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6.xml" ContentType="application/vnd.openxmlformats-officedocument.drawingml.chartshapes+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charts/chart15.xml" ContentType="application/vnd.openxmlformats-officedocument.drawingml.chart+xml"/>
  <Override PartName="/xl/charts/style14.xml" ContentType="application/vnd.ms-office.chartstyle+xml"/>
  <Override PartName="/xl/charts/colors14.xml" ContentType="application/vnd.ms-office.chartcolorstyle+xml"/>
  <Override PartName="/xl/charts/chart16.xml" ContentType="application/vnd.openxmlformats-officedocument.drawingml.chart+xml"/>
  <Override PartName="/xl/drawings/drawing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INDICATEURS\tableaux de bord 2017\"/>
    </mc:Choice>
  </mc:AlternateContent>
  <bookViews>
    <workbookView xWindow="0" yWindow="0" windowWidth="19200" windowHeight="11745" tabRatio="778"/>
  </bookViews>
  <sheets>
    <sheet name="Description" sheetId="155" r:id="rId1"/>
    <sheet name="Fiche GT" sheetId="139" r:id="rId2"/>
    <sheet name="Fiche PRO" sheetId="153" r:id="rId3"/>
    <sheet name="Base_lyc" sheetId="154" r:id="rId4"/>
    <sheet name="2017" sheetId="133" state="hidden" r:id="rId5"/>
    <sheet name="2016" sheetId="134" state="hidden" r:id="rId6"/>
    <sheet name="2015" sheetId="135" state="hidden" r:id="rId7"/>
    <sheet name="2014" sheetId="137" state="hidden" r:id="rId8"/>
    <sheet name="sevocap" sheetId="136" state="hidden" r:id="rId9"/>
  </sheets>
  <definedNames>
    <definedName name="abs_coll_av">#REF!</definedName>
    <definedName name="abs_coll_av_eff" localSheetId="7">#REF!</definedName>
    <definedName name="abs_coll_av_eff" localSheetId="1">#REF!</definedName>
    <definedName name="abs_coll_av_eff" localSheetId="2">#REF!</definedName>
    <definedName name="abs_coll_av_eff" localSheetId="8">#REF!</definedName>
    <definedName name="abs_coll_av_eff">#REF!</definedName>
    <definedName name="Abs_coll_avc_eff" localSheetId="7">#REF!</definedName>
    <definedName name="Abs_coll_avc_eff" localSheetId="1">#REF!</definedName>
    <definedName name="Abs_coll_avc_eff" localSheetId="2">#REF!</definedName>
    <definedName name="Abs_coll_avc_eff" localSheetId="8">#REF!</definedName>
    <definedName name="Abs_coll_avc_eff">#REF!</definedName>
    <definedName name="absentéisme_collèges_avec_effectifs" localSheetId="7">#REF!</definedName>
    <definedName name="absentéisme_collèges_avec_effectifs" localSheetId="1">#REF!</definedName>
    <definedName name="absentéisme_collèges_avec_effectifs" localSheetId="2">#REF!</definedName>
    <definedName name="absentéisme_collèges_avec_effectifs" localSheetId="8">#REF!</definedName>
    <definedName name="absentéisme_collèges_avec_effectifs">#REF!</definedName>
    <definedName name="Class" localSheetId="7">#REF!</definedName>
    <definedName name="Class" localSheetId="1">#REF!</definedName>
    <definedName name="Class" localSheetId="2">#REF!</definedName>
    <definedName name="Class" localSheetId="8">#REF!</definedName>
    <definedName name="Class">#REF!</definedName>
    <definedName name="Etablissement_Code">'2016'!$A$8:$A$76</definedName>
    <definedName name="faits_par_étab_2015_2016" localSheetId="7">#REF!</definedName>
    <definedName name="faits_par_étab_2015_2016" localSheetId="1">#REF!</definedName>
    <definedName name="faits_par_étab_2015_2016" localSheetId="2">#REF!</definedName>
    <definedName name="faits_par_étab_2015_2016" localSheetId="8">#REF!</definedName>
    <definedName name="faits_par_étab_2015_2016">#REF!</definedName>
    <definedName name="ids_lp_2015_2016" localSheetId="7">#REF!</definedName>
    <definedName name="ids_lp_2015_2016" localSheetId="1">#REF!</definedName>
    <definedName name="ids_lp_2015_2016" localSheetId="2">#REF!</definedName>
    <definedName name="ids_lp_2015_2016" localSheetId="8">#REF!</definedName>
    <definedName name="ids_lp_2015_2016">#REF!</definedName>
    <definedName name="ids_lycées_publics" localSheetId="7">#REF!</definedName>
    <definedName name="ids_lycées_publics" localSheetId="1">#REF!</definedName>
    <definedName name="ids_lycées_publics" localSheetId="2">#REF!</definedName>
    <definedName name="ids_lycées_publics">#REF!</definedName>
    <definedName name="LP_abs1516" localSheetId="7">#REF!</definedName>
    <definedName name="LP_abs1516" localSheetId="1">#REF!</definedName>
    <definedName name="LP_abs1516" localSheetId="2">#REF!</definedName>
    <definedName name="LP_abs1516" localSheetId="8">#REF!</definedName>
    <definedName name="LP_abs1516">#REF!</definedName>
    <definedName name="lp_absentéisme_2015_2016" localSheetId="7">#REF!</definedName>
    <definedName name="lp_absentéisme_2015_2016" localSheetId="1">#REF!</definedName>
    <definedName name="lp_absentéisme_2015_2016" localSheetId="2">#REF!</definedName>
    <definedName name="lp_absentéisme_2015_2016" localSheetId="8">#REF!</definedName>
    <definedName name="lp_absentéisme_2015_2016">#REF!</definedName>
    <definedName name="lycées_absentéisme_2015_2016" localSheetId="7">#REF!</definedName>
    <definedName name="lycées_absentéisme_2015_2016" localSheetId="1">#REF!</definedName>
    <definedName name="lycées_absentéisme_2015_2016" localSheetId="2">#REF!</definedName>
    <definedName name="lycées_absentéisme_2015_2016">#REF!</definedName>
    <definedName name="Moyenne_CCF_par_Etab" localSheetId="7">#REF!</definedName>
    <definedName name="Moyenne_CCF_par_Etab" localSheetId="1">#REF!</definedName>
    <definedName name="Moyenne_CCF_par_Etab" localSheetId="2">#REF!</definedName>
    <definedName name="Moyenne_CCF_par_Etab" localSheetId="8">#REF!</definedName>
    <definedName name="Moyenne_CCF_par_Etab">#REF!</definedName>
    <definedName name="moyenne_ccf_par_étab" localSheetId="7">#REF!</definedName>
    <definedName name="moyenne_ccf_par_étab" localSheetId="1">#REF!</definedName>
    <definedName name="moyenne_ccf_par_étab" localSheetId="2">#REF!</definedName>
    <definedName name="moyenne_ccf_par_étab" localSheetId="8">#REF!</definedName>
    <definedName name="moyenne_ccf_par_étab">#REF!</definedName>
    <definedName name="moyenne_ep_par_étab" localSheetId="7">#REF!</definedName>
    <definedName name="moyenne_ep_par_étab" localSheetId="1">#REF!</definedName>
    <definedName name="moyenne_ep_par_étab" localSheetId="2">#REF!</definedName>
    <definedName name="moyenne_ep_par_étab" localSheetId="8">#REF!</definedName>
    <definedName name="moyenne_ep_par_étab">#REF!</definedName>
    <definedName name="nuages" localSheetId="7">#REF!</definedName>
    <definedName name="nuages" localSheetId="1">#REF!</definedName>
    <definedName name="nuages" localSheetId="2">#REF!</definedName>
    <definedName name="nuages">#REF!</definedName>
    <definedName name="_xlnm.Print_Area" localSheetId="1">'Fiche GT'!$A$1:$I$135</definedName>
    <definedName name="_xlnm.Print_Area" localSheetId="2">'Fiche PRO'!$A$1:$I$133</definedName>
  </definedNames>
  <calcPr calcId="162913"/>
  <fileRecoveryPr autoRecover="0"/>
</workbook>
</file>

<file path=xl/calcChain.xml><?xml version="1.0" encoding="utf-8"?>
<calcChain xmlns="http://schemas.openxmlformats.org/spreadsheetml/2006/main">
  <c r="B3" i="153" l="1"/>
  <c r="S108" i="153" l="1"/>
  <c r="I74" i="153"/>
  <c r="G73" i="153"/>
  <c r="F72" i="153"/>
  <c r="G72" i="153"/>
  <c r="G74" i="153"/>
  <c r="F73" i="153"/>
  <c r="I71" i="153"/>
  <c r="F71" i="153"/>
  <c r="F74" i="153"/>
  <c r="I72" i="153"/>
  <c r="G71" i="153"/>
  <c r="I73" i="153"/>
  <c r="N108" i="153"/>
  <c r="R108" i="153"/>
  <c r="L108" i="153"/>
  <c r="P108" i="153"/>
  <c r="M108" i="153"/>
  <c r="Q108" i="153"/>
  <c r="K108" i="153"/>
  <c r="O108" i="153"/>
  <c r="G27" i="153" l="1"/>
  <c r="E27" i="153"/>
  <c r="F27" i="153"/>
  <c r="D27" i="153"/>
  <c r="B3" i="139" l="1"/>
  <c r="I76" i="139" l="1"/>
  <c r="G75" i="139"/>
  <c r="F74" i="139"/>
  <c r="G76" i="139"/>
  <c r="G74" i="139"/>
  <c r="F75" i="139"/>
  <c r="I73" i="139"/>
  <c r="F76" i="139"/>
  <c r="I74" i="139"/>
  <c r="G73" i="139"/>
  <c r="I75" i="139"/>
  <c r="F73" i="139"/>
  <c r="T109" i="139"/>
  <c r="P109" i="139"/>
  <c r="L109" i="139"/>
  <c r="N109" i="139"/>
  <c r="M109" i="139"/>
  <c r="S109" i="139"/>
  <c r="O109" i="139"/>
  <c r="K109" i="139"/>
  <c r="Q109" i="139"/>
  <c r="R109" i="139"/>
  <c r="G96" i="153"/>
  <c r="K65" i="139"/>
  <c r="K51" i="139"/>
  <c r="K91" i="139"/>
  <c r="F98" i="139"/>
  <c r="I97" i="139"/>
  <c r="I98" i="139"/>
  <c r="H97" i="139"/>
  <c r="H98" i="139"/>
  <c r="I84" i="139"/>
  <c r="H96" i="139"/>
  <c r="F97" i="139"/>
  <c r="G97" i="139"/>
  <c r="F86" i="139"/>
  <c r="H81" i="139"/>
  <c r="G86" i="139"/>
  <c r="F85" i="139"/>
  <c r="F87" i="139"/>
  <c r="G85" i="139"/>
  <c r="G87" i="139"/>
  <c r="F21" i="139"/>
  <c r="D28" i="139" s="1"/>
  <c r="I21" i="139"/>
  <c r="F28" i="139" s="1"/>
  <c r="G72" i="139"/>
  <c r="F43" i="139"/>
  <c r="G44" i="139"/>
  <c r="I45" i="139"/>
  <c r="F59" i="139"/>
  <c r="G61" i="139"/>
  <c r="I82" i="139"/>
  <c r="F84" i="139"/>
  <c r="E22" i="139"/>
  <c r="G22" i="139"/>
  <c r="G58" i="139"/>
  <c r="I42" i="139"/>
  <c r="F44" i="139"/>
  <c r="G45" i="139"/>
  <c r="I46" i="139"/>
  <c r="F61" i="139"/>
  <c r="H82" i="139"/>
  <c r="I83" i="139"/>
  <c r="F3" i="139"/>
  <c r="F22" i="139"/>
  <c r="I22" i="139"/>
  <c r="F42" i="139"/>
  <c r="G43" i="139"/>
  <c r="I44" i="139"/>
  <c r="F46" i="139"/>
  <c r="G59" i="139"/>
  <c r="I61" i="139"/>
  <c r="F83" i="139"/>
  <c r="H84" i="139"/>
  <c r="E21" i="139"/>
  <c r="C28" i="139" s="1"/>
  <c r="G21" i="139"/>
  <c r="E28" i="139" s="1"/>
  <c r="G41" i="139"/>
  <c r="G42" i="139"/>
  <c r="I43" i="139"/>
  <c r="F45" i="139"/>
  <c r="G46" i="139"/>
  <c r="I59" i="139"/>
  <c r="F82" i="139"/>
  <c r="H83" i="139"/>
  <c r="Y108" i="153"/>
  <c r="H97" i="153" l="1"/>
  <c r="I43" i="153"/>
  <c r="F44" i="153"/>
  <c r="F60" i="153"/>
  <c r="F86" i="153"/>
  <c r="G41" i="153"/>
  <c r="G44" i="153"/>
  <c r="F46" i="153"/>
  <c r="F22" i="153"/>
  <c r="E28" i="153" s="1"/>
  <c r="I81" i="153"/>
  <c r="I97" i="153"/>
  <c r="F23" i="153"/>
  <c r="I83" i="153"/>
  <c r="G42" i="153"/>
  <c r="H83" i="153"/>
  <c r="I23" i="153"/>
  <c r="E23" i="153"/>
  <c r="I22" i="153"/>
  <c r="G28" i="153" s="1"/>
  <c r="F45" i="153"/>
  <c r="G85" i="153"/>
  <c r="F84" i="153"/>
  <c r="I45" i="153"/>
  <c r="F83" i="153"/>
  <c r="G46" i="153"/>
  <c r="I46" i="153"/>
  <c r="F42" i="153"/>
  <c r="G58" i="153"/>
  <c r="F85" i="153"/>
  <c r="I96" i="153"/>
  <c r="E22" i="153"/>
  <c r="D28" i="153" s="1"/>
  <c r="G23" i="153"/>
  <c r="G70" i="153"/>
  <c r="I58" i="153"/>
  <c r="I42" i="153"/>
  <c r="H95" i="153"/>
  <c r="F58" i="153"/>
  <c r="G84" i="153"/>
  <c r="F81" i="153"/>
  <c r="H81" i="153"/>
  <c r="G43" i="153"/>
  <c r="I60" i="153"/>
  <c r="F96" i="153"/>
  <c r="F97" i="153"/>
  <c r="G22" i="153"/>
  <c r="F28" i="153" s="1"/>
  <c r="G57" i="153"/>
  <c r="F3" i="153"/>
  <c r="H82" i="153"/>
  <c r="G45" i="153"/>
  <c r="F43" i="153"/>
  <c r="G60" i="153"/>
  <c r="G86" i="153"/>
  <c r="H80" i="153"/>
  <c r="I82" i="153"/>
  <c r="I44" i="153"/>
  <c r="F82" i="153"/>
  <c r="H96" i="153"/>
  <c r="K90" i="153"/>
  <c r="K51" i="153"/>
  <c r="K64" i="153"/>
  <c r="CU175" i="133" l="1"/>
  <c r="CU177" i="133"/>
  <c r="CU178" i="133"/>
  <c r="CU179" i="133"/>
  <c r="CU180" i="133"/>
  <c r="CU181" i="133"/>
  <c r="CU184" i="133"/>
  <c r="CU185" i="133"/>
  <c r="CU186" i="133"/>
  <c r="CU187" i="133"/>
  <c r="CU188" i="133"/>
  <c r="CU190" i="133"/>
  <c r="CU191" i="133"/>
  <c r="CU192" i="133"/>
  <c r="CU193" i="133"/>
  <c r="CU195" i="133"/>
  <c r="CU196" i="133"/>
  <c r="CU197" i="133"/>
  <c r="CU198" i="133"/>
  <c r="CU202" i="133"/>
  <c r="CU203" i="133"/>
  <c r="CU204" i="133"/>
  <c r="CU205" i="133"/>
  <c r="CU206" i="133"/>
  <c r="CU207" i="133"/>
  <c r="CU210" i="133"/>
  <c r="CU211" i="133"/>
  <c r="CU212" i="133"/>
  <c r="CU213" i="133"/>
  <c r="CU214" i="133"/>
  <c r="CU215" i="133"/>
  <c r="CU217" i="133"/>
  <c r="CU218" i="133"/>
  <c r="CU219" i="133"/>
  <c r="CU220" i="133"/>
  <c r="CU221" i="133"/>
  <c r="CU222" i="133"/>
  <c r="CU223" i="133"/>
  <c r="CU224" i="133"/>
  <c r="CU226" i="133"/>
  <c r="CU227" i="133"/>
  <c r="CU228" i="133"/>
  <c r="CU229" i="133"/>
  <c r="CU230" i="133"/>
  <c r="CU232" i="133"/>
  <c r="CU234" i="133"/>
  <c r="CU235" i="133"/>
  <c r="CU237" i="133"/>
  <c r="CU238" i="133"/>
  <c r="CU287" i="133"/>
  <c r="CU260" i="133"/>
  <c r="CU94" i="133"/>
  <c r="CU96" i="133"/>
  <c r="CU97" i="133"/>
  <c r="CU98" i="133"/>
  <c r="CU99" i="133"/>
  <c r="CU100" i="133"/>
  <c r="CU103" i="133"/>
  <c r="CU104" i="133"/>
  <c r="CU105" i="133"/>
  <c r="CU106" i="133"/>
  <c r="CU107" i="133"/>
  <c r="CU263" i="133" s="1"/>
  <c r="CU109" i="133"/>
  <c r="CU110" i="133"/>
  <c r="CU111" i="133"/>
  <c r="CU267" i="133" s="1"/>
  <c r="CU112" i="133"/>
  <c r="CU269" i="133"/>
  <c r="CU114" i="133"/>
  <c r="CU115" i="133"/>
  <c r="CU116" i="133"/>
  <c r="CU117" i="133"/>
  <c r="CU121" i="133"/>
  <c r="CU122" i="133"/>
  <c r="CU123" i="133"/>
  <c r="CU279" i="133" s="1"/>
  <c r="CU124" i="133"/>
  <c r="CU280" i="133" s="1"/>
  <c r="CU125" i="133"/>
  <c r="CU126" i="133"/>
  <c r="CU129" i="133"/>
  <c r="CU130" i="133"/>
  <c r="CU131" i="133"/>
  <c r="CU132" i="133"/>
  <c r="CU288" i="133" s="1"/>
  <c r="CU133" i="133"/>
  <c r="CU134" i="133"/>
  <c r="CU136" i="133"/>
  <c r="CU137" i="133"/>
  <c r="CU138" i="133"/>
  <c r="CU294" i="133" s="1"/>
  <c r="CU139" i="133"/>
  <c r="CU141" i="133"/>
  <c r="CU142" i="133"/>
  <c r="CU143" i="133"/>
  <c r="CU145" i="133"/>
  <c r="CU146" i="133"/>
  <c r="CU147" i="133"/>
  <c r="CU148" i="133"/>
  <c r="CU149" i="133"/>
  <c r="CU151" i="133"/>
  <c r="CU153" i="133"/>
  <c r="CU154" i="133"/>
  <c r="CU156" i="133"/>
  <c r="CU157" i="133"/>
  <c r="CU140" i="133"/>
  <c r="CU295" i="133"/>
  <c r="CU271" i="133"/>
  <c r="CU259" i="133"/>
  <c r="CU248" i="133"/>
  <c r="CU89" i="133"/>
  <c r="CU81" i="133"/>
  <c r="CU80" i="133"/>
  <c r="CU82" i="133" s="1"/>
  <c r="CU79" i="133"/>
  <c r="CU77" i="133"/>
  <c r="CW77" i="133"/>
  <c r="CV77" i="133"/>
  <c r="CU68" i="133"/>
  <c r="CU13" i="133"/>
  <c r="CU15" i="133"/>
  <c r="CU16" i="133"/>
  <c r="CU17" i="133"/>
  <c r="CU18" i="133"/>
  <c r="CU19" i="133"/>
  <c r="CU22" i="133"/>
  <c r="CU23" i="133"/>
  <c r="CU24" i="133"/>
  <c r="CU25" i="133"/>
  <c r="CU26" i="133"/>
  <c r="CU28" i="133"/>
  <c r="CU29" i="133"/>
  <c r="CU30" i="133"/>
  <c r="CU31" i="133"/>
  <c r="CU33" i="133"/>
  <c r="CU34" i="133"/>
  <c r="CU35" i="133"/>
  <c r="CU36" i="133"/>
  <c r="CU40" i="133"/>
  <c r="CU41" i="133"/>
  <c r="CU42" i="133"/>
  <c r="CU43" i="133"/>
  <c r="CU44" i="133"/>
  <c r="CU45" i="133"/>
  <c r="CU48" i="133"/>
  <c r="CU49" i="133"/>
  <c r="CU50" i="133"/>
  <c r="CU51" i="133"/>
  <c r="CU52" i="133"/>
  <c r="CU53" i="133"/>
  <c r="CU55" i="133"/>
  <c r="CU56" i="133"/>
  <c r="CU57" i="133"/>
  <c r="CU58" i="133"/>
  <c r="CU59" i="133"/>
  <c r="CU60" i="133"/>
  <c r="CU61" i="133"/>
  <c r="CU62" i="133"/>
  <c r="CU64" i="133"/>
  <c r="CU65" i="133"/>
  <c r="CU66" i="133"/>
  <c r="CU67" i="133"/>
  <c r="CU70" i="133"/>
  <c r="CU72" i="133"/>
  <c r="CU73" i="133"/>
  <c r="CU75" i="133"/>
  <c r="CU76" i="133"/>
  <c r="CU8" i="133"/>
  <c r="CO171" i="133"/>
  <c r="CO172" i="133"/>
  <c r="CO173" i="133"/>
  <c r="CO174" i="133"/>
  <c r="CO175" i="133"/>
  <c r="CO176" i="133"/>
  <c r="CO178" i="133"/>
  <c r="CO179" i="133"/>
  <c r="CO181" i="133"/>
  <c r="CO182" i="133"/>
  <c r="CO183" i="133"/>
  <c r="CO184" i="133"/>
  <c r="CO185" i="133"/>
  <c r="CO186" i="133"/>
  <c r="CO187" i="133"/>
  <c r="CO188" i="133"/>
  <c r="CO190" i="133"/>
  <c r="CO191" i="133"/>
  <c r="CO192" i="133"/>
  <c r="CO193" i="133"/>
  <c r="CO194" i="133"/>
  <c r="CO196" i="133"/>
  <c r="CO197" i="133"/>
  <c r="CO198" i="133"/>
  <c r="CO199" i="133"/>
  <c r="CO200" i="133"/>
  <c r="CO202" i="133"/>
  <c r="CO203" i="133"/>
  <c r="CO204" i="133"/>
  <c r="CO205" i="133"/>
  <c r="CO207" i="133"/>
  <c r="CO208" i="133"/>
  <c r="CO209" i="133"/>
  <c r="CO210" i="133"/>
  <c r="CO211" i="133"/>
  <c r="CO212" i="133"/>
  <c r="CO213" i="133"/>
  <c r="CO214" i="133"/>
  <c r="CO215" i="133"/>
  <c r="CO216" i="133"/>
  <c r="CO217" i="133"/>
  <c r="CO219" i="133"/>
  <c r="CO220" i="133"/>
  <c r="CO221" i="133"/>
  <c r="CO222" i="133"/>
  <c r="CO223" i="133"/>
  <c r="CO225" i="133"/>
  <c r="CO226" i="133"/>
  <c r="CO229" i="133"/>
  <c r="CO233" i="133"/>
  <c r="CO236" i="133"/>
  <c r="CO237" i="133"/>
  <c r="CO141" i="133"/>
  <c r="CO142" i="133"/>
  <c r="CO144" i="133"/>
  <c r="CO145" i="133"/>
  <c r="CO148" i="133"/>
  <c r="CO152" i="133"/>
  <c r="CO155" i="133"/>
  <c r="CO156" i="133"/>
  <c r="CO90" i="133"/>
  <c r="CO91" i="133"/>
  <c r="CO262" i="133" s="1"/>
  <c r="CO92" i="133"/>
  <c r="CO93" i="133"/>
  <c r="CO94" i="133"/>
  <c r="CO95" i="133"/>
  <c r="CO97" i="133"/>
  <c r="CO263" i="133" s="1"/>
  <c r="CO98" i="133"/>
  <c r="CO100" i="133"/>
  <c r="CO101" i="133"/>
  <c r="CO102" i="133"/>
  <c r="CO103" i="133"/>
  <c r="CO104" i="133"/>
  <c r="CO105" i="133"/>
  <c r="CO106" i="133"/>
  <c r="CO107" i="133"/>
  <c r="CO109" i="133"/>
  <c r="CO110" i="133"/>
  <c r="CO111" i="133"/>
  <c r="CO112" i="133"/>
  <c r="CO113" i="133"/>
  <c r="CO270" i="133"/>
  <c r="CO115" i="133"/>
  <c r="CO271" i="133" s="1"/>
  <c r="CO116" i="133"/>
  <c r="CO117" i="133"/>
  <c r="CO118" i="133"/>
  <c r="CO119" i="133"/>
  <c r="CO121" i="133"/>
  <c r="CO122" i="133"/>
  <c r="CO123" i="133"/>
  <c r="CO124" i="133"/>
  <c r="CO126" i="133"/>
  <c r="CO127" i="133"/>
  <c r="CO128" i="133"/>
  <c r="CO129" i="133"/>
  <c r="CO130" i="133"/>
  <c r="CO131" i="133"/>
  <c r="CO287" i="133" s="1"/>
  <c r="CO132" i="133"/>
  <c r="CO133" i="133"/>
  <c r="CO134" i="133"/>
  <c r="CO135" i="133"/>
  <c r="CO136" i="133"/>
  <c r="CO138" i="133"/>
  <c r="CO139" i="133"/>
  <c r="CO295" i="133" s="1"/>
  <c r="CO170" i="133"/>
  <c r="CO140" i="133"/>
  <c r="CO293" i="133"/>
  <c r="CO89" i="133"/>
  <c r="CO81" i="133"/>
  <c r="CO80" i="133"/>
  <c r="CO82" i="133" s="1"/>
  <c r="CO79" i="133"/>
  <c r="CO77" i="133"/>
  <c r="CQ77" i="133"/>
  <c r="CP77" i="133"/>
  <c r="CO9" i="133"/>
  <c r="CO10" i="133"/>
  <c r="CO11" i="133"/>
  <c r="CO12" i="133"/>
  <c r="CO13" i="133"/>
  <c r="CO14" i="133"/>
  <c r="CO16" i="133"/>
  <c r="CO17" i="133"/>
  <c r="CO19" i="133"/>
  <c r="CO20" i="133"/>
  <c r="CO21" i="133"/>
  <c r="CO22" i="133"/>
  <c r="CO23" i="133"/>
  <c r="CO24" i="133"/>
  <c r="CO25" i="133"/>
  <c r="CO26" i="133"/>
  <c r="CO28" i="133"/>
  <c r="CO29" i="133"/>
  <c r="CO30" i="133"/>
  <c r="CO31" i="133"/>
  <c r="CO32" i="133"/>
  <c r="CO34" i="133"/>
  <c r="CO35" i="133"/>
  <c r="CO36" i="133"/>
  <c r="CO37" i="133"/>
  <c r="CO38" i="133"/>
  <c r="CO40" i="133"/>
  <c r="CO41" i="133"/>
  <c r="CO42" i="133"/>
  <c r="CO43" i="133"/>
  <c r="CO45" i="133"/>
  <c r="CO46" i="133"/>
  <c r="CO47" i="133"/>
  <c r="CO48" i="133"/>
  <c r="CO49" i="133"/>
  <c r="CO50" i="133"/>
  <c r="CO51" i="133"/>
  <c r="CO52" i="133"/>
  <c r="CO53" i="133"/>
  <c r="CO54" i="133"/>
  <c r="CO55" i="133"/>
  <c r="CO57" i="133"/>
  <c r="CO58" i="133"/>
  <c r="CO59" i="133"/>
  <c r="CO60" i="133"/>
  <c r="CO61" i="133"/>
  <c r="CO63" i="133"/>
  <c r="CO64" i="133"/>
  <c r="CO67" i="133"/>
  <c r="CO71" i="133"/>
  <c r="CO74" i="133"/>
  <c r="CO75" i="133"/>
  <c r="CO8" i="133"/>
  <c r="CU272" i="133" l="1"/>
  <c r="CU278" i="133"/>
  <c r="CU264" i="133"/>
  <c r="CU256" i="133"/>
  <c r="CU268" i="133"/>
  <c r="CU249" i="133"/>
  <c r="CU265" i="133"/>
  <c r="CU273" i="133"/>
  <c r="CU281" i="133"/>
  <c r="CU289" i="133"/>
  <c r="CU250" i="133"/>
  <c r="CU258" i="133"/>
  <c r="CU274" i="133"/>
  <c r="CU282" i="133"/>
  <c r="CU290" i="133"/>
  <c r="CU160" i="133"/>
  <c r="CU276" i="133"/>
  <c r="CU292" i="133"/>
  <c r="CU161" i="133"/>
  <c r="CU245" i="133"/>
  <c r="CU253" i="133"/>
  <c r="CU261" i="133"/>
  <c r="CU277" i="133"/>
  <c r="CU285" i="133"/>
  <c r="CU293" i="133"/>
  <c r="CU162" i="133"/>
  <c r="CU246" i="133"/>
  <c r="CU254" i="133"/>
  <c r="CU262" i="133"/>
  <c r="CU270" i="133"/>
  <c r="CU286" i="133"/>
  <c r="CU257" i="133"/>
  <c r="CU266" i="133"/>
  <c r="CU251" i="133"/>
  <c r="CU275" i="133"/>
  <c r="CU283" i="133"/>
  <c r="CU291" i="133"/>
  <c r="CU252" i="133"/>
  <c r="CU284" i="133"/>
  <c r="CU247" i="133"/>
  <c r="CU255" i="133"/>
  <c r="CU170" i="133"/>
  <c r="CO278" i="133"/>
  <c r="CO288" i="133"/>
  <c r="CO253" i="133"/>
  <c r="CO261" i="133"/>
  <c r="CO279" i="133"/>
  <c r="CO285" i="133"/>
  <c r="CO294" i="133"/>
  <c r="CO251" i="133"/>
  <c r="CO259" i="133"/>
  <c r="CO268" i="133"/>
  <c r="CO277" i="133"/>
  <c r="CO286" i="133"/>
  <c r="CO252" i="133"/>
  <c r="CO260" i="133"/>
  <c r="CO269" i="133"/>
  <c r="CO246" i="133"/>
  <c r="CO254" i="133"/>
  <c r="CO247" i="133"/>
  <c r="CO255" i="133"/>
  <c r="CO257" i="133"/>
  <c r="CO281" i="133"/>
  <c r="CO250" i="133"/>
  <c r="CO266" i="133"/>
  <c r="CO267" i="133"/>
  <c r="CO283" i="133"/>
  <c r="CO276" i="133"/>
  <c r="CO292" i="133"/>
  <c r="CO245" i="133"/>
  <c r="CO265" i="133"/>
  <c r="CO289" i="133"/>
  <c r="CO274" i="133"/>
  <c r="CO275" i="133"/>
  <c r="CO291" i="133"/>
  <c r="CO284" i="133"/>
  <c r="CO162" i="133"/>
  <c r="CO249" i="133"/>
  <c r="CO273" i="133"/>
  <c r="CO282" i="133"/>
  <c r="CO160" i="133"/>
  <c r="CO258" i="133"/>
  <c r="CO290" i="133"/>
  <c r="CO161" i="133"/>
  <c r="CO248" i="133"/>
  <c r="CO256" i="133"/>
  <c r="CO264" i="133"/>
  <c r="CO272" i="133"/>
  <c r="CO280" i="133"/>
  <c r="CU158" i="133" l="1"/>
  <c r="CU315" i="133"/>
  <c r="CU163" i="133"/>
  <c r="CO158" i="133"/>
  <c r="CO315" i="133"/>
  <c r="CO163" i="133"/>
  <c r="CI90" i="133"/>
  <c r="CI91" i="133"/>
  <c r="CI92" i="133"/>
  <c r="CI93" i="133"/>
  <c r="CI94" i="133"/>
  <c r="CI95" i="133"/>
  <c r="CI96" i="133"/>
  <c r="CI97" i="133"/>
  <c r="CI98" i="133"/>
  <c r="CI99" i="133"/>
  <c r="CI100" i="133"/>
  <c r="CI101" i="133"/>
  <c r="CI102" i="133"/>
  <c r="CI103" i="133"/>
  <c r="CI104" i="133"/>
  <c r="CI105" i="133"/>
  <c r="CI106" i="133"/>
  <c r="CI107" i="133"/>
  <c r="CI109" i="133"/>
  <c r="CI110" i="133"/>
  <c r="CI111" i="133"/>
  <c r="CI112" i="133"/>
  <c r="CI113" i="133"/>
  <c r="CI114" i="133"/>
  <c r="CI115" i="133"/>
  <c r="CI116" i="133"/>
  <c r="CI117" i="133"/>
  <c r="CI118" i="133"/>
  <c r="CI119" i="133"/>
  <c r="CI121" i="133"/>
  <c r="CI122" i="133"/>
  <c r="CI123" i="133"/>
  <c r="CI124" i="133"/>
  <c r="CI125" i="133"/>
  <c r="CI126" i="133"/>
  <c r="CI127" i="133"/>
  <c r="CI128" i="133"/>
  <c r="CI129" i="133"/>
  <c r="CI130" i="133"/>
  <c r="CI131" i="133"/>
  <c r="CI132" i="133"/>
  <c r="CI133" i="133"/>
  <c r="CI134" i="133"/>
  <c r="CI135" i="133"/>
  <c r="CI136" i="133"/>
  <c r="CI137" i="133"/>
  <c r="CI138" i="133"/>
  <c r="CI139" i="133"/>
  <c r="CI140" i="133"/>
  <c r="CI141" i="133"/>
  <c r="CI142" i="133"/>
  <c r="CI143" i="133"/>
  <c r="CI144" i="133"/>
  <c r="CI145" i="133"/>
  <c r="CI146" i="133"/>
  <c r="CI147" i="133"/>
  <c r="CI148" i="133"/>
  <c r="CI149" i="133"/>
  <c r="CI151" i="133"/>
  <c r="CI152" i="133"/>
  <c r="CI153" i="133"/>
  <c r="CI154" i="133"/>
  <c r="CI155" i="133"/>
  <c r="CI156" i="133"/>
  <c r="CI157" i="133"/>
  <c r="CI89" i="133"/>
  <c r="DC77" i="133"/>
  <c r="DB77" i="133"/>
  <c r="DA235" i="133"/>
  <c r="DA220" i="133"/>
  <c r="DA219" i="133"/>
  <c r="DA212" i="133"/>
  <c r="DA211" i="133"/>
  <c r="DA204" i="133"/>
  <c r="DA203" i="133"/>
  <c r="DA196" i="133"/>
  <c r="DA195" i="133"/>
  <c r="DA188" i="133"/>
  <c r="DA187" i="133"/>
  <c r="DA180" i="133"/>
  <c r="DA179" i="133"/>
  <c r="DA172" i="133"/>
  <c r="DA171" i="133"/>
  <c r="DA156" i="133"/>
  <c r="DA237" i="133" s="1"/>
  <c r="DA154" i="133"/>
  <c r="DA150" i="133"/>
  <c r="DA231" i="133" s="1"/>
  <c r="DA148" i="133"/>
  <c r="DA229" i="133" s="1"/>
  <c r="DA145" i="133"/>
  <c r="DA226" i="133" s="1"/>
  <c r="DA142" i="133"/>
  <c r="DA223" i="133" s="1"/>
  <c r="DA141" i="133"/>
  <c r="DA222" i="133" s="1"/>
  <c r="DA140" i="133"/>
  <c r="DA221" i="133" s="1"/>
  <c r="DA139" i="133"/>
  <c r="DA295" i="133" s="1"/>
  <c r="DA138" i="133"/>
  <c r="DA137" i="133"/>
  <c r="DA218" i="133" s="1"/>
  <c r="DA136" i="133"/>
  <c r="DA217" i="133" s="1"/>
  <c r="DA134" i="133"/>
  <c r="DA215" i="133" s="1"/>
  <c r="DA133" i="133"/>
  <c r="DA214" i="133" s="1"/>
  <c r="DA132" i="133"/>
  <c r="DA288" i="133" s="1"/>
  <c r="DA131" i="133"/>
  <c r="DA287" i="133" s="1"/>
  <c r="DA130" i="133"/>
  <c r="DA129" i="133"/>
  <c r="DA210" i="133" s="1"/>
  <c r="DA128" i="133"/>
  <c r="DA209" i="133" s="1"/>
  <c r="DA127" i="133"/>
  <c r="DA208" i="133" s="1"/>
  <c r="DA126" i="133"/>
  <c r="DA207" i="133" s="1"/>
  <c r="DA125" i="133"/>
  <c r="DA206" i="133" s="1"/>
  <c r="DA124" i="133"/>
  <c r="DA280" i="133" s="1"/>
  <c r="DA123" i="133"/>
  <c r="DA279" i="133" s="1"/>
  <c r="DA122" i="133"/>
  <c r="DA121" i="133"/>
  <c r="DA202" i="133" s="1"/>
  <c r="DA120" i="133"/>
  <c r="DA201" i="133" s="1"/>
  <c r="DA119" i="133"/>
  <c r="DA200" i="133" s="1"/>
  <c r="DA118" i="133"/>
  <c r="DA199" i="133" s="1"/>
  <c r="DA117" i="133"/>
  <c r="DA198" i="133" s="1"/>
  <c r="DA116" i="133"/>
  <c r="DA272" i="133" s="1"/>
  <c r="DA115" i="133"/>
  <c r="DA271" i="133" s="1"/>
  <c r="DA114" i="133"/>
  <c r="DA113" i="133"/>
  <c r="DA194" i="133" s="1"/>
  <c r="DA112" i="133"/>
  <c r="DA193" i="133" s="1"/>
  <c r="DA111" i="133"/>
  <c r="DA192" i="133" s="1"/>
  <c r="DA110" i="133"/>
  <c r="DA191" i="133" s="1"/>
  <c r="DA109" i="133"/>
  <c r="DA190" i="133" s="1"/>
  <c r="DA108" i="133"/>
  <c r="DA264" i="133" s="1"/>
  <c r="DA107" i="133"/>
  <c r="DA263" i="133" s="1"/>
  <c r="DA106" i="133"/>
  <c r="DA105" i="133"/>
  <c r="DA186" i="133" s="1"/>
  <c r="DA104" i="133"/>
  <c r="DA185" i="133" s="1"/>
  <c r="DA103" i="133"/>
  <c r="DA184" i="133" s="1"/>
  <c r="DA102" i="133"/>
  <c r="DA183" i="133" s="1"/>
  <c r="DA101" i="133"/>
  <c r="DA182" i="133" s="1"/>
  <c r="DA100" i="133"/>
  <c r="DA256" i="133" s="1"/>
  <c r="DA99" i="133"/>
  <c r="DA255" i="133" s="1"/>
  <c r="DA98" i="133"/>
  <c r="DA97" i="133"/>
  <c r="DA178" i="133" s="1"/>
  <c r="DA96" i="133"/>
  <c r="DA177" i="133" s="1"/>
  <c r="DA95" i="133"/>
  <c r="DA176" i="133" s="1"/>
  <c r="DA94" i="133"/>
  <c r="DA175" i="133" s="1"/>
  <c r="DA93" i="133"/>
  <c r="DA174" i="133" s="1"/>
  <c r="DA92" i="133"/>
  <c r="DA248" i="133" s="1"/>
  <c r="DA91" i="133"/>
  <c r="DA247" i="133" s="1"/>
  <c r="DA90" i="133"/>
  <c r="DA89" i="133"/>
  <c r="DA170" i="133" s="1"/>
  <c r="DA81" i="133"/>
  <c r="DA80" i="133"/>
  <c r="DA82" i="133" s="1"/>
  <c r="DA79" i="133"/>
  <c r="DA9" i="133"/>
  <c r="DA10" i="133"/>
  <c r="DA11" i="133"/>
  <c r="DA12" i="133"/>
  <c r="DA13" i="133"/>
  <c r="DA14" i="133"/>
  <c r="DA15" i="133"/>
  <c r="DA16" i="133"/>
  <c r="DA17" i="133"/>
  <c r="DA18" i="133"/>
  <c r="DA19" i="133"/>
  <c r="DA20" i="133"/>
  <c r="DA21" i="133"/>
  <c r="DA22" i="133"/>
  <c r="DA23" i="133"/>
  <c r="DA24" i="133"/>
  <c r="DA25" i="133"/>
  <c r="DA26" i="133"/>
  <c r="DA27" i="133"/>
  <c r="DA28" i="133"/>
  <c r="DA29" i="133"/>
  <c r="DA30" i="133"/>
  <c r="DA31" i="133"/>
  <c r="DA32" i="133"/>
  <c r="DA33" i="133"/>
  <c r="DA34" i="133"/>
  <c r="DA35" i="133"/>
  <c r="DA36" i="133"/>
  <c r="DA37" i="133"/>
  <c r="DA38" i="133"/>
  <c r="DA39" i="133"/>
  <c r="DA40" i="133"/>
  <c r="DA41" i="133"/>
  <c r="DA42" i="133"/>
  <c r="DA43" i="133"/>
  <c r="DA44" i="133"/>
  <c r="DA45" i="133"/>
  <c r="DA46" i="133"/>
  <c r="DA47" i="133"/>
  <c r="DA48" i="133"/>
  <c r="DA49" i="133"/>
  <c r="DA50" i="133"/>
  <c r="DA51" i="133"/>
  <c r="DA52" i="133"/>
  <c r="DA53" i="133"/>
  <c r="DA55" i="133"/>
  <c r="DA56" i="133"/>
  <c r="DA57" i="133"/>
  <c r="DA58" i="133"/>
  <c r="DA59" i="133"/>
  <c r="DA60" i="133"/>
  <c r="DA61" i="133"/>
  <c r="DA64" i="133"/>
  <c r="DA67" i="133"/>
  <c r="DA69" i="133"/>
  <c r="DA73" i="133"/>
  <c r="DA75" i="133"/>
  <c r="DA8" i="133"/>
  <c r="DA77" i="133" l="1"/>
  <c r="DA250" i="133"/>
  <c r="DA173" i="133"/>
  <c r="DA189" i="133"/>
  <c r="DA205" i="133"/>
  <c r="DA259" i="133"/>
  <c r="DA267" i="133"/>
  <c r="DA275" i="133"/>
  <c r="DA283" i="133"/>
  <c r="DA291" i="133"/>
  <c r="DA260" i="133"/>
  <c r="DA276" i="133"/>
  <c r="DA292" i="133"/>
  <c r="DA253" i="133"/>
  <c r="DA269" i="133"/>
  <c r="DA293" i="133"/>
  <c r="DA254" i="133"/>
  <c r="DA278" i="133"/>
  <c r="DA294" i="133"/>
  <c r="DA249" i="133"/>
  <c r="DA257" i="133"/>
  <c r="DA265" i="133"/>
  <c r="DA273" i="133"/>
  <c r="DA281" i="133"/>
  <c r="DA289" i="133"/>
  <c r="DA258" i="133"/>
  <c r="DA266" i="133"/>
  <c r="DA274" i="133"/>
  <c r="DA282" i="133"/>
  <c r="DA290" i="133"/>
  <c r="DA181" i="133"/>
  <c r="DA197" i="133"/>
  <c r="DA213" i="133"/>
  <c r="DA251" i="133"/>
  <c r="DA160" i="133"/>
  <c r="DA252" i="133"/>
  <c r="DA268" i="133"/>
  <c r="DA284" i="133"/>
  <c r="DA161" i="133"/>
  <c r="DA245" i="133"/>
  <c r="DA261" i="133"/>
  <c r="DA277" i="133"/>
  <c r="DA285" i="133"/>
  <c r="DA162" i="133"/>
  <c r="DA246" i="133"/>
  <c r="DA262" i="133"/>
  <c r="DA270" i="133"/>
  <c r="DA286" i="133"/>
  <c r="A245" i="133"/>
  <c r="A246" i="133"/>
  <c r="A247" i="133"/>
  <c r="A248" i="133"/>
  <c r="A249" i="133"/>
  <c r="A250" i="133"/>
  <c r="A251" i="133"/>
  <c r="A252" i="133"/>
  <c r="A253" i="133"/>
  <c r="A254" i="133"/>
  <c r="A255" i="133"/>
  <c r="A256" i="133"/>
  <c r="A257" i="133"/>
  <c r="A258" i="133"/>
  <c r="A259" i="133"/>
  <c r="A260" i="133"/>
  <c r="A261" i="133"/>
  <c r="A262" i="133"/>
  <c r="A263" i="133"/>
  <c r="A264" i="133"/>
  <c r="A265" i="133"/>
  <c r="A266" i="133"/>
  <c r="A267" i="133"/>
  <c r="A268" i="133"/>
  <c r="A269" i="133"/>
  <c r="A270" i="133"/>
  <c r="A271" i="133"/>
  <c r="A272" i="133"/>
  <c r="A273" i="133"/>
  <c r="A274" i="133"/>
  <c r="A275" i="133"/>
  <c r="A276" i="133"/>
  <c r="A277" i="133"/>
  <c r="A278" i="133"/>
  <c r="A279" i="133"/>
  <c r="A280" i="133"/>
  <c r="A281" i="133"/>
  <c r="A282" i="133"/>
  <c r="A283" i="133"/>
  <c r="A284" i="133"/>
  <c r="A285" i="133"/>
  <c r="A286" i="133"/>
  <c r="A287" i="133"/>
  <c r="A288" i="133"/>
  <c r="A289" i="133"/>
  <c r="A290" i="133"/>
  <c r="A291" i="133"/>
  <c r="A292" i="133"/>
  <c r="A293" i="133"/>
  <c r="A294" i="133"/>
  <c r="A295" i="133"/>
  <c r="A296" i="133"/>
  <c r="A297" i="133"/>
  <c r="A298" i="133"/>
  <c r="A299" i="133"/>
  <c r="A300" i="133"/>
  <c r="A301" i="133"/>
  <c r="A302" i="133"/>
  <c r="A303" i="133"/>
  <c r="A304" i="133"/>
  <c r="A305" i="133"/>
  <c r="A306" i="133"/>
  <c r="A307" i="133"/>
  <c r="A308" i="133"/>
  <c r="A309" i="133"/>
  <c r="A310" i="133"/>
  <c r="A311" i="133"/>
  <c r="A312" i="133"/>
  <c r="A313" i="133"/>
  <c r="A170" i="133"/>
  <c r="A171" i="133"/>
  <c r="A172" i="133"/>
  <c r="A173" i="133"/>
  <c r="A174" i="133"/>
  <c r="A175" i="133"/>
  <c r="A176" i="133"/>
  <c r="A177" i="133"/>
  <c r="A178" i="133"/>
  <c r="A179" i="133"/>
  <c r="A180" i="133"/>
  <c r="A181" i="133"/>
  <c r="A182" i="133"/>
  <c r="A183" i="133"/>
  <c r="A184" i="133"/>
  <c r="A185" i="133"/>
  <c r="A186" i="133"/>
  <c r="A187" i="133"/>
  <c r="A188" i="133"/>
  <c r="A189" i="133"/>
  <c r="A190" i="133"/>
  <c r="A191" i="133"/>
  <c r="A192" i="133"/>
  <c r="A193" i="133"/>
  <c r="A194" i="133"/>
  <c r="A195" i="133"/>
  <c r="A196" i="133"/>
  <c r="A197" i="133"/>
  <c r="A198" i="133"/>
  <c r="A199" i="133"/>
  <c r="A200" i="133"/>
  <c r="A201" i="133"/>
  <c r="A202" i="133"/>
  <c r="A203" i="133"/>
  <c r="A204" i="133"/>
  <c r="A205" i="133"/>
  <c r="A206" i="133"/>
  <c r="A207" i="133"/>
  <c r="A208" i="133"/>
  <c r="A209" i="133"/>
  <c r="A210" i="133"/>
  <c r="A211" i="133"/>
  <c r="A212" i="133"/>
  <c r="A213" i="133"/>
  <c r="A214" i="133"/>
  <c r="A215" i="133"/>
  <c r="A216" i="133"/>
  <c r="A217" i="133"/>
  <c r="A218" i="133"/>
  <c r="A219" i="133"/>
  <c r="A220" i="133"/>
  <c r="A221" i="133"/>
  <c r="A222" i="133"/>
  <c r="A223" i="133"/>
  <c r="A224" i="133"/>
  <c r="A225" i="133"/>
  <c r="A226" i="133"/>
  <c r="A227" i="133"/>
  <c r="A228" i="133"/>
  <c r="A229" i="133"/>
  <c r="A230" i="133"/>
  <c r="A231" i="133"/>
  <c r="A232" i="133"/>
  <c r="A233" i="133"/>
  <c r="A234" i="133"/>
  <c r="A235" i="133"/>
  <c r="A236" i="133"/>
  <c r="A237" i="133"/>
  <c r="A238" i="133"/>
  <c r="A89" i="133"/>
  <c r="A90" i="133"/>
  <c r="A91" i="133"/>
  <c r="A92" i="133"/>
  <c r="A93" i="133"/>
  <c r="A94" i="133"/>
  <c r="A95" i="133"/>
  <c r="A96" i="133"/>
  <c r="A97" i="133"/>
  <c r="A98" i="133"/>
  <c r="A99" i="133"/>
  <c r="A100" i="133"/>
  <c r="A101" i="133"/>
  <c r="A102" i="133"/>
  <c r="A103" i="133"/>
  <c r="A104" i="133"/>
  <c r="A105" i="133"/>
  <c r="A106" i="133"/>
  <c r="A107" i="133"/>
  <c r="A108" i="133"/>
  <c r="A109" i="133"/>
  <c r="A110" i="133"/>
  <c r="A111" i="133"/>
  <c r="A112" i="133"/>
  <c r="A113" i="133"/>
  <c r="A114" i="133"/>
  <c r="A115" i="133"/>
  <c r="A116" i="133"/>
  <c r="A117" i="133"/>
  <c r="A118" i="133"/>
  <c r="A119" i="133"/>
  <c r="A120" i="133"/>
  <c r="A121" i="133"/>
  <c r="A122" i="133"/>
  <c r="A123" i="133"/>
  <c r="A124" i="133"/>
  <c r="A125" i="133"/>
  <c r="A126" i="133"/>
  <c r="A127" i="133"/>
  <c r="A128" i="133"/>
  <c r="A129" i="133"/>
  <c r="A130" i="133"/>
  <c r="A131" i="133"/>
  <c r="A132" i="133"/>
  <c r="A133" i="133"/>
  <c r="A134" i="133"/>
  <c r="A135" i="133"/>
  <c r="A136" i="133"/>
  <c r="A137" i="133"/>
  <c r="A138" i="133"/>
  <c r="A139" i="133"/>
  <c r="A140" i="133"/>
  <c r="A141" i="133"/>
  <c r="A142" i="133"/>
  <c r="A143" i="133"/>
  <c r="A144" i="133"/>
  <c r="A145" i="133"/>
  <c r="A146" i="133"/>
  <c r="A147" i="133"/>
  <c r="A148" i="133"/>
  <c r="A149" i="133"/>
  <c r="A150" i="133"/>
  <c r="A151" i="133"/>
  <c r="A152" i="133"/>
  <c r="A153" i="133"/>
  <c r="A154" i="133"/>
  <c r="A155" i="133"/>
  <c r="A156" i="133"/>
  <c r="A157" i="133"/>
  <c r="DA315" i="133" l="1"/>
  <c r="DA163" i="133"/>
  <c r="DA158" i="133"/>
  <c r="B8" i="137"/>
  <c r="C8" i="137"/>
  <c r="D8" i="137"/>
  <c r="E8" i="137"/>
  <c r="B9" i="137"/>
  <c r="C9" i="137"/>
  <c r="D9" i="137"/>
  <c r="E9" i="137"/>
  <c r="B10" i="137"/>
  <c r="C10" i="137"/>
  <c r="D10" i="137"/>
  <c r="E10" i="137"/>
  <c r="B11" i="137"/>
  <c r="C11" i="137"/>
  <c r="D11" i="137"/>
  <c r="E11" i="137"/>
  <c r="B12" i="137"/>
  <c r="C12" i="137"/>
  <c r="D12" i="137"/>
  <c r="E12" i="137"/>
  <c r="B13" i="137"/>
  <c r="C13" i="137"/>
  <c r="D13" i="137"/>
  <c r="E13" i="137"/>
  <c r="B15" i="137"/>
  <c r="C15" i="137"/>
  <c r="D15" i="137"/>
  <c r="E15" i="137"/>
  <c r="B18" i="137"/>
  <c r="C18" i="137"/>
  <c r="D18" i="137"/>
  <c r="E18" i="137"/>
  <c r="C19" i="137"/>
  <c r="D19" i="137"/>
  <c r="E19" i="137"/>
  <c r="C20" i="137"/>
  <c r="D20" i="137"/>
  <c r="E20" i="137"/>
  <c r="C21" i="137"/>
  <c r="D21" i="137"/>
  <c r="E21" i="137"/>
  <c r="C22" i="137"/>
  <c r="D22" i="137"/>
  <c r="E22" i="137"/>
  <c r="C23" i="137"/>
  <c r="D23" i="137"/>
  <c r="E23" i="137"/>
  <c r="C24" i="137"/>
  <c r="D24" i="137"/>
  <c r="E24" i="137"/>
  <c r="C25" i="137"/>
  <c r="D25" i="137"/>
  <c r="E25" i="137"/>
  <c r="C26" i="137"/>
  <c r="D26" i="137"/>
  <c r="E26" i="137"/>
  <c r="C27" i="137"/>
  <c r="D27" i="137"/>
  <c r="E27" i="137"/>
  <c r="C28" i="137"/>
  <c r="D28" i="137"/>
  <c r="E28" i="137"/>
  <c r="C29" i="137"/>
  <c r="D29" i="137"/>
  <c r="E29" i="137"/>
  <c r="C30" i="137"/>
  <c r="D30" i="137"/>
  <c r="E30" i="137"/>
  <c r="C31" i="137"/>
  <c r="D31" i="137"/>
  <c r="E31" i="137"/>
  <c r="C32" i="137"/>
  <c r="D32" i="137"/>
  <c r="E32" i="137"/>
  <c r="C33" i="137"/>
  <c r="D33" i="137"/>
  <c r="E33" i="137"/>
  <c r="C34" i="137"/>
  <c r="D34" i="137"/>
  <c r="E34" i="137"/>
  <c r="C35" i="137"/>
  <c r="D35" i="137"/>
  <c r="E35" i="137"/>
  <c r="C36" i="137"/>
  <c r="D36" i="137"/>
  <c r="E36" i="137"/>
  <c r="C37" i="137"/>
  <c r="D37" i="137"/>
  <c r="E37" i="137"/>
  <c r="C38" i="137"/>
  <c r="D38" i="137"/>
  <c r="E38" i="137"/>
  <c r="C39" i="137"/>
  <c r="D39" i="137"/>
  <c r="E39" i="137"/>
  <c r="C40" i="137"/>
  <c r="D40" i="137"/>
  <c r="E40" i="137"/>
  <c r="C41" i="137"/>
  <c r="D41" i="137"/>
  <c r="E41" i="137"/>
  <c r="C42" i="137"/>
  <c r="D42" i="137"/>
  <c r="E42" i="137"/>
  <c r="C43" i="137"/>
  <c r="D43" i="137"/>
  <c r="E43" i="137"/>
  <c r="C44" i="137"/>
  <c r="D44" i="137"/>
  <c r="E44" i="137"/>
  <c r="C45" i="137"/>
  <c r="D45" i="137"/>
  <c r="E45" i="137"/>
  <c r="C46" i="137"/>
  <c r="D46" i="137"/>
  <c r="E46" i="137"/>
  <c r="C47" i="137"/>
  <c r="D47" i="137"/>
  <c r="E47" i="137"/>
  <c r="C48" i="137"/>
  <c r="D48" i="137"/>
  <c r="E48" i="137"/>
  <c r="C49" i="137"/>
  <c r="D49" i="137"/>
  <c r="E49" i="137"/>
  <c r="C50" i="137"/>
  <c r="D50" i="137"/>
  <c r="E50" i="137"/>
  <c r="C51" i="137"/>
  <c r="D51" i="137"/>
  <c r="E51" i="137"/>
  <c r="C52" i="137"/>
  <c r="D52" i="137"/>
  <c r="E52" i="137"/>
  <c r="C53" i="137"/>
  <c r="D53" i="137"/>
  <c r="E53" i="137"/>
  <c r="C54" i="137"/>
  <c r="D54" i="137"/>
  <c r="E54" i="137"/>
  <c r="C55" i="137"/>
  <c r="D55" i="137"/>
  <c r="E55" i="137"/>
  <c r="C56" i="137"/>
  <c r="D56" i="137"/>
  <c r="E56" i="137"/>
  <c r="C57" i="137"/>
  <c r="D57" i="137"/>
  <c r="E57" i="137"/>
  <c r="C58" i="137"/>
  <c r="D58" i="137"/>
  <c r="E58" i="137"/>
  <c r="C59" i="137"/>
  <c r="D59" i="137"/>
  <c r="E59" i="137"/>
  <c r="C60" i="137"/>
  <c r="D60" i="137"/>
  <c r="E60" i="137"/>
  <c r="C61" i="137"/>
  <c r="D61" i="137"/>
  <c r="E61" i="137"/>
  <c r="C62" i="137"/>
  <c r="D62" i="137"/>
  <c r="E62" i="137"/>
  <c r="C63" i="137"/>
  <c r="D63" i="137"/>
  <c r="E63" i="137"/>
  <c r="C64" i="137"/>
  <c r="D64" i="137"/>
  <c r="E64" i="137"/>
  <c r="C65" i="137"/>
  <c r="D65" i="137"/>
  <c r="E65" i="137"/>
  <c r="C66" i="137"/>
  <c r="D66" i="137"/>
  <c r="E66" i="137"/>
  <c r="C67" i="137"/>
  <c r="D67" i="137"/>
  <c r="E67" i="137"/>
  <c r="C68" i="137"/>
  <c r="D68" i="137"/>
  <c r="E68" i="137"/>
  <c r="C69" i="137"/>
  <c r="D69" i="137"/>
  <c r="E69" i="137"/>
  <c r="C70" i="137"/>
  <c r="D70" i="137"/>
  <c r="E70" i="137"/>
  <c r="C71" i="137"/>
  <c r="D71" i="137"/>
  <c r="E71" i="137"/>
  <c r="C72" i="137"/>
  <c r="D72" i="137"/>
  <c r="E72" i="137"/>
  <c r="C73" i="137"/>
  <c r="D73" i="137"/>
  <c r="E73" i="137"/>
  <c r="C74" i="137"/>
  <c r="D74" i="137"/>
  <c r="E74" i="137"/>
  <c r="C75" i="137"/>
  <c r="D75" i="137"/>
  <c r="E75" i="137"/>
  <c r="C76" i="137"/>
  <c r="D76" i="137"/>
  <c r="E76" i="137"/>
  <c r="CI252" i="134"/>
  <c r="CI25" i="133"/>
  <c r="CI30" i="133"/>
  <c r="CI31" i="133"/>
  <c r="CI34" i="133"/>
  <c r="CI43" i="133"/>
  <c r="CI51" i="133"/>
  <c r="CI59" i="133"/>
  <c r="CI67" i="133"/>
  <c r="CI76" i="133"/>
  <c r="CI23" i="133"/>
  <c r="CI24" i="133"/>
  <c r="CI26" i="133"/>
  <c r="CI28" i="133"/>
  <c r="CI29" i="133"/>
  <c r="CI32" i="133"/>
  <c r="CI33" i="133"/>
  <c r="CI35" i="133"/>
  <c r="CI36" i="133"/>
  <c r="CI37" i="133"/>
  <c r="CI38" i="133"/>
  <c r="CI40" i="133"/>
  <c r="CI41" i="133"/>
  <c r="CI42" i="133"/>
  <c r="CI44" i="133"/>
  <c r="CI45" i="133"/>
  <c r="CI46" i="133"/>
  <c r="CI47" i="133"/>
  <c r="CI48" i="133"/>
  <c r="CI49" i="133"/>
  <c r="CI50" i="133"/>
  <c r="CI52" i="133"/>
  <c r="CI53" i="133"/>
  <c r="CI54" i="133"/>
  <c r="CI55" i="133"/>
  <c r="CI56" i="133"/>
  <c r="CI57" i="133"/>
  <c r="CI58" i="133"/>
  <c r="CI60" i="133"/>
  <c r="CI61" i="133"/>
  <c r="CI62" i="133"/>
  <c r="CI63" i="133"/>
  <c r="CI64" i="133"/>
  <c r="CI65" i="133"/>
  <c r="CI66" i="133"/>
  <c r="CI68" i="133"/>
  <c r="CI70" i="133"/>
  <c r="CI71" i="133"/>
  <c r="CI72" i="133"/>
  <c r="CI73" i="133"/>
  <c r="CI74" i="133"/>
  <c r="CI75" i="133"/>
  <c r="CK77" i="133"/>
  <c r="CI17" i="133"/>
  <c r="CI10" i="133"/>
  <c r="CI11" i="133"/>
  <c r="CI12" i="133"/>
  <c r="CI13" i="133"/>
  <c r="CI14" i="133"/>
  <c r="CI15" i="133"/>
  <c r="CI16" i="133"/>
  <c r="CI18" i="133"/>
  <c r="CI8" i="133"/>
  <c r="CI19" i="133"/>
  <c r="CI20" i="133"/>
  <c r="CI21" i="133"/>
  <c r="CI22" i="133"/>
  <c r="CI9" i="133" l="1"/>
  <c r="CJ77" i="133"/>
  <c r="CI77" i="133" s="1"/>
  <c r="DD9" i="135"/>
  <c r="DD10" i="135"/>
  <c r="DD11" i="135"/>
  <c r="DD12" i="135"/>
  <c r="DD13" i="135"/>
  <c r="DD14" i="135"/>
  <c r="DD15" i="135"/>
  <c r="DD16" i="135"/>
  <c r="DD17" i="135"/>
  <c r="DD18" i="135"/>
  <c r="DD19" i="135"/>
  <c r="DD20" i="135"/>
  <c r="DD21" i="135"/>
  <c r="DD22" i="135"/>
  <c r="DD23" i="135"/>
  <c r="DD24" i="135"/>
  <c r="DD25" i="135"/>
  <c r="DD26" i="135"/>
  <c r="DD27" i="135"/>
  <c r="DD28" i="135"/>
  <c r="DD29" i="135"/>
  <c r="DD30" i="135"/>
  <c r="DD31" i="135"/>
  <c r="DD32" i="135"/>
  <c r="DD33" i="135"/>
  <c r="DD34" i="135"/>
  <c r="DD35" i="135"/>
  <c r="DD36" i="135"/>
  <c r="DD37" i="135"/>
  <c r="DD38" i="135"/>
  <c r="DD39" i="135"/>
  <c r="DD40" i="135"/>
  <c r="DD41" i="135"/>
  <c r="DD42" i="135"/>
  <c r="DD43" i="135"/>
  <c r="DD44" i="135"/>
  <c r="DD45" i="135"/>
  <c r="DD46" i="135"/>
  <c r="DD47" i="135"/>
  <c r="DD48" i="135"/>
  <c r="DD49" i="135"/>
  <c r="DD50" i="135"/>
  <c r="DD51" i="135"/>
  <c r="DD52" i="135"/>
  <c r="DD53" i="135"/>
  <c r="DD54" i="135"/>
  <c r="DD55" i="135"/>
  <c r="DD56" i="135"/>
  <c r="DD57" i="135"/>
  <c r="DD58" i="135"/>
  <c r="CI79" i="133" l="1"/>
  <c r="CI80" i="133"/>
  <c r="CI82" i="133" s="1"/>
  <c r="CI81" i="133"/>
  <c r="DD8" i="135"/>
  <c r="CI196" i="133" l="1"/>
  <c r="CI221" i="133"/>
  <c r="CI232" i="133"/>
  <c r="CI227" i="133"/>
  <c r="CI235" i="133"/>
  <c r="CI238" i="133"/>
  <c r="CI234" i="133"/>
  <c r="CI226" i="133"/>
  <c r="CI225" i="133"/>
  <c r="CI224" i="133"/>
  <c r="CI228" i="133"/>
  <c r="CI237" i="133"/>
  <c r="CI236" i="133"/>
  <c r="CI229" i="133"/>
  <c r="CI230" i="133"/>
  <c r="CI222" i="133"/>
  <c r="CI223" i="133"/>
  <c r="CI233" i="133"/>
  <c r="CU12" i="135"/>
  <c r="CU13" i="135"/>
  <c r="CU15" i="135"/>
  <c r="CU16" i="135"/>
  <c r="CU17" i="135"/>
  <c r="CU18" i="135"/>
  <c r="CU19" i="135"/>
  <c r="CU22" i="135"/>
  <c r="CU23" i="135"/>
  <c r="CU24" i="135"/>
  <c r="CU25" i="135"/>
  <c r="CU26" i="135"/>
  <c r="CU28" i="135"/>
  <c r="CU29" i="135"/>
  <c r="CU30" i="135"/>
  <c r="CU31" i="135"/>
  <c r="CU33" i="135"/>
  <c r="CU34" i="135"/>
  <c r="CU36" i="135"/>
  <c r="CU38" i="135"/>
  <c r="CU40" i="135"/>
  <c r="CU41" i="135"/>
  <c r="CU42" i="135"/>
  <c r="CU43" i="135"/>
  <c r="CU44" i="135"/>
  <c r="CU45" i="135"/>
  <c r="CU46" i="135"/>
  <c r="CU48" i="135"/>
  <c r="CU49" i="135"/>
  <c r="CU50" i="135"/>
  <c r="CU51" i="135"/>
  <c r="CU52" i="135"/>
  <c r="CU53" i="135"/>
  <c r="CU55" i="135"/>
  <c r="CU56" i="135"/>
  <c r="CU57" i="135"/>
  <c r="CU58" i="135"/>
  <c r="CU59" i="135"/>
  <c r="CU60" i="135"/>
  <c r="CU61" i="135"/>
  <c r="CU62" i="135"/>
  <c r="CU63" i="135"/>
  <c r="CU64" i="135"/>
  <c r="CU65" i="135"/>
  <c r="CU66" i="135"/>
  <c r="CU67" i="135"/>
  <c r="CU68" i="135"/>
  <c r="CU70" i="135"/>
  <c r="CU72" i="135"/>
  <c r="CU73" i="135"/>
  <c r="CU75" i="135"/>
  <c r="CU76" i="135"/>
  <c r="CU8" i="135"/>
  <c r="CI207" i="133" l="1"/>
  <c r="CI282" i="133"/>
  <c r="CI202" i="133"/>
  <c r="CI277" i="133"/>
  <c r="CI191" i="133"/>
  <c r="CI266" i="133"/>
  <c r="CI173" i="133"/>
  <c r="CI248" i="133"/>
  <c r="CI199" i="133"/>
  <c r="CI274" i="133"/>
  <c r="CI264" i="133"/>
  <c r="CI195" i="133"/>
  <c r="CI270" i="133"/>
  <c r="CI276" i="133"/>
  <c r="CI192" i="133"/>
  <c r="CI267" i="133"/>
  <c r="CI180" i="133"/>
  <c r="CI255" i="133"/>
  <c r="CI193" i="133"/>
  <c r="CI268" i="133"/>
  <c r="CI206" i="133"/>
  <c r="CI281" i="133"/>
  <c r="CI214" i="133"/>
  <c r="CI289" i="133"/>
  <c r="CI190" i="133"/>
  <c r="CI265" i="133"/>
  <c r="CI210" i="133"/>
  <c r="CI285" i="133"/>
  <c r="CI216" i="133"/>
  <c r="CI291" i="133"/>
  <c r="CI171" i="133"/>
  <c r="CI246" i="133"/>
  <c r="CI204" i="133"/>
  <c r="CI279" i="133"/>
  <c r="CI245" i="133"/>
  <c r="CI215" i="133"/>
  <c r="CI290" i="133"/>
  <c r="CI182" i="133"/>
  <c r="CI257" i="133"/>
  <c r="CI174" i="133"/>
  <c r="CI249" i="133"/>
  <c r="CI200" i="133"/>
  <c r="CI275" i="133"/>
  <c r="CI218" i="133"/>
  <c r="CI293" i="133"/>
  <c r="CI176" i="133"/>
  <c r="CI251" i="133"/>
  <c r="CI213" i="133"/>
  <c r="CI288" i="133"/>
  <c r="CI185" i="133"/>
  <c r="CI260" i="133"/>
  <c r="CI177" i="133"/>
  <c r="CI252" i="133"/>
  <c r="CI183" i="133"/>
  <c r="CI258" i="133"/>
  <c r="CI178" i="133"/>
  <c r="CI253" i="133"/>
  <c r="CI172" i="133"/>
  <c r="CI247" i="133"/>
  <c r="CI179" i="133"/>
  <c r="CI254" i="133"/>
  <c r="CI184" i="133"/>
  <c r="CI259" i="133"/>
  <c r="CI194" i="133"/>
  <c r="CI269" i="133"/>
  <c r="CI217" i="133"/>
  <c r="CI292" i="133"/>
  <c r="CI186" i="133"/>
  <c r="CI261" i="133"/>
  <c r="CI197" i="133"/>
  <c r="CI272" i="133"/>
  <c r="CI212" i="133"/>
  <c r="CI287" i="133"/>
  <c r="CI209" i="133"/>
  <c r="CI284" i="133"/>
  <c r="CI188" i="133"/>
  <c r="CI263" i="133"/>
  <c r="CI205" i="133"/>
  <c r="CI280" i="133"/>
  <c r="CI219" i="133"/>
  <c r="CI294" i="133"/>
  <c r="CI208" i="133"/>
  <c r="CI283" i="133"/>
  <c r="CI203" i="133"/>
  <c r="CI278" i="133"/>
  <c r="CI181" i="133"/>
  <c r="CI256" i="133"/>
  <c r="CI271" i="133"/>
  <c r="CI220" i="133"/>
  <c r="CI295" i="133"/>
  <c r="CI198" i="133"/>
  <c r="CI273" i="133"/>
  <c r="CI187" i="133"/>
  <c r="CI262" i="133"/>
  <c r="CI175" i="133"/>
  <c r="CI250" i="133"/>
  <c r="CI211" i="133"/>
  <c r="CI286" i="133"/>
  <c r="CI162" i="133"/>
  <c r="CI161" i="133"/>
  <c r="CI160" i="133"/>
  <c r="CI170" i="133"/>
  <c r="O1485" i="136"/>
  <c r="L1485" i="136"/>
  <c r="O1484" i="136"/>
  <c r="L1484" i="136"/>
  <c r="O1483" i="136"/>
  <c r="L1483" i="136"/>
  <c r="O1482" i="136"/>
  <c r="L1482" i="136"/>
  <c r="O1481" i="136"/>
  <c r="L1481" i="136"/>
  <c r="O1480" i="136"/>
  <c r="L1480" i="136"/>
  <c r="O1479" i="136"/>
  <c r="L1479" i="136"/>
  <c r="O1478" i="136"/>
  <c r="L1478" i="136"/>
  <c r="O1477" i="136"/>
  <c r="L1477" i="136"/>
  <c r="O1476" i="136"/>
  <c r="L1476" i="136"/>
  <c r="O1475" i="136"/>
  <c r="L1475" i="136"/>
  <c r="O1474" i="136"/>
  <c r="L1474" i="136"/>
  <c r="O1473" i="136"/>
  <c r="L1473" i="136"/>
  <c r="O1472" i="136"/>
  <c r="L1472" i="136"/>
  <c r="O1471" i="136"/>
  <c r="L1471" i="136"/>
  <c r="O1470" i="136"/>
  <c r="L1470" i="136"/>
  <c r="O1469" i="136"/>
  <c r="L1469" i="136"/>
  <c r="O1468" i="136"/>
  <c r="L1468" i="136"/>
  <c r="O1467" i="136"/>
  <c r="L1467" i="136"/>
  <c r="O1466" i="136"/>
  <c r="L1466" i="136"/>
  <c r="O1465" i="136"/>
  <c r="L1465" i="136"/>
  <c r="O1464" i="136"/>
  <c r="L1464" i="136"/>
  <c r="O1463" i="136"/>
  <c r="L1463" i="136"/>
  <c r="O1462" i="136"/>
  <c r="L1462" i="136"/>
  <c r="O1461" i="136"/>
  <c r="L1461" i="136"/>
  <c r="O1460" i="136"/>
  <c r="L1460" i="136"/>
  <c r="O1459" i="136"/>
  <c r="L1459" i="136"/>
  <c r="O1458" i="136"/>
  <c r="L1458" i="136"/>
  <c r="O1457" i="136"/>
  <c r="L1457" i="136"/>
  <c r="O1456" i="136"/>
  <c r="L1456" i="136"/>
  <c r="O1455" i="136"/>
  <c r="L1455" i="136"/>
  <c r="O1454" i="136"/>
  <c r="L1454" i="136"/>
  <c r="O1453" i="136"/>
  <c r="L1453" i="136"/>
  <c r="O1452" i="136"/>
  <c r="L1452" i="136"/>
  <c r="O1451" i="136"/>
  <c r="L1451" i="136"/>
  <c r="O1450" i="136"/>
  <c r="L1450" i="136"/>
  <c r="O1449" i="136"/>
  <c r="L1449" i="136"/>
  <c r="O1448" i="136"/>
  <c r="L1448" i="136"/>
  <c r="O1447" i="136"/>
  <c r="L1447" i="136"/>
  <c r="O1446" i="136"/>
  <c r="L1446" i="136"/>
  <c r="O1445" i="136"/>
  <c r="L1445" i="136"/>
  <c r="O1444" i="136"/>
  <c r="L1444" i="136"/>
  <c r="O1443" i="136"/>
  <c r="L1443" i="136"/>
  <c r="O1442" i="136"/>
  <c r="L1442" i="136"/>
  <c r="O1441" i="136"/>
  <c r="L1441" i="136"/>
  <c r="O1440" i="136"/>
  <c r="L1440" i="136"/>
  <c r="O1439" i="136"/>
  <c r="L1439" i="136"/>
  <c r="O1438" i="136"/>
  <c r="L1438" i="136"/>
  <c r="O1437" i="136"/>
  <c r="L1437" i="136"/>
  <c r="O1436" i="136"/>
  <c r="L1436" i="136"/>
  <c r="O1435" i="136"/>
  <c r="L1435" i="136"/>
  <c r="O1434" i="136"/>
  <c r="L1434" i="136"/>
  <c r="O1433" i="136"/>
  <c r="L1433" i="136"/>
  <c r="O1432" i="136"/>
  <c r="L1432" i="136"/>
  <c r="O1431" i="136"/>
  <c r="L1431" i="136"/>
  <c r="O1430" i="136"/>
  <c r="L1430" i="136"/>
  <c r="O1429" i="136"/>
  <c r="L1429" i="136"/>
  <c r="O1428" i="136"/>
  <c r="L1428" i="136"/>
  <c r="O1427" i="136"/>
  <c r="L1427" i="136"/>
  <c r="O1426" i="136"/>
  <c r="L1426" i="136"/>
  <c r="O1425" i="136"/>
  <c r="L1425" i="136"/>
  <c r="O1424" i="136"/>
  <c r="L1424" i="136"/>
  <c r="O1423" i="136"/>
  <c r="L1423" i="136"/>
  <c r="O1422" i="136"/>
  <c r="L1422" i="136"/>
  <c r="O1421" i="136"/>
  <c r="L1421" i="136"/>
  <c r="O1420" i="136"/>
  <c r="L1420" i="136"/>
  <c r="O1419" i="136"/>
  <c r="L1419" i="136"/>
  <c r="O1418" i="136"/>
  <c r="L1418" i="136"/>
  <c r="O1417" i="136"/>
  <c r="L1417" i="136"/>
  <c r="O1416" i="136"/>
  <c r="L1416" i="136"/>
  <c r="O1415" i="136"/>
  <c r="L1415" i="136"/>
  <c r="O1414" i="136"/>
  <c r="L1414" i="136"/>
  <c r="O1413" i="136"/>
  <c r="L1413" i="136"/>
  <c r="O1412" i="136"/>
  <c r="L1412" i="136"/>
  <c r="O1411" i="136"/>
  <c r="L1411" i="136"/>
  <c r="O1410" i="136"/>
  <c r="L1410" i="136"/>
  <c r="O1409" i="136"/>
  <c r="L1409" i="136"/>
  <c r="O1408" i="136"/>
  <c r="L1408" i="136"/>
  <c r="O1407" i="136"/>
  <c r="L1407" i="136"/>
  <c r="O1406" i="136"/>
  <c r="L1406" i="136"/>
  <c r="O1405" i="136"/>
  <c r="L1405" i="136"/>
  <c r="O1404" i="136"/>
  <c r="L1404" i="136"/>
  <c r="O1403" i="136"/>
  <c r="L1403" i="136"/>
  <c r="O1402" i="136"/>
  <c r="L1402" i="136"/>
  <c r="O1401" i="136"/>
  <c r="L1401" i="136"/>
  <c r="O1400" i="136"/>
  <c r="L1400" i="136"/>
  <c r="O1399" i="136"/>
  <c r="L1399" i="136"/>
  <c r="O1398" i="136"/>
  <c r="L1398" i="136"/>
  <c r="O1397" i="136"/>
  <c r="L1397" i="136"/>
  <c r="O1396" i="136"/>
  <c r="L1396" i="136"/>
  <c r="O1395" i="136"/>
  <c r="L1395" i="136"/>
  <c r="O1394" i="136"/>
  <c r="L1394" i="136"/>
  <c r="O1393" i="136"/>
  <c r="L1393" i="136"/>
  <c r="O1392" i="136"/>
  <c r="L1392" i="136"/>
  <c r="O1391" i="136"/>
  <c r="L1391" i="136"/>
  <c r="O1390" i="136"/>
  <c r="L1390" i="136"/>
  <c r="O1389" i="136"/>
  <c r="L1389" i="136"/>
  <c r="O1388" i="136"/>
  <c r="L1388" i="136"/>
  <c r="O1387" i="136"/>
  <c r="L1387" i="136"/>
  <c r="O1386" i="136"/>
  <c r="L1386" i="136"/>
  <c r="O1385" i="136"/>
  <c r="L1385" i="136"/>
  <c r="O1384" i="136"/>
  <c r="L1384" i="136"/>
  <c r="O1383" i="136"/>
  <c r="L1383" i="136"/>
  <c r="O1382" i="136"/>
  <c r="L1382" i="136"/>
  <c r="O1381" i="136"/>
  <c r="L1381" i="136"/>
  <c r="O1380" i="136"/>
  <c r="L1380" i="136"/>
  <c r="O1379" i="136"/>
  <c r="L1379" i="136"/>
  <c r="O1378" i="136"/>
  <c r="L1378" i="136"/>
  <c r="O1377" i="136"/>
  <c r="L1377" i="136"/>
  <c r="O1376" i="136"/>
  <c r="L1376" i="136"/>
  <c r="O1375" i="136"/>
  <c r="L1375" i="136"/>
  <c r="O1374" i="136"/>
  <c r="L1374" i="136"/>
  <c r="O1373" i="136"/>
  <c r="L1373" i="136"/>
  <c r="O1372" i="136"/>
  <c r="L1372" i="136"/>
  <c r="O1371" i="136"/>
  <c r="L1371" i="136"/>
  <c r="O1370" i="136"/>
  <c r="L1370" i="136"/>
  <c r="O1369" i="136"/>
  <c r="L1369" i="136"/>
  <c r="O1368" i="136"/>
  <c r="L1368" i="136"/>
  <c r="O1367" i="136"/>
  <c r="L1367" i="136"/>
  <c r="O1366" i="136"/>
  <c r="L1366" i="136"/>
  <c r="O1365" i="136"/>
  <c r="L1365" i="136"/>
  <c r="O1364" i="136"/>
  <c r="L1364" i="136"/>
  <c r="O1363" i="136"/>
  <c r="L1363" i="136"/>
  <c r="O1362" i="136"/>
  <c r="L1362" i="136"/>
  <c r="O1361" i="136"/>
  <c r="L1361" i="136"/>
  <c r="O1360" i="136"/>
  <c r="L1360" i="136"/>
  <c r="O1359" i="136"/>
  <c r="L1359" i="136"/>
  <c r="O1358" i="136"/>
  <c r="L1358" i="136"/>
  <c r="O1357" i="136"/>
  <c r="L1357" i="136"/>
  <c r="O1356" i="136"/>
  <c r="L1356" i="136"/>
  <c r="O1355" i="136"/>
  <c r="L1355" i="136"/>
  <c r="O1354" i="136"/>
  <c r="L1354" i="136"/>
  <c r="O1353" i="136"/>
  <c r="L1353" i="136"/>
  <c r="O1352" i="136"/>
  <c r="L1352" i="136"/>
  <c r="O1351" i="136"/>
  <c r="L1351" i="136"/>
  <c r="O1350" i="136"/>
  <c r="L1350" i="136"/>
  <c r="O1349" i="136"/>
  <c r="L1349" i="136"/>
  <c r="O1348" i="136"/>
  <c r="L1348" i="136"/>
  <c r="O1347" i="136"/>
  <c r="L1347" i="136"/>
  <c r="O1346" i="136"/>
  <c r="L1346" i="136"/>
  <c r="O1345" i="136"/>
  <c r="L1345" i="136"/>
  <c r="O1344" i="136"/>
  <c r="L1344" i="136"/>
  <c r="O1343" i="136"/>
  <c r="L1343" i="136"/>
  <c r="O1342" i="136"/>
  <c r="L1342" i="136"/>
  <c r="O1341" i="136"/>
  <c r="L1341" i="136"/>
  <c r="O1340" i="136"/>
  <c r="L1340" i="136"/>
  <c r="O1339" i="136"/>
  <c r="L1339" i="136"/>
  <c r="O1338" i="136"/>
  <c r="L1338" i="136"/>
  <c r="O1337" i="136"/>
  <c r="L1337" i="136"/>
  <c r="O1336" i="136"/>
  <c r="L1336" i="136"/>
  <c r="O1335" i="136"/>
  <c r="L1335" i="136"/>
  <c r="O1334" i="136"/>
  <c r="L1334" i="136"/>
  <c r="O1333" i="136"/>
  <c r="L1333" i="136"/>
  <c r="O1332" i="136"/>
  <c r="L1332" i="136"/>
  <c r="O1331" i="136"/>
  <c r="L1331" i="136"/>
  <c r="O1330" i="136"/>
  <c r="L1330" i="136"/>
  <c r="O1329" i="136"/>
  <c r="L1329" i="136"/>
  <c r="O1328" i="136"/>
  <c r="L1328" i="136"/>
  <c r="O1327" i="136"/>
  <c r="L1327" i="136"/>
  <c r="O1326" i="136"/>
  <c r="L1326" i="136"/>
  <c r="O1325" i="136"/>
  <c r="L1325" i="136"/>
  <c r="O1324" i="136"/>
  <c r="L1324" i="136"/>
  <c r="O1323" i="136"/>
  <c r="L1323" i="136"/>
  <c r="O1322" i="136"/>
  <c r="L1322" i="136"/>
  <c r="O1321" i="136"/>
  <c r="L1321" i="136"/>
  <c r="O1320" i="136"/>
  <c r="L1320" i="136"/>
  <c r="O1319" i="136"/>
  <c r="L1319" i="136"/>
  <c r="O1318" i="136"/>
  <c r="L1318" i="136"/>
  <c r="O1317" i="136"/>
  <c r="L1317" i="136"/>
  <c r="O1316" i="136"/>
  <c r="L1316" i="136"/>
  <c r="O1315" i="136"/>
  <c r="L1315" i="136"/>
  <c r="O1314" i="136"/>
  <c r="L1314" i="136"/>
  <c r="O1313" i="136"/>
  <c r="L1313" i="136"/>
  <c r="O1312" i="136"/>
  <c r="L1312" i="136"/>
  <c r="O1311" i="136"/>
  <c r="L1311" i="136"/>
  <c r="O1310" i="136"/>
  <c r="L1310" i="136"/>
  <c r="O1309" i="136"/>
  <c r="L1309" i="136"/>
  <c r="O1308" i="136"/>
  <c r="L1308" i="136"/>
  <c r="O1307" i="136"/>
  <c r="L1307" i="136"/>
  <c r="O1306" i="136"/>
  <c r="L1306" i="136"/>
  <c r="O1305" i="136"/>
  <c r="L1305" i="136"/>
  <c r="O1304" i="136"/>
  <c r="L1304" i="136"/>
  <c r="O1303" i="136"/>
  <c r="L1303" i="136"/>
  <c r="O1302" i="136"/>
  <c r="L1302" i="136"/>
  <c r="O1301" i="136"/>
  <c r="L1301" i="136"/>
  <c r="O1300" i="136"/>
  <c r="L1300" i="136"/>
  <c r="O1299" i="136"/>
  <c r="L1299" i="136"/>
  <c r="O1298" i="136"/>
  <c r="L1298" i="136"/>
  <c r="O1297" i="136"/>
  <c r="L1297" i="136"/>
  <c r="O1296" i="136"/>
  <c r="L1296" i="136"/>
  <c r="O1295" i="136"/>
  <c r="L1295" i="136"/>
  <c r="O1294" i="136"/>
  <c r="L1294" i="136"/>
  <c r="O1293" i="136"/>
  <c r="L1293" i="136"/>
  <c r="O1292" i="136"/>
  <c r="L1292" i="136"/>
  <c r="O1291" i="136"/>
  <c r="L1291" i="136"/>
  <c r="O1290" i="136"/>
  <c r="L1290" i="136"/>
  <c r="O1289" i="136"/>
  <c r="L1289" i="136"/>
  <c r="O1288" i="136"/>
  <c r="L1288" i="136"/>
  <c r="O1287" i="136"/>
  <c r="L1287" i="136"/>
  <c r="O1286" i="136"/>
  <c r="L1286" i="136"/>
  <c r="O1285" i="136"/>
  <c r="L1285" i="136"/>
  <c r="O1284" i="136"/>
  <c r="L1284" i="136"/>
  <c r="O1283" i="136"/>
  <c r="L1283" i="136"/>
  <c r="O1282" i="136"/>
  <c r="L1282" i="136"/>
  <c r="O1281" i="136"/>
  <c r="L1281" i="136"/>
  <c r="O1280" i="136"/>
  <c r="L1280" i="136"/>
  <c r="O1279" i="136"/>
  <c r="L1279" i="136"/>
  <c r="O1278" i="136"/>
  <c r="L1278" i="136"/>
  <c r="O1277" i="136"/>
  <c r="L1277" i="136"/>
  <c r="O1276" i="136"/>
  <c r="L1276" i="136"/>
  <c r="O1275" i="136"/>
  <c r="L1275" i="136"/>
  <c r="O1274" i="136"/>
  <c r="L1274" i="136"/>
  <c r="O1273" i="136"/>
  <c r="L1273" i="136"/>
  <c r="O1272" i="136"/>
  <c r="L1272" i="136"/>
  <c r="O1271" i="136"/>
  <c r="L1271" i="136"/>
  <c r="O1270" i="136"/>
  <c r="L1270" i="136"/>
  <c r="O1269" i="136"/>
  <c r="L1269" i="136"/>
  <c r="O1268" i="136"/>
  <c r="L1268" i="136"/>
  <c r="O1267" i="136"/>
  <c r="L1267" i="136"/>
  <c r="O1266" i="136"/>
  <c r="L1266" i="136"/>
  <c r="O1265" i="136"/>
  <c r="L1265" i="136"/>
  <c r="O1264" i="136"/>
  <c r="L1264" i="136"/>
  <c r="O1263" i="136"/>
  <c r="L1263" i="136"/>
  <c r="O1262" i="136"/>
  <c r="L1262" i="136"/>
  <c r="O1261" i="136"/>
  <c r="L1261" i="136"/>
  <c r="O1260" i="136"/>
  <c r="L1260" i="136"/>
  <c r="O1259" i="136"/>
  <c r="L1259" i="136"/>
  <c r="O1258" i="136"/>
  <c r="L1258" i="136"/>
  <c r="O1257" i="136"/>
  <c r="L1257" i="136"/>
  <c r="O1256" i="136"/>
  <c r="L1256" i="136"/>
  <c r="O1255" i="136"/>
  <c r="L1255" i="136"/>
  <c r="O1254" i="136"/>
  <c r="L1254" i="136"/>
  <c r="O1253" i="136"/>
  <c r="L1253" i="136"/>
  <c r="O1252" i="136"/>
  <c r="L1252" i="136"/>
  <c r="O1251" i="136"/>
  <c r="L1251" i="136"/>
  <c r="O1250" i="136"/>
  <c r="L1250" i="136"/>
  <c r="O1249" i="136"/>
  <c r="L1249" i="136"/>
  <c r="O1248" i="136"/>
  <c r="L1248" i="136"/>
  <c r="O1247" i="136"/>
  <c r="L1247" i="136"/>
  <c r="O1246" i="136"/>
  <c r="L1246" i="136"/>
  <c r="O1245" i="136"/>
  <c r="L1245" i="136"/>
  <c r="O1244" i="136"/>
  <c r="L1244" i="136"/>
  <c r="O1243" i="136"/>
  <c r="L1243" i="136"/>
  <c r="O1242" i="136"/>
  <c r="L1242" i="136"/>
  <c r="O1241" i="136"/>
  <c r="L1241" i="136"/>
  <c r="O1240" i="136"/>
  <c r="L1240" i="136"/>
  <c r="O1239" i="136"/>
  <c r="L1239" i="136"/>
  <c r="O1238" i="136"/>
  <c r="L1238" i="136"/>
  <c r="O1237" i="136"/>
  <c r="L1237" i="136"/>
  <c r="O1236" i="136"/>
  <c r="L1236" i="136"/>
  <c r="O1235" i="136"/>
  <c r="L1235" i="136"/>
  <c r="O1234" i="136"/>
  <c r="L1234" i="136"/>
  <c r="O1233" i="136"/>
  <c r="L1233" i="136"/>
  <c r="O1232" i="136"/>
  <c r="L1232" i="136"/>
  <c r="O1231" i="136"/>
  <c r="L1231" i="136"/>
  <c r="O1230" i="136"/>
  <c r="L1230" i="136"/>
  <c r="O1229" i="136"/>
  <c r="L1229" i="136"/>
  <c r="O1228" i="136"/>
  <c r="L1228" i="136"/>
  <c r="O1227" i="136"/>
  <c r="L1227" i="136"/>
  <c r="O1226" i="136"/>
  <c r="L1226" i="136"/>
  <c r="O1225" i="136"/>
  <c r="L1225" i="136"/>
  <c r="O1224" i="136"/>
  <c r="L1224" i="136"/>
  <c r="O1223" i="136"/>
  <c r="L1223" i="136"/>
  <c r="O1222" i="136"/>
  <c r="L1222" i="136"/>
  <c r="O1221" i="136"/>
  <c r="L1221" i="136"/>
  <c r="O1220" i="136"/>
  <c r="L1220" i="136"/>
  <c r="O1219" i="136"/>
  <c r="L1219" i="136"/>
  <c r="O1218" i="136"/>
  <c r="L1218" i="136"/>
  <c r="O1217" i="136"/>
  <c r="L1217" i="136"/>
  <c r="O1216" i="136"/>
  <c r="L1216" i="136"/>
  <c r="O1215" i="136"/>
  <c r="L1215" i="136"/>
  <c r="O1214" i="136"/>
  <c r="L1214" i="136"/>
  <c r="O1213" i="136"/>
  <c r="L1213" i="136"/>
  <c r="O1212" i="136"/>
  <c r="L1212" i="136"/>
  <c r="O1211" i="136"/>
  <c r="L1211" i="136"/>
  <c r="O1210" i="136"/>
  <c r="L1210" i="136"/>
  <c r="O1209" i="136"/>
  <c r="L1209" i="136"/>
  <c r="O1208" i="136"/>
  <c r="L1208" i="136"/>
  <c r="O1207" i="136"/>
  <c r="L1207" i="136"/>
  <c r="O1206" i="136"/>
  <c r="L1206" i="136"/>
  <c r="O1205" i="136"/>
  <c r="L1205" i="136"/>
  <c r="O1204" i="136"/>
  <c r="L1204" i="136"/>
  <c r="O1203" i="136"/>
  <c r="L1203" i="136"/>
  <c r="O1202" i="136"/>
  <c r="L1202" i="136"/>
  <c r="O1201" i="136"/>
  <c r="L1201" i="136"/>
  <c r="O1200" i="136"/>
  <c r="L1200" i="136"/>
  <c r="O1199" i="136"/>
  <c r="L1199" i="136"/>
  <c r="O1198" i="136"/>
  <c r="L1198" i="136"/>
  <c r="O1197" i="136"/>
  <c r="L1197" i="136"/>
  <c r="O1196" i="136"/>
  <c r="L1196" i="136"/>
  <c r="O1195" i="136"/>
  <c r="L1195" i="136"/>
  <c r="O1194" i="136"/>
  <c r="L1194" i="136"/>
  <c r="O1193" i="136"/>
  <c r="L1193" i="136"/>
  <c r="O1192" i="136"/>
  <c r="L1192" i="136"/>
  <c r="O1191" i="136"/>
  <c r="L1191" i="136"/>
  <c r="O1190" i="136"/>
  <c r="L1190" i="136"/>
  <c r="O1189" i="136"/>
  <c r="L1189" i="136"/>
  <c r="O1188" i="136"/>
  <c r="L1188" i="136"/>
  <c r="O1187" i="136"/>
  <c r="L1187" i="136"/>
  <c r="O1186" i="136"/>
  <c r="L1186" i="136"/>
  <c r="O1185" i="136"/>
  <c r="L1185" i="136"/>
  <c r="O1184" i="136"/>
  <c r="L1184" i="136"/>
  <c r="O1183" i="136"/>
  <c r="L1183" i="136"/>
  <c r="O1182" i="136"/>
  <c r="L1182" i="136"/>
  <c r="O1181" i="136"/>
  <c r="L1181" i="136"/>
  <c r="O1180" i="136"/>
  <c r="L1180" i="136"/>
  <c r="O1179" i="136"/>
  <c r="L1179" i="136"/>
  <c r="O1178" i="136"/>
  <c r="L1178" i="136"/>
  <c r="O1177" i="136"/>
  <c r="L1177" i="136"/>
  <c r="O1176" i="136"/>
  <c r="L1176" i="136"/>
  <c r="O1175" i="136"/>
  <c r="L1175" i="136"/>
  <c r="O1174" i="136"/>
  <c r="L1174" i="136"/>
  <c r="O1173" i="136"/>
  <c r="L1173" i="136"/>
  <c r="O1172" i="136"/>
  <c r="L1172" i="136"/>
  <c r="O1171" i="136"/>
  <c r="L1171" i="136"/>
  <c r="O1170" i="136"/>
  <c r="L1170" i="136"/>
  <c r="O1169" i="136"/>
  <c r="L1169" i="136"/>
  <c r="O1168" i="136"/>
  <c r="L1168" i="136"/>
  <c r="O1167" i="136"/>
  <c r="L1167" i="136"/>
  <c r="O1166" i="136"/>
  <c r="L1166" i="136"/>
  <c r="O1165" i="136"/>
  <c r="L1165" i="136"/>
  <c r="O1164" i="136"/>
  <c r="L1164" i="136"/>
  <c r="O1163" i="136"/>
  <c r="L1163" i="136"/>
  <c r="O1162" i="136"/>
  <c r="L1162" i="136"/>
  <c r="O1161" i="136"/>
  <c r="L1161" i="136"/>
  <c r="O1160" i="136"/>
  <c r="L1160" i="136"/>
  <c r="O1159" i="136"/>
  <c r="L1159" i="136"/>
  <c r="O1158" i="136"/>
  <c r="L1158" i="136"/>
  <c r="O1157" i="136"/>
  <c r="L1157" i="136"/>
  <c r="O1156" i="136"/>
  <c r="L1156" i="136"/>
  <c r="O1155" i="136"/>
  <c r="L1155" i="136"/>
  <c r="O1154" i="136"/>
  <c r="L1154" i="136"/>
  <c r="O1153" i="136"/>
  <c r="L1153" i="136"/>
  <c r="O1152" i="136"/>
  <c r="L1152" i="136"/>
  <c r="O1151" i="136"/>
  <c r="L1151" i="136"/>
  <c r="O1150" i="136"/>
  <c r="L1150" i="136"/>
  <c r="O1149" i="136"/>
  <c r="L1149" i="136"/>
  <c r="O1148" i="136"/>
  <c r="L1148" i="136"/>
  <c r="O1147" i="136"/>
  <c r="L1147" i="136"/>
  <c r="O1146" i="136"/>
  <c r="L1146" i="136"/>
  <c r="O1145" i="136"/>
  <c r="L1145" i="136"/>
  <c r="O1144" i="136"/>
  <c r="L1144" i="136"/>
  <c r="O1143" i="136"/>
  <c r="L1143" i="136"/>
  <c r="O1142" i="136"/>
  <c r="L1142" i="136"/>
  <c r="O1141" i="136"/>
  <c r="L1141" i="136"/>
  <c r="O1140" i="136"/>
  <c r="L1140" i="136"/>
  <c r="O1139" i="136"/>
  <c r="L1139" i="136"/>
  <c r="O1138" i="136"/>
  <c r="L1138" i="136"/>
  <c r="O1137" i="136"/>
  <c r="L1137" i="136"/>
  <c r="O1136" i="136"/>
  <c r="L1136" i="136"/>
  <c r="O1135" i="136"/>
  <c r="L1135" i="136"/>
  <c r="O1134" i="136"/>
  <c r="L1134" i="136"/>
  <c r="O1133" i="136"/>
  <c r="L1133" i="136"/>
  <c r="O1132" i="136"/>
  <c r="L1132" i="136"/>
  <c r="O1131" i="136"/>
  <c r="L1131" i="136"/>
  <c r="O1130" i="136"/>
  <c r="L1130" i="136"/>
  <c r="O1129" i="136"/>
  <c r="L1129" i="136"/>
  <c r="O1128" i="136"/>
  <c r="L1128" i="136"/>
  <c r="O1127" i="136"/>
  <c r="L1127" i="136"/>
  <c r="O1126" i="136"/>
  <c r="L1126" i="136"/>
  <c r="O1125" i="136"/>
  <c r="L1125" i="136"/>
  <c r="O1124" i="136"/>
  <c r="L1124" i="136"/>
  <c r="O1123" i="136"/>
  <c r="L1123" i="136"/>
  <c r="O1122" i="136"/>
  <c r="L1122" i="136"/>
  <c r="O1121" i="136"/>
  <c r="L1121" i="136"/>
  <c r="O1120" i="136"/>
  <c r="L1120" i="136"/>
  <c r="O1119" i="136"/>
  <c r="L1119" i="136"/>
  <c r="O1118" i="136"/>
  <c r="L1118" i="136"/>
  <c r="O1117" i="136"/>
  <c r="L1117" i="136"/>
  <c r="O1116" i="136"/>
  <c r="L1116" i="136"/>
  <c r="O1115" i="136"/>
  <c r="L1115" i="136"/>
  <c r="O1114" i="136"/>
  <c r="L1114" i="136"/>
  <c r="O1113" i="136"/>
  <c r="L1113" i="136"/>
  <c r="O1112" i="136"/>
  <c r="L1112" i="136"/>
  <c r="O1111" i="136"/>
  <c r="L1111" i="136"/>
  <c r="O1110" i="136"/>
  <c r="L1110" i="136"/>
  <c r="O1109" i="136"/>
  <c r="L1109" i="136"/>
  <c r="O1108" i="136"/>
  <c r="L1108" i="136"/>
  <c r="O1107" i="136"/>
  <c r="L1107" i="136"/>
  <c r="O1106" i="136"/>
  <c r="L1106" i="136"/>
  <c r="O1105" i="136"/>
  <c r="L1105" i="136"/>
  <c r="O1104" i="136"/>
  <c r="L1104" i="136"/>
  <c r="O1103" i="136"/>
  <c r="L1103" i="136"/>
  <c r="O1102" i="136"/>
  <c r="L1102" i="136"/>
  <c r="O1101" i="136"/>
  <c r="L1101" i="136"/>
  <c r="O1100" i="136"/>
  <c r="L1100" i="136"/>
  <c r="O1099" i="136"/>
  <c r="L1099" i="136"/>
  <c r="O1098" i="136"/>
  <c r="L1098" i="136"/>
  <c r="O1097" i="136"/>
  <c r="L1097" i="136"/>
  <c r="O1096" i="136"/>
  <c r="L1096" i="136"/>
  <c r="O1095" i="136"/>
  <c r="L1095" i="136"/>
  <c r="O1094" i="136"/>
  <c r="L1094" i="136"/>
  <c r="O1093" i="136"/>
  <c r="L1093" i="136"/>
  <c r="O1092" i="136"/>
  <c r="L1092" i="136"/>
  <c r="O1091" i="136"/>
  <c r="L1091" i="136"/>
  <c r="O1090" i="136"/>
  <c r="L1090" i="136"/>
  <c r="O1089" i="136"/>
  <c r="L1089" i="136"/>
  <c r="O1088" i="136"/>
  <c r="L1088" i="136"/>
  <c r="O1087" i="136"/>
  <c r="L1087" i="136"/>
  <c r="O1086" i="136"/>
  <c r="L1086" i="136"/>
  <c r="O1085" i="136"/>
  <c r="L1085" i="136"/>
  <c r="O1084" i="136"/>
  <c r="L1084" i="136"/>
  <c r="O1083" i="136"/>
  <c r="L1083" i="136"/>
  <c r="O1082" i="136"/>
  <c r="L1082" i="136"/>
  <c r="O1081" i="136"/>
  <c r="L1081" i="136"/>
  <c r="O1080" i="136"/>
  <c r="L1080" i="136"/>
  <c r="O1079" i="136"/>
  <c r="L1079" i="136"/>
  <c r="O1078" i="136"/>
  <c r="L1078" i="136"/>
  <c r="O1077" i="136"/>
  <c r="L1077" i="136"/>
  <c r="O1076" i="136"/>
  <c r="L1076" i="136"/>
  <c r="O1075" i="136"/>
  <c r="L1075" i="136"/>
  <c r="O1074" i="136"/>
  <c r="L1074" i="136"/>
  <c r="O1073" i="136"/>
  <c r="L1073" i="136"/>
  <c r="O1072" i="136"/>
  <c r="L1072" i="136"/>
  <c r="O1071" i="136"/>
  <c r="L1071" i="136"/>
  <c r="O1070" i="136"/>
  <c r="L1070" i="136"/>
  <c r="O1069" i="136"/>
  <c r="L1069" i="136"/>
  <c r="O1068" i="136"/>
  <c r="L1068" i="136"/>
  <c r="O1067" i="136"/>
  <c r="L1067" i="136"/>
  <c r="O1066" i="136"/>
  <c r="L1066" i="136"/>
  <c r="O1065" i="136"/>
  <c r="L1065" i="136"/>
  <c r="O1064" i="136"/>
  <c r="L1064" i="136"/>
  <c r="O1063" i="136"/>
  <c r="L1063" i="136"/>
  <c r="O1062" i="136"/>
  <c r="L1062" i="136"/>
  <c r="O1061" i="136"/>
  <c r="L1061" i="136"/>
  <c r="O1060" i="136"/>
  <c r="L1060" i="136"/>
  <c r="O1059" i="136"/>
  <c r="L1059" i="136"/>
  <c r="O1058" i="136"/>
  <c r="L1058" i="136"/>
  <c r="O1057" i="136"/>
  <c r="L1057" i="136"/>
  <c r="O1056" i="136"/>
  <c r="L1056" i="136"/>
  <c r="O1055" i="136"/>
  <c r="L1055" i="136"/>
  <c r="O1054" i="136"/>
  <c r="L1054" i="136"/>
  <c r="O1053" i="136"/>
  <c r="L1053" i="136"/>
  <c r="O1052" i="136"/>
  <c r="L1052" i="136"/>
  <c r="O1051" i="136"/>
  <c r="L1051" i="136"/>
  <c r="O1050" i="136"/>
  <c r="L1050" i="136"/>
  <c r="O1049" i="136"/>
  <c r="L1049" i="136"/>
  <c r="O1048" i="136"/>
  <c r="L1048" i="136"/>
  <c r="O1047" i="136"/>
  <c r="L1047" i="136"/>
  <c r="O1046" i="136"/>
  <c r="L1046" i="136"/>
  <c r="O1045" i="136"/>
  <c r="L1045" i="136"/>
  <c r="O1044" i="136"/>
  <c r="L1044" i="136"/>
  <c r="O1043" i="136"/>
  <c r="L1043" i="136"/>
  <c r="O1042" i="136"/>
  <c r="L1042" i="136"/>
  <c r="O1041" i="136"/>
  <c r="L1041" i="136"/>
  <c r="O1040" i="136"/>
  <c r="L1040" i="136"/>
  <c r="O1039" i="136"/>
  <c r="L1039" i="136"/>
  <c r="O1038" i="136"/>
  <c r="L1038" i="136"/>
  <c r="O1037" i="136"/>
  <c r="L1037" i="136"/>
  <c r="O1036" i="136"/>
  <c r="L1036" i="136"/>
  <c r="O1035" i="136"/>
  <c r="L1035" i="136"/>
  <c r="O1034" i="136"/>
  <c r="L1034" i="136"/>
  <c r="O1033" i="136"/>
  <c r="L1033" i="136"/>
  <c r="O1032" i="136"/>
  <c r="L1032" i="136"/>
  <c r="O1031" i="136"/>
  <c r="L1031" i="136"/>
  <c r="O1030" i="136"/>
  <c r="L1030" i="136"/>
  <c r="O1029" i="136"/>
  <c r="L1029" i="136"/>
  <c r="O1028" i="136"/>
  <c r="L1028" i="136"/>
  <c r="O1027" i="136"/>
  <c r="L1027" i="136"/>
  <c r="O1026" i="136"/>
  <c r="L1026" i="136"/>
  <c r="O1025" i="136"/>
  <c r="L1025" i="136"/>
  <c r="O1024" i="136"/>
  <c r="L1024" i="136"/>
  <c r="O1023" i="136"/>
  <c r="L1023" i="136"/>
  <c r="O1022" i="136"/>
  <c r="L1022" i="136"/>
  <c r="O1021" i="136"/>
  <c r="L1021" i="136"/>
  <c r="O1020" i="136"/>
  <c r="L1020" i="136"/>
  <c r="O1019" i="136"/>
  <c r="L1019" i="136"/>
  <c r="O1018" i="136"/>
  <c r="L1018" i="136"/>
  <c r="O1017" i="136"/>
  <c r="L1017" i="136"/>
  <c r="O1016" i="136"/>
  <c r="L1016" i="136"/>
  <c r="O1015" i="136"/>
  <c r="L1015" i="136"/>
  <c r="O1014" i="136"/>
  <c r="L1014" i="136"/>
  <c r="O1013" i="136"/>
  <c r="L1013" i="136"/>
  <c r="O1012" i="136"/>
  <c r="L1012" i="136"/>
  <c r="O1011" i="136"/>
  <c r="L1011" i="136"/>
  <c r="O1010" i="136"/>
  <c r="L1010" i="136"/>
  <c r="O1009" i="136"/>
  <c r="L1009" i="136"/>
  <c r="O1008" i="136"/>
  <c r="L1008" i="136"/>
  <c r="O1007" i="136"/>
  <c r="L1007" i="136"/>
  <c r="O1006" i="136"/>
  <c r="L1006" i="136"/>
  <c r="O1005" i="136"/>
  <c r="L1005" i="136"/>
  <c r="O1004" i="136"/>
  <c r="L1004" i="136"/>
  <c r="O1003" i="136"/>
  <c r="L1003" i="136"/>
  <c r="O1002" i="136"/>
  <c r="L1002" i="136"/>
  <c r="O1001" i="136"/>
  <c r="L1001" i="136"/>
  <c r="O1000" i="136"/>
  <c r="L1000" i="136"/>
  <c r="O999" i="136"/>
  <c r="L999" i="136"/>
  <c r="O998" i="136"/>
  <c r="L998" i="136"/>
  <c r="O997" i="136"/>
  <c r="L997" i="136"/>
  <c r="O996" i="136"/>
  <c r="L996" i="136"/>
  <c r="O995" i="136"/>
  <c r="L995" i="136"/>
  <c r="O994" i="136"/>
  <c r="L994" i="136"/>
  <c r="O993" i="136"/>
  <c r="L993" i="136"/>
  <c r="O992" i="136"/>
  <c r="L992" i="136"/>
  <c r="O991" i="136"/>
  <c r="L991" i="136"/>
  <c r="O990" i="136"/>
  <c r="L990" i="136"/>
  <c r="O989" i="136"/>
  <c r="L989" i="136"/>
  <c r="O988" i="136"/>
  <c r="L988" i="136"/>
  <c r="O987" i="136"/>
  <c r="L987" i="136"/>
  <c r="O986" i="136"/>
  <c r="L986" i="136"/>
  <c r="O985" i="136"/>
  <c r="L985" i="136"/>
  <c r="O984" i="136"/>
  <c r="L984" i="136"/>
  <c r="O983" i="136"/>
  <c r="L983" i="136"/>
  <c r="O982" i="136"/>
  <c r="L982" i="136"/>
  <c r="O981" i="136"/>
  <c r="L981" i="136"/>
  <c r="O980" i="136"/>
  <c r="L980" i="136"/>
  <c r="O979" i="136"/>
  <c r="L979" i="136"/>
  <c r="O978" i="136"/>
  <c r="L978" i="136"/>
  <c r="O977" i="136"/>
  <c r="L977" i="136"/>
  <c r="O976" i="136"/>
  <c r="L976" i="136"/>
  <c r="O975" i="136"/>
  <c r="L975" i="136"/>
  <c r="O974" i="136"/>
  <c r="L974" i="136"/>
  <c r="O973" i="136"/>
  <c r="L973" i="136"/>
  <c r="O972" i="136"/>
  <c r="L972" i="136"/>
  <c r="O971" i="136"/>
  <c r="L971" i="136"/>
  <c r="O970" i="136"/>
  <c r="L970" i="136"/>
  <c r="O969" i="136"/>
  <c r="L969" i="136"/>
  <c r="O968" i="136"/>
  <c r="L968" i="136"/>
  <c r="O967" i="136"/>
  <c r="L967" i="136"/>
  <c r="O966" i="136"/>
  <c r="L966" i="136"/>
  <c r="O965" i="136"/>
  <c r="L965" i="136"/>
  <c r="O964" i="136"/>
  <c r="L964" i="136"/>
  <c r="O963" i="136"/>
  <c r="L963" i="136"/>
  <c r="O962" i="136"/>
  <c r="L962" i="136"/>
  <c r="O961" i="136"/>
  <c r="L961" i="136"/>
  <c r="O960" i="136"/>
  <c r="L960" i="136"/>
  <c r="O959" i="136"/>
  <c r="L959" i="136"/>
  <c r="O958" i="136"/>
  <c r="L958" i="136"/>
  <c r="O957" i="136"/>
  <c r="L957" i="136"/>
  <c r="O956" i="136"/>
  <c r="L956" i="136"/>
  <c r="O955" i="136"/>
  <c r="L955" i="136"/>
  <c r="O954" i="136"/>
  <c r="L954" i="136"/>
  <c r="O953" i="136"/>
  <c r="L953" i="136"/>
  <c r="O952" i="136"/>
  <c r="L952" i="136"/>
  <c r="O951" i="136"/>
  <c r="L951" i="136"/>
  <c r="O950" i="136"/>
  <c r="L950" i="136"/>
  <c r="O949" i="136"/>
  <c r="L949" i="136"/>
  <c r="O948" i="136"/>
  <c r="L948" i="136"/>
  <c r="O947" i="136"/>
  <c r="L947" i="136"/>
  <c r="O946" i="136"/>
  <c r="L946" i="136"/>
  <c r="O945" i="136"/>
  <c r="L945" i="136"/>
  <c r="O944" i="136"/>
  <c r="L944" i="136"/>
  <c r="O943" i="136"/>
  <c r="L943" i="136"/>
  <c r="O942" i="136"/>
  <c r="L942" i="136"/>
  <c r="O941" i="136"/>
  <c r="L941" i="136"/>
  <c r="O940" i="136"/>
  <c r="L940" i="136"/>
  <c r="O939" i="136"/>
  <c r="L939" i="136"/>
  <c r="O938" i="136"/>
  <c r="L938" i="136"/>
  <c r="O937" i="136"/>
  <c r="L937" i="136"/>
  <c r="O936" i="136"/>
  <c r="L936" i="136"/>
  <c r="O935" i="136"/>
  <c r="L935" i="136"/>
  <c r="O934" i="136"/>
  <c r="L934" i="136"/>
  <c r="O933" i="136"/>
  <c r="L933" i="136"/>
  <c r="O932" i="136"/>
  <c r="L932" i="136"/>
  <c r="O931" i="136"/>
  <c r="L931" i="136"/>
  <c r="O930" i="136"/>
  <c r="L930" i="136"/>
  <c r="O929" i="136"/>
  <c r="L929" i="136"/>
  <c r="O928" i="136"/>
  <c r="L928" i="136"/>
  <c r="O927" i="136"/>
  <c r="L927" i="136"/>
  <c r="O926" i="136"/>
  <c r="L926" i="136"/>
  <c r="O925" i="136"/>
  <c r="L925" i="136"/>
  <c r="O924" i="136"/>
  <c r="L924" i="136"/>
  <c r="O923" i="136"/>
  <c r="L923" i="136"/>
  <c r="O922" i="136"/>
  <c r="L922" i="136"/>
  <c r="O921" i="136"/>
  <c r="L921" i="136"/>
  <c r="O920" i="136"/>
  <c r="L920" i="136"/>
  <c r="O919" i="136"/>
  <c r="L919" i="136"/>
  <c r="O918" i="136"/>
  <c r="L918" i="136"/>
  <c r="O917" i="136"/>
  <c r="L917" i="136"/>
  <c r="O916" i="136"/>
  <c r="L916" i="136"/>
  <c r="O915" i="136"/>
  <c r="L915" i="136"/>
  <c r="O914" i="136"/>
  <c r="L914" i="136"/>
  <c r="O913" i="136"/>
  <c r="L913" i="136"/>
  <c r="O912" i="136"/>
  <c r="L912" i="136"/>
  <c r="O911" i="136"/>
  <c r="L911" i="136"/>
  <c r="O910" i="136"/>
  <c r="L910" i="136"/>
  <c r="O909" i="136"/>
  <c r="L909" i="136"/>
  <c r="O908" i="136"/>
  <c r="L908" i="136"/>
  <c r="O907" i="136"/>
  <c r="L907" i="136"/>
  <c r="O906" i="136"/>
  <c r="L906" i="136"/>
  <c r="O905" i="136"/>
  <c r="L905" i="136"/>
  <c r="O904" i="136"/>
  <c r="L904" i="136"/>
  <c r="O903" i="136"/>
  <c r="L903" i="136"/>
  <c r="O902" i="136"/>
  <c r="L902" i="136"/>
  <c r="O901" i="136"/>
  <c r="L901" i="136"/>
  <c r="O900" i="136"/>
  <c r="L900" i="136"/>
  <c r="O899" i="136"/>
  <c r="L899" i="136"/>
  <c r="O898" i="136"/>
  <c r="L898" i="136"/>
  <c r="O897" i="136"/>
  <c r="L897" i="136"/>
  <c r="O896" i="136"/>
  <c r="L896" i="136"/>
  <c r="O895" i="136"/>
  <c r="L895" i="136"/>
  <c r="O894" i="136"/>
  <c r="L894" i="136"/>
  <c r="O893" i="136"/>
  <c r="L893" i="136"/>
  <c r="O892" i="136"/>
  <c r="L892" i="136"/>
  <c r="O891" i="136"/>
  <c r="L891" i="136"/>
  <c r="O890" i="136"/>
  <c r="L890" i="136"/>
  <c r="O889" i="136"/>
  <c r="L889" i="136"/>
  <c r="O888" i="136"/>
  <c r="L888" i="136"/>
  <c r="O887" i="136"/>
  <c r="L887" i="136"/>
  <c r="O886" i="136"/>
  <c r="L886" i="136"/>
  <c r="O885" i="136"/>
  <c r="L885" i="136"/>
  <c r="O884" i="136"/>
  <c r="L884" i="136"/>
  <c r="O883" i="136"/>
  <c r="L883" i="136"/>
  <c r="O882" i="136"/>
  <c r="L882" i="136"/>
  <c r="O881" i="136"/>
  <c r="L881" i="136"/>
  <c r="O880" i="136"/>
  <c r="L880" i="136"/>
  <c r="O879" i="136"/>
  <c r="L879" i="136"/>
  <c r="O878" i="136"/>
  <c r="L878" i="136"/>
  <c r="O877" i="136"/>
  <c r="L877" i="136"/>
  <c r="O876" i="136"/>
  <c r="L876" i="136"/>
  <c r="O875" i="136"/>
  <c r="L875" i="136"/>
  <c r="O874" i="136"/>
  <c r="L874" i="136"/>
  <c r="O873" i="136"/>
  <c r="L873" i="136"/>
  <c r="O872" i="136"/>
  <c r="L872" i="136"/>
  <c r="O871" i="136"/>
  <c r="L871" i="136"/>
  <c r="O870" i="136"/>
  <c r="L870" i="136"/>
  <c r="O869" i="136"/>
  <c r="L869" i="136"/>
  <c r="O868" i="136"/>
  <c r="L868" i="136"/>
  <c r="O867" i="136"/>
  <c r="L867" i="136"/>
  <c r="O866" i="136"/>
  <c r="L866" i="136"/>
  <c r="O865" i="136"/>
  <c r="L865" i="136"/>
  <c r="O864" i="136"/>
  <c r="L864" i="136"/>
  <c r="O863" i="136"/>
  <c r="L863" i="136"/>
  <c r="O862" i="136"/>
  <c r="L862" i="136"/>
  <c r="O861" i="136"/>
  <c r="L861" i="136"/>
  <c r="O860" i="136"/>
  <c r="L860" i="136"/>
  <c r="O859" i="136"/>
  <c r="L859" i="136"/>
  <c r="O858" i="136"/>
  <c r="L858" i="136"/>
  <c r="O857" i="136"/>
  <c r="L857" i="136"/>
  <c r="O856" i="136"/>
  <c r="L856" i="136"/>
  <c r="O855" i="136"/>
  <c r="L855" i="136"/>
  <c r="O854" i="136"/>
  <c r="L854" i="136"/>
  <c r="O853" i="136"/>
  <c r="L853" i="136"/>
  <c r="O852" i="136"/>
  <c r="L852" i="136"/>
  <c r="O851" i="136"/>
  <c r="L851" i="136"/>
  <c r="O850" i="136"/>
  <c r="L850" i="136"/>
  <c r="O849" i="136"/>
  <c r="L849" i="136"/>
  <c r="O848" i="136"/>
  <c r="L848" i="136"/>
  <c r="O847" i="136"/>
  <c r="L847" i="136"/>
  <c r="O846" i="136"/>
  <c r="L846" i="136"/>
  <c r="O845" i="136"/>
  <c r="L845" i="136"/>
  <c r="O844" i="136"/>
  <c r="L844" i="136"/>
  <c r="O843" i="136"/>
  <c r="L843" i="136"/>
  <c r="O842" i="136"/>
  <c r="L842" i="136"/>
  <c r="O841" i="136"/>
  <c r="L841" i="136"/>
  <c r="O840" i="136"/>
  <c r="L840" i="136"/>
  <c r="O839" i="136"/>
  <c r="L839" i="136"/>
  <c r="O838" i="136"/>
  <c r="L838" i="136"/>
  <c r="O837" i="136"/>
  <c r="L837" i="136"/>
  <c r="O836" i="136"/>
  <c r="L836" i="136"/>
  <c r="O835" i="136"/>
  <c r="L835" i="136"/>
  <c r="O834" i="136"/>
  <c r="L834" i="136"/>
  <c r="O833" i="136"/>
  <c r="L833" i="136"/>
  <c r="O832" i="136"/>
  <c r="L832" i="136"/>
  <c r="O831" i="136"/>
  <c r="L831" i="136"/>
  <c r="O830" i="136"/>
  <c r="L830" i="136"/>
  <c r="O829" i="136"/>
  <c r="L829" i="136"/>
  <c r="O828" i="136"/>
  <c r="L828" i="136"/>
  <c r="O827" i="136"/>
  <c r="L827" i="136"/>
  <c r="O826" i="136"/>
  <c r="L826" i="136"/>
  <c r="O825" i="136"/>
  <c r="L825" i="136"/>
  <c r="O824" i="136"/>
  <c r="L824" i="136"/>
  <c r="O823" i="136"/>
  <c r="L823" i="136"/>
  <c r="O822" i="136"/>
  <c r="L822" i="136"/>
  <c r="O821" i="136"/>
  <c r="L821" i="136"/>
  <c r="O820" i="136"/>
  <c r="L820" i="136"/>
  <c r="O819" i="136"/>
  <c r="L819" i="136"/>
  <c r="O818" i="136"/>
  <c r="L818" i="136"/>
  <c r="O817" i="136"/>
  <c r="L817" i="136"/>
  <c r="O816" i="136"/>
  <c r="L816" i="136"/>
  <c r="O815" i="136"/>
  <c r="L815" i="136"/>
  <c r="O814" i="136"/>
  <c r="L814" i="136"/>
  <c r="O813" i="136"/>
  <c r="L813" i="136"/>
  <c r="O812" i="136"/>
  <c r="L812" i="136"/>
  <c r="O811" i="136"/>
  <c r="L811" i="136"/>
  <c r="O810" i="136"/>
  <c r="L810" i="136"/>
  <c r="O809" i="136"/>
  <c r="L809" i="136"/>
  <c r="O808" i="136"/>
  <c r="L808" i="136"/>
  <c r="O807" i="136"/>
  <c r="L807" i="136"/>
  <c r="O806" i="136"/>
  <c r="L806" i="136"/>
  <c r="O805" i="136"/>
  <c r="L805" i="136"/>
  <c r="O804" i="136"/>
  <c r="L804" i="136"/>
  <c r="O803" i="136"/>
  <c r="L803" i="136"/>
  <c r="O802" i="136"/>
  <c r="L802" i="136"/>
  <c r="O801" i="136"/>
  <c r="L801" i="136"/>
  <c r="O800" i="136"/>
  <c r="L800" i="136"/>
  <c r="O799" i="136"/>
  <c r="L799" i="136"/>
  <c r="O798" i="136"/>
  <c r="L798" i="136"/>
  <c r="O797" i="136"/>
  <c r="L797" i="136"/>
  <c r="O796" i="136"/>
  <c r="L796" i="136"/>
  <c r="O795" i="136"/>
  <c r="L795" i="136"/>
  <c r="O794" i="136"/>
  <c r="L794" i="136"/>
  <c r="O793" i="136"/>
  <c r="L793" i="136"/>
  <c r="O792" i="136"/>
  <c r="L792" i="136"/>
  <c r="O791" i="136"/>
  <c r="L791" i="136"/>
  <c r="O790" i="136"/>
  <c r="L790" i="136"/>
  <c r="O789" i="136"/>
  <c r="L789" i="136"/>
  <c r="O788" i="136"/>
  <c r="L788" i="136"/>
  <c r="O787" i="136"/>
  <c r="L787" i="136"/>
  <c r="O786" i="136"/>
  <c r="L786" i="136"/>
  <c r="O785" i="136"/>
  <c r="L785" i="136"/>
  <c r="O784" i="136"/>
  <c r="L784" i="136"/>
  <c r="O783" i="136"/>
  <c r="L783" i="136"/>
  <c r="O782" i="136"/>
  <c r="L782" i="136"/>
  <c r="O781" i="136"/>
  <c r="L781" i="136"/>
  <c r="O780" i="136"/>
  <c r="L780" i="136"/>
  <c r="O779" i="136"/>
  <c r="L779" i="136"/>
  <c r="O778" i="136"/>
  <c r="L778" i="136"/>
  <c r="O777" i="136"/>
  <c r="L777" i="136"/>
  <c r="O776" i="136"/>
  <c r="L776" i="136"/>
  <c r="O775" i="136"/>
  <c r="L775" i="136"/>
  <c r="O774" i="136"/>
  <c r="L774" i="136"/>
  <c r="O773" i="136"/>
  <c r="L773" i="136"/>
  <c r="O772" i="136"/>
  <c r="L772" i="136"/>
  <c r="O771" i="136"/>
  <c r="L771" i="136"/>
  <c r="O770" i="136"/>
  <c r="L770" i="136"/>
  <c r="O769" i="136"/>
  <c r="L769" i="136"/>
  <c r="O768" i="136"/>
  <c r="L768" i="136"/>
  <c r="O767" i="136"/>
  <c r="L767" i="136"/>
  <c r="O766" i="136"/>
  <c r="L766" i="136"/>
  <c r="O765" i="136"/>
  <c r="L765" i="136"/>
  <c r="O764" i="136"/>
  <c r="L764" i="136"/>
  <c r="O763" i="136"/>
  <c r="L763" i="136"/>
  <c r="O762" i="136"/>
  <c r="L762" i="136"/>
  <c r="O761" i="136"/>
  <c r="L761" i="136"/>
  <c r="O760" i="136"/>
  <c r="L760" i="136"/>
  <c r="O759" i="136"/>
  <c r="L759" i="136"/>
  <c r="O758" i="136"/>
  <c r="L758" i="136"/>
  <c r="O757" i="136"/>
  <c r="L757" i="136"/>
  <c r="O756" i="136"/>
  <c r="L756" i="136"/>
  <c r="O755" i="136"/>
  <c r="L755" i="136"/>
  <c r="O754" i="136"/>
  <c r="L754" i="136"/>
  <c r="O753" i="136"/>
  <c r="L753" i="136"/>
  <c r="O752" i="136"/>
  <c r="L752" i="136"/>
  <c r="O751" i="136"/>
  <c r="L751" i="136"/>
  <c r="O750" i="136"/>
  <c r="L750" i="136"/>
  <c r="O749" i="136"/>
  <c r="L749" i="136"/>
  <c r="O748" i="136"/>
  <c r="L748" i="136"/>
  <c r="O747" i="136"/>
  <c r="L747" i="136"/>
  <c r="O746" i="136"/>
  <c r="L746" i="136"/>
  <c r="O745" i="136"/>
  <c r="L745" i="136"/>
  <c r="O744" i="136"/>
  <c r="L744" i="136"/>
  <c r="O743" i="136"/>
  <c r="L743" i="136"/>
  <c r="O742" i="136"/>
  <c r="L742" i="136"/>
  <c r="O741" i="136"/>
  <c r="L741" i="136"/>
  <c r="O740" i="136"/>
  <c r="L740" i="136"/>
  <c r="O739" i="136"/>
  <c r="L739" i="136"/>
  <c r="O738" i="136"/>
  <c r="L738" i="136"/>
  <c r="O737" i="136"/>
  <c r="L737" i="136"/>
  <c r="O736" i="136"/>
  <c r="L736" i="136"/>
  <c r="O735" i="136"/>
  <c r="L735" i="136"/>
  <c r="O734" i="136"/>
  <c r="L734" i="136"/>
  <c r="O733" i="136"/>
  <c r="L733" i="136"/>
  <c r="O732" i="136"/>
  <c r="L732" i="136"/>
  <c r="O731" i="136"/>
  <c r="L731" i="136"/>
  <c r="O730" i="136"/>
  <c r="L730" i="136"/>
  <c r="O729" i="136"/>
  <c r="L729" i="136"/>
  <c r="O728" i="136"/>
  <c r="L728" i="136"/>
  <c r="O727" i="136"/>
  <c r="L727" i="136"/>
  <c r="O726" i="136"/>
  <c r="L726" i="136"/>
  <c r="O725" i="136"/>
  <c r="L725" i="136"/>
  <c r="O724" i="136"/>
  <c r="L724" i="136"/>
  <c r="O723" i="136"/>
  <c r="L723" i="136"/>
  <c r="O722" i="136"/>
  <c r="L722" i="136"/>
  <c r="O721" i="136"/>
  <c r="L721" i="136"/>
  <c r="O720" i="136"/>
  <c r="L720" i="136"/>
  <c r="O719" i="136"/>
  <c r="L719" i="136"/>
  <c r="O718" i="136"/>
  <c r="L718" i="136"/>
  <c r="O717" i="136"/>
  <c r="L717" i="136"/>
  <c r="O716" i="136"/>
  <c r="L716" i="136"/>
  <c r="O715" i="136"/>
  <c r="L715" i="136"/>
  <c r="O714" i="136"/>
  <c r="L714" i="136"/>
  <c r="O713" i="136"/>
  <c r="L713" i="136"/>
  <c r="O712" i="136"/>
  <c r="L712" i="136"/>
  <c r="O711" i="136"/>
  <c r="L711" i="136"/>
  <c r="O710" i="136"/>
  <c r="L710" i="136"/>
  <c r="O709" i="136"/>
  <c r="L709" i="136"/>
  <c r="O708" i="136"/>
  <c r="L708" i="136"/>
  <c r="O707" i="136"/>
  <c r="L707" i="136"/>
  <c r="O706" i="136"/>
  <c r="L706" i="136"/>
  <c r="O705" i="136"/>
  <c r="L705" i="136"/>
  <c r="O704" i="136"/>
  <c r="L704" i="136"/>
  <c r="O703" i="136"/>
  <c r="L703" i="136"/>
  <c r="O702" i="136"/>
  <c r="L702" i="136"/>
  <c r="O701" i="136"/>
  <c r="L701" i="136"/>
  <c r="O700" i="136"/>
  <c r="L700" i="136"/>
  <c r="O699" i="136"/>
  <c r="L699" i="136"/>
  <c r="O698" i="136"/>
  <c r="L698" i="136"/>
  <c r="O697" i="136"/>
  <c r="L697" i="136"/>
  <c r="O696" i="136"/>
  <c r="L696" i="136"/>
  <c r="O695" i="136"/>
  <c r="L695" i="136"/>
  <c r="O694" i="136"/>
  <c r="L694" i="136"/>
  <c r="O693" i="136"/>
  <c r="L693" i="136"/>
  <c r="O692" i="136"/>
  <c r="L692" i="136"/>
  <c r="O691" i="136"/>
  <c r="L691" i="136"/>
  <c r="O690" i="136"/>
  <c r="L690" i="136"/>
  <c r="O689" i="136"/>
  <c r="L689" i="136"/>
  <c r="O688" i="136"/>
  <c r="L688" i="136"/>
  <c r="O687" i="136"/>
  <c r="L687" i="136"/>
  <c r="O686" i="136"/>
  <c r="L686" i="136"/>
  <c r="O685" i="136"/>
  <c r="L685" i="136"/>
  <c r="O684" i="136"/>
  <c r="L684" i="136"/>
  <c r="O683" i="136"/>
  <c r="L683" i="136"/>
  <c r="O682" i="136"/>
  <c r="L682" i="136"/>
  <c r="O681" i="136"/>
  <c r="L681" i="136"/>
  <c r="O680" i="136"/>
  <c r="L680" i="136"/>
  <c r="O679" i="136"/>
  <c r="L679" i="136"/>
  <c r="O678" i="136"/>
  <c r="L678" i="136"/>
  <c r="O677" i="136"/>
  <c r="L677" i="136"/>
  <c r="O676" i="136"/>
  <c r="L676" i="136"/>
  <c r="O675" i="136"/>
  <c r="L675" i="136"/>
  <c r="O674" i="136"/>
  <c r="L674" i="136"/>
  <c r="O673" i="136"/>
  <c r="L673" i="136"/>
  <c r="O672" i="136"/>
  <c r="L672" i="136"/>
  <c r="O671" i="136"/>
  <c r="L671" i="136"/>
  <c r="O670" i="136"/>
  <c r="L670" i="136"/>
  <c r="O669" i="136"/>
  <c r="L669" i="136"/>
  <c r="O668" i="136"/>
  <c r="L668" i="136"/>
  <c r="O667" i="136"/>
  <c r="L667" i="136"/>
  <c r="O666" i="136"/>
  <c r="L666" i="136"/>
  <c r="O665" i="136"/>
  <c r="L665" i="136"/>
  <c r="O664" i="136"/>
  <c r="L664" i="136"/>
  <c r="O663" i="136"/>
  <c r="L663" i="136"/>
  <c r="O662" i="136"/>
  <c r="L662" i="136"/>
  <c r="O661" i="136"/>
  <c r="L661" i="136"/>
  <c r="O660" i="136"/>
  <c r="L660" i="136"/>
  <c r="O659" i="136"/>
  <c r="L659" i="136"/>
  <c r="O658" i="136"/>
  <c r="L658" i="136"/>
  <c r="O657" i="136"/>
  <c r="L657" i="136"/>
  <c r="O656" i="136"/>
  <c r="L656" i="136"/>
  <c r="O655" i="136"/>
  <c r="L655" i="136"/>
  <c r="O654" i="136"/>
  <c r="L654" i="136"/>
  <c r="O653" i="136"/>
  <c r="L653" i="136"/>
  <c r="O652" i="136"/>
  <c r="L652" i="136"/>
  <c r="O651" i="136"/>
  <c r="L651" i="136"/>
  <c r="O650" i="136"/>
  <c r="L650" i="136"/>
  <c r="O649" i="136"/>
  <c r="L649" i="136"/>
  <c r="O648" i="136"/>
  <c r="L648" i="136"/>
  <c r="O647" i="136"/>
  <c r="L647" i="136"/>
  <c r="O646" i="136"/>
  <c r="L646" i="136"/>
  <c r="O645" i="136"/>
  <c r="L645" i="136"/>
  <c r="O644" i="136"/>
  <c r="L644" i="136"/>
  <c r="O643" i="136"/>
  <c r="L643" i="136"/>
  <c r="O642" i="136"/>
  <c r="L642" i="136"/>
  <c r="O641" i="136"/>
  <c r="L641" i="136"/>
  <c r="O640" i="136"/>
  <c r="L640" i="136"/>
  <c r="O639" i="136"/>
  <c r="L639" i="136"/>
  <c r="O638" i="136"/>
  <c r="L638" i="136"/>
  <c r="O637" i="136"/>
  <c r="L637" i="136"/>
  <c r="O636" i="136"/>
  <c r="L636" i="136"/>
  <c r="O635" i="136"/>
  <c r="L635" i="136"/>
  <c r="O634" i="136"/>
  <c r="L634" i="136"/>
  <c r="O633" i="136"/>
  <c r="L633" i="136"/>
  <c r="O632" i="136"/>
  <c r="L632" i="136"/>
  <c r="O631" i="136"/>
  <c r="L631" i="136"/>
  <c r="O630" i="136"/>
  <c r="L630" i="136"/>
  <c r="O629" i="136"/>
  <c r="L629" i="136"/>
  <c r="O628" i="136"/>
  <c r="L628" i="136"/>
  <c r="O627" i="136"/>
  <c r="L627" i="136"/>
  <c r="O626" i="136"/>
  <c r="L626" i="136"/>
  <c r="O625" i="136"/>
  <c r="L625" i="136"/>
  <c r="O624" i="136"/>
  <c r="L624" i="136"/>
  <c r="O623" i="136"/>
  <c r="L623" i="136"/>
  <c r="O622" i="136"/>
  <c r="L622" i="136"/>
  <c r="O621" i="136"/>
  <c r="L621" i="136"/>
  <c r="O620" i="136"/>
  <c r="L620" i="136"/>
  <c r="O619" i="136"/>
  <c r="L619" i="136"/>
  <c r="O618" i="136"/>
  <c r="L618" i="136"/>
  <c r="O617" i="136"/>
  <c r="L617" i="136"/>
  <c r="O616" i="136"/>
  <c r="L616" i="136"/>
  <c r="O615" i="136"/>
  <c r="L615" i="136"/>
  <c r="O614" i="136"/>
  <c r="L614" i="136"/>
  <c r="O613" i="136"/>
  <c r="L613" i="136"/>
  <c r="O612" i="136"/>
  <c r="L612" i="136"/>
  <c r="O611" i="136"/>
  <c r="L611" i="136"/>
  <c r="O610" i="136"/>
  <c r="L610" i="136"/>
  <c r="O609" i="136"/>
  <c r="L609" i="136"/>
  <c r="O608" i="136"/>
  <c r="L608" i="136"/>
  <c r="O607" i="136"/>
  <c r="L607" i="136"/>
  <c r="O606" i="136"/>
  <c r="L606" i="136"/>
  <c r="O605" i="136"/>
  <c r="L605" i="136"/>
  <c r="O604" i="136"/>
  <c r="L604" i="136"/>
  <c r="O603" i="136"/>
  <c r="L603" i="136"/>
  <c r="O602" i="136"/>
  <c r="L602" i="136"/>
  <c r="O601" i="136"/>
  <c r="L601" i="136"/>
  <c r="O600" i="136"/>
  <c r="L600" i="136"/>
  <c r="O599" i="136"/>
  <c r="L599" i="136"/>
  <c r="O598" i="136"/>
  <c r="L598" i="136"/>
  <c r="O597" i="136"/>
  <c r="L597" i="136"/>
  <c r="O596" i="136"/>
  <c r="L596" i="136"/>
  <c r="O595" i="136"/>
  <c r="L595" i="136"/>
  <c r="O594" i="136"/>
  <c r="L594" i="136"/>
  <c r="O593" i="136"/>
  <c r="L593" i="136"/>
  <c r="O592" i="136"/>
  <c r="L592" i="136"/>
  <c r="O591" i="136"/>
  <c r="L591" i="136"/>
  <c r="O590" i="136"/>
  <c r="L590" i="136"/>
  <c r="O589" i="136"/>
  <c r="L589" i="136"/>
  <c r="O588" i="136"/>
  <c r="L588" i="136"/>
  <c r="O587" i="136"/>
  <c r="L587" i="136"/>
  <c r="O586" i="136"/>
  <c r="L586" i="136"/>
  <c r="O585" i="136"/>
  <c r="L585" i="136"/>
  <c r="O584" i="136"/>
  <c r="L584" i="136"/>
  <c r="O583" i="136"/>
  <c r="L583" i="136"/>
  <c r="O582" i="136"/>
  <c r="L582" i="136"/>
  <c r="O581" i="136"/>
  <c r="L581" i="136"/>
  <c r="O580" i="136"/>
  <c r="L580" i="136"/>
  <c r="O579" i="136"/>
  <c r="L579" i="136"/>
  <c r="O578" i="136"/>
  <c r="L578" i="136"/>
  <c r="O577" i="136"/>
  <c r="L577" i="136"/>
  <c r="O576" i="136"/>
  <c r="L576" i="136"/>
  <c r="O575" i="136"/>
  <c r="L575" i="136"/>
  <c r="O574" i="136"/>
  <c r="L574" i="136"/>
  <c r="O573" i="136"/>
  <c r="L573" i="136"/>
  <c r="O572" i="136"/>
  <c r="L572" i="136"/>
  <c r="O571" i="136"/>
  <c r="L571" i="136"/>
  <c r="O570" i="136"/>
  <c r="L570" i="136"/>
  <c r="O569" i="136"/>
  <c r="L569" i="136"/>
  <c r="O568" i="136"/>
  <c r="L568" i="136"/>
  <c r="O567" i="136"/>
  <c r="L567" i="136"/>
  <c r="O566" i="136"/>
  <c r="L566" i="136"/>
  <c r="O565" i="136"/>
  <c r="L565" i="136"/>
  <c r="O564" i="136"/>
  <c r="L564" i="136"/>
  <c r="O563" i="136"/>
  <c r="L563" i="136"/>
  <c r="O562" i="136"/>
  <c r="L562" i="136"/>
  <c r="O561" i="136"/>
  <c r="L561" i="136"/>
  <c r="O560" i="136"/>
  <c r="L560" i="136"/>
  <c r="O559" i="136"/>
  <c r="L559" i="136"/>
  <c r="O558" i="136"/>
  <c r="L558" i="136"/>
  <c r="O557" i="136"/>
  <c r="L557" i="136"/>
  <c r="O556" i="136"/>
  <c r="L556" i="136"/>
  <c r="O555" i="136"/>
  <c r="L555" i="136"/>
  <c r="O554" i="136"/>
  <c r="L554" i="136"/>
  <c r="O553" i="136"/>
  <c r="L553" i="136"/>
  <c r="O552" i="136"/>
  <c r="L552" i="136"/>
  <c r="O551" i="136"/>
  <c r="L551" i="136"/>
  <c r="O550" i="136"/>
  <c r="L550" i="136"/>
  <c r="O549" i="136"/>
  <c r="L549" i="136"/>
  <c r="O548" i="136"/>
  <c r="L548" i="136"/>
  <c r="O547" i="136"/>
  <c r="L547" i="136"/>
  <c r="O546" i="136"/>
  <c r="L546" i="136"/>
  <c r="O545" i="136"/>
  <c r="L545" i="136"/>
  <c r="O544" i="136"/>
  <c r="L544" i="136"/>
  <c r="O543" i="136"/>
  <c r="L543" i="136"/>
  <c r="O542" i="136"/>
  <c r="L542" i="136"/>
  <c r="O541" i="136"/>
  <c r="L541" i="136"/>
  <c r="O540" i="136"/>
  <c r="L540" i="136"/>
  <c r="O539" i="136"/>
  <c r="L539" i="136"/>
  <c r="O538" i="136"/>
  <c r="L538" i="136"/>
  <c r="O537" i="136"/>
  <c r="L537" i="136"/>
  <c r="O536" i="136"/>
  <c r="L536" i="136"/>
  <c r="O535" i="136"/>
  <c r="L535" i="136"/>
  <c r="O534" i="136"/>
  <c r="L534" i="136"/>
  <c r="O533" i="136"/>
  <c r="L533" i="136"/>
  <c r="O532" i="136"/>
  <c r="L532" i="136"/>
  <c r="O531" i="136"/>
  <c r="L531" i="136"/>
  <c r="O530" i="136"/>
  <c r="L530" i="136"/>
  <c r="O529" i="136"/>
  <c r="L529" i="136"/>
  <c r="O528" i="136"/>
  <c r="L528" i="136"/>
  <c r="O527" i="136"/>
  <c r="L527" i="136"/>
  <c r="O526" i="136"/>
  <c r="L526" i="136"/>
  <c r="O525" i="136"/>
  <c r="L525" i="136"/>
  <c r="O524" i="136"/>
  <c r="L524" i="136"/>
  <c r="O523" i="136"/>
  <c r="L523" i="136"/>
  <c r="O522" i="136"/>
  <c r="L522" i="136"/>
  <c r="O521" i="136"/>
  <c r="L521" i="136"/>
  <c r="O520" i="136"/>
  <c r="L520" i="136"/>
  <c r="O519" i="136"/>
  <c r="L519" i="136"/>
  <c r="O518" i="136"/>
  <c r="L518" i="136"/>
  <c r="O517" i="136"/>
  <c r="L517" i="136"/>
  <c r="O516" i="136"/>
  <c r="L516" i="136"/>
  <c r="O515" i="136"/>
  <c r="L515" i="136"/>
  <c r="O514" i="136"/>
  <c r="L514" i="136"/>
  <c r="O513" i="136"/>
  <c r="L513" i="136"/>
  <c r="O512" i="136"/>
  <c r="L512" i="136"/>
  <c r="O511" i="136"/>
  <c r="L511" i="136"/>
  <c r="O510" i="136"/>
  <c r="L510" i="136"/>
  <c r="O509" i="136"/>
  <c r="L509" i="136"/>
  <c r="O508" i="136"/>
  <c r="L508" i="136"/>
  <c r="O507" i="136"/>
  <c r="L507" i="136"/>
  <c r="O506" i="136"/>
  <c r="L506" i="136"/>
  <c r="O505" i="136"/>
  <c r="L505" i="136"/>
  <c r="O504" i="136"/>
  <c r="L504" i="136"/>
  <c r="O503" i="136"/>
  <c r="L503" i="136"/>
  <c r="O502" i="136"/>
  <c r="L502" i="136"/>
  <c r="O501" i="136"/>
  <c r="L501" i="136"/>
  <c r="O500" i="136"/>
  <c r="L500" i="136"/>
  <c r="O499" i="136"/>
  <c r="L499" i="136"/>
  <c r="O498" i="136"/>
  <c r="L498" i="136"/>
  <c r="O497" i="136"/>
  <c r="L497" i="136"/>
  <c r="O496" i="136"/>
  <c r="L496" i="136"/>
  <c r="O495" i="136"/>
  <c r="L495" i="136"/>
  <c r="O494" i="136"/>
  <c r="L494" i="136"/>
  <c r="O493" i="136"/>
  <c r="L493" i="136"/>
  <c r="O492" i="136"/>
  <c r="L492" i="136"/>
  <c r="O491" i="136"/>
  <c r="L491" i="136"/>
  <c r="O490" i="136"/>
  <c r="L490" i="136"/>
  <c r="O489" i="136"/>
  <c r="L489" i="136"/>
  <c r="O488" i="136"/>
  <c r="L488" i="136"/>
  <c r="O487" i="136"/>
  <c r="L487" i="136"/>
  <c r="O486" i="136"/>
  <c r="L486" i="136"/>
  <c r="O485" i="136"/>
  <c r="L485" i="136"/>
  <c r="O484" i="136"/>
  <c r="L484" i="136"/>
  <c r="O483" i="136"/>
  <c r="L483" i="136"/>
  <c r="O482" i="136"/>
  <c r="L482" i="136"/>
  <c r="O481" i="136"/>
  <c r="L481" i="136"/>
  <c r="O480" i="136"/>
  <c r="L480" i="136"/>
  <c r="O479" i="136"/>
  <c r="L479" i="136"/>
  <c r="O478" i="136"/>
  <c r="L478" i="136"/>
  <c r="O477" i="136"/>
  <c r="L477" i="136"/>
  <c r="O476" i="136"/>
  <c r="L476" i="136"/>
  <c r="O475" i="136"/>
  <c r="L475" i="136"/>
  <c r="O474" i="136"/>
  <c r="L474" i="136"/>
  <c r="O473" i="136"/>
  <c r="L473" i="136"/>
  <c r="O472" i="136"/>
  <c r="L472" i="136"/>
  <c r="O471" i="136"/>
  <c r="L471" i="136"/>
  <c r="O470" i="136"/>
  <c r="L470" i="136"/>
  <c r="O469" i="136"/>
  <c r="L469" i="136"/>
  <c r="O468" i="136"/>
  <c r="L468" i="136"/>
  <c r="O467" i="136"/>
  <c r="L467" i="136"/>
  <c r="O466" i="136"/>
  <c r="L466" i="136"/>
  <c r="O465" i="136"/>
  <c r="L465" i="136"/>
  <c r="O464" i="136"/>
  <c r="L464" i="136"/>
  <c r="O463" i="136"/>
  <c r="L463" i="136"/>
  <c r="O462" i="136"/>
  <c r="L462" i="136"/>
  <c r="O461" i="136"/>
  <c r="L461" i="136"/>
  <c r="O460" i="136"/>
  <c r="L460" i="136"/>
  <c r="O459" i="136"/>
  <c r="L459" i="136"/>
  <c r="O458" i="136"/>
  <c r="L458" i="136"/>
  <c r="O457" i="136"/>
  <c r="L457" i="136"/>
  <c r="O456" i="136"/>
  <c r="L456" i="136"/>
  <c r="O455" i="136"/>
  <c r="L455" i="136"/>
  <c r="O454" i="136"/>
  <c r="L454" i="136"/>
  <c r="O453" i="136"/>
  <c r="L453" i="136"/>
  <c r="O452" i="136"/>
  <c r="L452" i="136"/>
  <c r="O451" i="136"/>
  <c r="L451" i="136"/>
  <c r="O450" i="136"/>
  <c r="L450" i="136"/>
  <c r="O449" i="136"/>
  <c r="L449" i="136"/>
  <c r="O448" i="136"/>
  <c r="L448" i="136"/>
  <c r="O447" i="136"/>
  <c r="L447" i="136"/>
  <c r="O446" i="136"/>
  <c r="L446" i="136"/>
  <c r="O445" i="136"/>
  <c r="L445" i="136"/>
  <c r="O444" i="136"/>
  <c r="L444" i="136"/>
  <c r="O443" i="136"/>
  <c r="L443" i="136"/>
  <c r="O442" i="136"/>
  <c r="L442" i="136"/>
  <c r="O441" i="136"/>
  <c r="L441" i="136"/>
  <c r="O440" i="136"/>
  <c r="L440" i="136"/>
  <c r="O439" i="136"/>
  <c r="L439" i="136"/>
  <c r="O438" i="136"/>
  <c r="L438" i="136"/>
  <c r="O437" i="136"/>
  <c r="L437" i="136"/>
  <c r="O436" i="136"/>
  <c r="L436" i="136"/>
  <c r="O435" i="136"/>
  <c r="L435" i="136"/>
  <c r="O434" i="136"/>
  <c r="L434" i="136"/>
  <c r="O433" i="136"/>
  <c r="L433" i="136"/>
  <c r="O432" i="136"/>
  <c r="L432" i="136"/>
  <c r="O431" i="136"/>
  <c r="L431" i="136"/>
  <c r="O430" i="136"/>
  <c r="L430" i="136"/>
  <c r="O429" i="136"/>
  <c r="L429" i="136"/>
  <c r="O428" i="136"/>
  <c r="L428" i="136"/>
  <c r="O427" i="136"/>
  <c r="L427" i="136"/>
  <c r="O426" i="136"/>
  <c r="L426" i="136"/>
  <c r="O425" i="136"/>
  <c r="L425" i="136"/>
  <c r="O424" i="136"/>
  <c r="L424" i="136"/>
  <c r="O423" i="136"/>
  <c r="L423" i="136"/>
  <c r="O422" i="136"/>
  <c r="L422" i="136"/>
  <c r="O421" i="136"/>
  <c r="L421" i="136"/>
  <c r="O420" i="136"/>
  <c r="L420" i="136"/>
  <c r="O419" i="136"/>
  <c r="L419" i="136"/>
  <c r="O418" i="136"/>
  <c r="L418" i="136"/>
  <c r="O417" i="136"/>
  <c r="L417" i="136"/>
  <c r="O416" i="136"/>
  <c r="L416" i="136"/>
  <c r="O415" i="136"/>
  <c r="L415" i="136"/>
  <c r="O414" i="136"/>
  <c r="L414" i="136"/>
  <c r="O413" i="136"/>
  <c r="L413" i="136"/>
  <c r="O412" i="136"/>
  <c r="L412" i="136"/>
  <c r="O411" i="136"/>
  <c r="L411" i="136"/>
  <c r="O410" i="136"/>
  <c r="L410" i="136"/>
  <c r="O409" i="136"/>
  <c r="L409" i="136"/>
  <c r="O408" i="136"/>
  <c r="L408" i="136"/>
  <c r="O407" i="136"/>
  <c r="L407" i="136"/>
  <c r="O406" i="136"/>
  <c r="L406" i="136"/>
  <c r="O405" i="136"/>
  <c r="L405" i="136"/>
  <c r="O404" i="136"/>
  <c r="L404" i="136"/>
  <c r="O403" i="136"/>
  <c r="L403" i="136"/>
  <c r="O402" i="136"/>
  <c r="L402" i="136"/>
  <c r="O401" i="136"/>
  <c r="L401" i="136"/>
  <c r="O400" i="136"/>
  <c r="L400" i="136"/>
  <c r="O399" i="136"/>
  <c r="L399" i="136"/>
  <c r="O398" i="136"/>
  <c r="L398" i="136"/>
  <c r="O397" i="136"/>
  <c r="L397" i="136"/>
  <c r="O396" i="136"/>
  <c r="L396" i="136"/>
  <c r="O395" i="136"/>
  <c r="L395" i="136"/>
  <c r="O394" i="136"/>
  <c r="L394" i="136"/>
  <c r="O393" i="136"/>
  <c r="L393" i="136"/>
  <c r="O392" i="136"/>
  <c r="L392" i="136"/>
  <c r="O391" i="136"/>
  <c r="L391" i="136"/>
  <c r="O390" i="136"/>
  <c r="L390" i="136"/>
  <c r="O389" i="136"/>
  <c r="L389" i="136"/>
  <c r="O388" i="136"/>
  <c r="L388" i="136"/>
  <c r="O387" i="136"/>
  <c r="L387" i="136"/>
  <c r="O386" i="136"/>
  <c r="L386" i="136"/>
  <c r="O385" i="136"/>
  <c r="L385" i="136"/>
  <c r="O384" i="136"/>
  <c r="L384" i="136"/>
  <c r="O383" i="136"/>
  <c r="L383" i="136"/>
  <c r="O382" i="136"/>
  <c r="L382" i="136"/>
  <c r="O381" i="136"/>
  <c r="L381" i="136"/>
  <c r="O380" i="136"/>
  <c r="L380" i="136"/>
  <c r="O379" i="136"/>
  <c r="L379" i="136"/>
  <c r="O378" i="136"/>
  <c r="L378" i="136"/>
  <c r="O377" i="136"/>
  <c r="L377" i="136"/>
  <c r="O376" i="136"/>
  <c r="L376" i="136"/>
  <c r="O375" i="136"/>
  <c r="L375" i="136"/>
  <c r="O374" i="136"/>
  <c r="L374" i="136"/>
  <c r="O373" i="136"/>
  <c r="L373" i="136"/>
  <c r="O372" i="136"/>
  <c r="L372" i="136"/>
  <c r="O371" i="136"/>
  <c r="L371" i="136"/>
  <c r="O370" i="136"/>
  <c r="L370" i="136"/>
  <c r="O369" i="136"/>
  <c r="L369" i="136"/>
  <c r="O368" i="136"/>
  <c r="L368" i="136"/>
  <c r="O367" i="136"/>
  <c r="L367" i="136"/>
  <c r="O366" i="136"/>
  <c r="L366" i="136"/>
  <c r="O365" i="136"/>
  <c r="L365" i="136"/>
  <c r="O364" i="136"/>
  <c r="L364" i="136"/>
  <c r="O363" i="136"/>
  <c r="L363" i="136"/>
  <c r="O362" i="136"/>
  <c r="L362" i="136"/>
  <c r="O361" i="136"/>
  <c r="L361" i="136"/>
  <c r="O360" i="136"/>
  <c r="L360" i="136"/>
  <c r="O359" i="136"/>
  <c r="L359" i="136"/>
  <c r="O358" i="136"/>
  <c r="L358" i="136"/>
  <c r="O357" i="136"/>
  <c r="L357" i="136"/>
  <c r="O356" i="136"/>
  <c r="L356" i="136"/>
  <c r="O355" i="136"/>
  <c r="L355" i="136"/>
  <c r="O354" i="136"/>
  <c r="L354" i="136"/>
  <c r="O353" i="136"/>
  <c r="L353" i="136"/>
  <c r="O352" i="136"/>
  <c r="L352" i="136"/>
  <c r="O351" i="136"/>
  <c r="L351" i="136"/>
  <c r="O350" i="136"/>
  <c r="L350" i="136"/>
  <c r="O349" i="136"/>
  <c r="L349" i="136"/>
  <c r="O348" i="136"/>
  <c r="L348" i="136"/>
  <c r="O347" i="136"/>
  <c r="L347" i="136"/>
  <c r="O346" i="136"/>
  <c r="L346" i="136"/>
  <c r="O345" i="136"/>
  <c r="L345" i="136"/>
  <c r="O344" i="136"/>
  <c r="L344" i="136"/>
  <c r="O343" i="136"/>
  <c r="L343" i="136"/>
  <c r="O342" i="136"/>
  <c r="L342" i="136"/>
  <c r="O341" i="136"/>
  <c r="L341" i="136"/>
  <c r="O340" i="136"/>
  <c r="L340" i="136"/>
  <c r="O339" i="136"/>
  <c r="L339" i="136"/>
  <c r="O338" i="136"/>
  <c r="L338" i="136"/>
  <c r="O337" i="136"/>
  <c r="L337" i="136"/>
  <c r="O336" i="136"/>
  <c r="L336" i="136"/>
  <c r="O335" i="136"/>
  <c r="L335" i="136"/>
  <c r="O334" i="136"/>
  <c r="L334" i="136"/>
  <c r="O333" i="136"/>
  <c r="L333" i="136"/>
  <c r="O332" i="136"/>
  <c r="L332" i="136"/>
  <c r="O331" i="136"/>
  <c r="L331" i="136"/>
  <c r="O330" i="136"/>
  <c r="L330" i="136"/>
  <c r="O329" i="136"/>
  <c r="L329" i="136"/>
  <c r="O328" i="136"/>
  <c r="L328" i="136"/>
  <c r="O327" i="136"/>
  <c r="L327" i="136"/>
  <c r="O326" i="136"/>
  <c r="L326" i="136"/>
  <c r="O325" i="136"/>
  <c r="L325" i="136"/>
  <c r="O324" i="136"/>
  <c r="L324" i="136"/>
  <c r="O323" i="136"/>
  <c r="L323" i="136"/>
  <c r="O322" i="136"/>
  <c r="L322" i="136"/>
  <c r="O321" i="136"/>
  <c r="L321" i="136"/>
  <c r="O320" i="136"/>
  <c r="L320" i="136"/>
  <c r="O319" i="136"/>
  <c r="L319" i="136"/>
  <c r="O318" i="136"/>
  <c r="L318" i="136"/>
  <c r="O317" i="136"/>
  <c r="L317" i="136"/>
  <c r="O316" i="136"/>
  <c r="L316" i="136"/>
  <c r="O315" i="136"/>
  <c r="L315" i="136"/>
  <c r="O314" i="136"/>
  <c r="L314" i="136"/>
  <c r="O313" i="136"/>
  <c r="L313" i="136"/>
  <c r="O312" i="136"/>
  <c r="L312" i="136"/>
  <c r="O311" i="136"/>
  <c r="L311" i="136"/>
  <c r="O310" i="136"/>
  <c r="L310" i="136"/>
  <c r="O309" i="136"/>
  <c r="L309" i="136"/>
  <c r="O308" i="136"/>
  <c r="L308" i="136"/>
  <c r="O307" i="136"/>
  <c r="L307" i="136"/>
  <c r="O306" i="136"/>
  <c r="L306" i="136"/>
  <c r="O305" i="136"/>
  <c r="L305" i="136"/>
  <c r="O304" i="136"/>
  <c r="L304" i="136"/>
  <c r="O303" i="136"/>
  <c r="L303" i="136"/>
  <c r="O302" i="136"/>
  <c r="L302" i="136"/>
  <c r="O301" i="136"/>
  <c r="L301" i="136"/>
  <c r="O300" i="136"/>
  <c r="L300" i="136"/>
  <c r="O299" i="136"/>
  <c r="L299" i="136"/>
  <c r="O298" i="136"/>
  <c r="L298" i="136"/>
  <c r="O297" i="136"/>
  <c r="L297" i="136"/>
  <c r="O296" i="136"/>
  <c r="L296" i="136"/>
  <c r="O295" i="136"/>
  <c r="L295" i="136"/>
  <c r="O294" i="136"/>
  <c r="L294" i="136"/>
  <c r="O293" i="136"/>
  <c r="L293" i="136"/>
  <c r="O292" i="136"/>
  <c r="L292" i="136"/>
  <c r="O291" i="136"/>
  <c r="L291" i="136"/>
  <c r="O290" i="136"/>
  <c r="L290" i="136"/>
  <c r="O289" i="136"/>
  <c r="L289" i="136"/>
  <c r="O288" i="136"/>
  <c r="L288" i="136"/>
  <c r="O287" i="136"/>
  <c r="L287" i="136"/>
  <c r="O286" i="136"/>
  <c r="L286" i="136"/>
  <c r="O285" i="136"/>
  <c r="L285" i="136"/>
  <c r="O284" i="136"/>
  <c r="L284" i="136"/>
  <c r="O283" i="136"/>
  <c r="L283" i="136"/>
  <c r="O282" i="136"/>
  <c r="L282" i="136"/>
  <c r="O281" i="136"/>
  <c r="L281" i="136"/>
  <c r="O280" i="136"/>
  <c r="L280" i="136"/>
  <c r="O279" i="136"/>
  <c r="L279" i="136"/>
  <c r="O278" i="136"/>
  <c r="L278" i="136"/>
  <c r="O277" i="136"/>
  <c r="L277" i="136"/>
  <c r="O276" i="136"/>
  <c r="L276" i="136"/>
  <c r="O275" i="136"/>
  <c r="L275" i="136"/>
  <c r="O274" i="136"/>
  <c r="L274" i="136"/>
  <c r="O273" i="136"/>
  <c r="L273" i="136"/>
  <c r="O272" i="136"/>
  <c r="L272" i="136"/>
  <c r="O271" i="136"/>
  <c r="L271" i="136"/>
  <c r="O270" i="136"/>
  <c r="L270" i="136"/>
  <c r="O269" i="136"/>
  <c r="L269" i="136"/>
  <c r="O268" i="136"/>
  <c r="L268" i="136"/>
  <c r="O267" i="136"/>
  <c r="L267" i="136"/>
  <c r="O266" i="136"/>
  <c r="L266" i="136"/>
  <c r="O265" i="136"/>
  <c r="L265" i="136"/>
  <c r="O264" i="136"/>
  <c r="L264" i="136"/>
  <c r="O263" i="136"/>
  <c r="L263" i="136"/>
  <c r="O262" i="136"/>
  <c r="L262" i="136"/>
  <c r="O261" i="136"/>
  <c r="L261" i="136"/>
  <c r="O260" i="136"/>
  <c r="L260" i="136"/>
  <c r="O259" i="136"/>
  <c r="L259" i="136"/>
  <c r="O258" i="136"/>
  <c r="L258" i="136"/>
  <c r="O257" i="136"/>
  <c r="L257" i="136"/>
  <c r="O256" i="136"/>
  <c r="L256" i="136"/>
  <c r="O255" i="136"/>
  <c r="L255" i="136"/>
  <c r="O254" i="136"/>
  <c r="L254" i="136"/>
  <c r="O253" i="136"/>
  <c r="L253" i="136"/>
  <c r="O252" i="136"/>
  <c r="L252" i="136"/>
  <c r="O251" i="136"/>
  <c r="L251" i="136"/>
  <c r="O250" i="136"/>
  <c r="L250" i="136"/>
  <c r="O249" i="136"/>
  <c r="L249" i="136"/>
  <c r="O248" i="136"/>
  <c r="L248" i="136"/>
  <c r="O247" i="136"/>
  <c r="L247" i="136"/>
  <c r="O246" i="136"/>
  <c r="L246" i="136"/>
  <c r="O245" i="136"/>
  <c r="L245" i="136"/>
  <c r="O244" i="136"/>
  <c r="L244" i="136"/>
  <c r="O243" i="136"/>
  <c r="L243" i="136"/>
  <c r="O242" i="136"/>
  <c r="L242" i="136"/>
  <c r="O241" i="136"/>
  <c r="L241" i="136"/>
  <c r="O240" i="136"/>
  <c r="L240" i="136"/>
  <c r="O239" i="136"/>
  <c r="L239" i="136"/>
  <c r="O238" i="136"/>
  <c r="L238" i="136"/>
  <c r="O237" i="136"/>
  <c r="L237" i="136"/>
  <c r="O236" i="136"/>
  <c r="L236" i="136"/>
  <c r="O235" i="136"/>
  <c r="L235" i="136"/>
  <c r="O234" i="136"/>
  <c r="L234" i="136"/>
  <c r="O233" i="136"/>
  <c r="L233" i="136"/>
  <c r="O232" i="136"/>
  <c r="L232" i="136"/>
  <c r="O231" i="136"/>
  <c r="L231" i="136"/>
  <c r="O230" i="136"/>
  <c r="L230" i="136"/>
  <c r="O229" i="136"/>
  <c r="L229" i="136"/>
  <c r="O228" i="136"/>
  <c r="L228" i="136"/>
  <c r="O227" i="136"/>
  <c r="L227" i="136"/>
  <c r="O226" i="136"/>
  <c r="L226" i="136"/>
  <c r="O225" i="136"/>
  <c r="L225" i="136"/>
  <c r="O224" i="136"/>
  <c r="L224" i="136"/>
  <c r="O223" i="136"/>
  <c r="L223" i="136"/>
  <c r="O222" i="136"/>
  <c r="L222" i="136"/>
  <c r="O221" i="136"/>
  <c r="L221" i="136"/>
  <c r="O220" i="136"/>
  <c r="L220" i="136"/>
  <c r="O219" i="136"/>
  <c r="L219" i="136"/>
  <c r="O218" i="136"/>
  <c r="L218" i="136"/>
  <c r="O217" i="136"/>
  <c r="L217" i="136"/>
  <c r="O216" i="136"/>
  <c r="L216" i="136"/>
  <c r="O215" i="136"/>
  <c r="L215" i="136"/>
  <c r="O214" i="136"/>
  <c r="L214" i="136"/>
  <c r="O213" i="136"/>
  <c r="L213" i="136"/>
  <c r="O212" i="136"/>
  <c r="L212" i="136"/>
  <c r="O211" i="136"/>
  <c r="L211" i="136"/>
  <c r="O210" i="136"/>
  <c r="L210" i="136"/>
  <c r="O209" i="136"/>
  <c r="L209" i="136"/>
  <c r="O208" i="136"/>
  <c r="L208" i="136"/>
  <c r="O207" i="136"/>
  <c r="L207" i="136"/>
  <c r="O206" i="136"/>
  <c r="L206" i="136"/>
  <c r="O205" i="136"/>
  <c r="L205" i="136"/>
  <c r="O204" i="136"/>
  <c r="L204" i="136"/>
  <c r="O203" i="136"/>
  <c r="L203" i="136"/>
  <c r="O202" i="136"/>
  <c r="L202" i="136"/>
  <c r="O201" i="136"/>
  <c r="L201" i="136"/>
  <c r="O200" i="136"/>
  <c r="L200" i="136"/>
  <c r="O199" i="136"/>
  <c r="L199" i="136"/>
  <c r="O198" i="136"/>
  <c r="L198" i="136"/>
  <c r="O197" i="136"/>
  <c r="L197" i="136"/>
  <c r="O196" i="136"/>
  <c r="L196" i="136"/>
  <c r="O195" i="136"/>
  <c r="L195" i="136"/>
  <c r="O194" i="136"/>
  <c r="L194" i="136"/>
  <c r="O193" i="136"/>
  <c r="L193" i="136"/>
  <c r="O192" i="136"/>
  <c r="L192" i="136"/>
  <c r="O191" i="136"/>
  <c r="L191" i="136"/>
  <c r="O190" i="136"/>
  <c r="L190" i="136"/>
  <c r="O189" i="136"/>
  <c r="L189" i="136"/>
  <c r="O188" i="136"/>
  <c r="L188" i="136"/>
  <c r="O187" i="136"/>
  <c r="L187" i="136"/>
  <c r="O186" i="136"/>
  <c r="L186" i="136"/>
  <c r="O185" i="136"/>
  <c r="L185" i="136"/>
  <c r="O184" i="136"/>
  <c r="L184" i="136"/>
  <c r="O183" i="136"/>
  <c r="L183" i="136"/>
  <c r="O182" i="136"/>
  <c r="L182" i="136"/>
  <c r="O181" i="136"/>
  <c r="L181" i="136"/>
  <c r="O180" i="136"/>
  <c r="L180" i="136"/>
  <c r="O179" i="136"/>
  <c r="L179" i="136"/>
  <c r="O178" i="136"/>
  <c r="L178" i="136"/>
  <c r="O177" i="136"/>
  <c r="L177" i="136"/>
  <c r="O176" i="136"/>
  <c r="L176" i="136"/>
  <c r="O175" i="136"/>
  <c r="L175" i="136"/>
  <c r="O174" i="136"/>
  <c r="L174" i="136"/>
  <c r="O173" i="136"/>
  <c r="L173" i="136"/>
  <c r="O172" i="136"/>
  <c r="L172" i="136"/>
  <c r="O171" i="136"/>
  <c r="L171" i="136"/>
  <c r="O170" i="136"/>
  <c r="L170" i="136"/>
  <c r="O169" i="136"/>
  <c r="L169" i="136"/>
  <c r="O168" i="136"/>
  <c r="L168" i="136"/>
  <c r="O167" i="136"/>
  <c r="L167" i="136"/>
  <c r="O166" i="136"/>
  <c r="L166" i="136"/>
  <c r="O165" i="136"/>
  <c r="L165" i="136"/>
  <c r="O164" i="136"/>
  <c r="L164" i="136"/>
  <c r="O163" i="136"/>
  <c r="L163" i="136"/>
  <c r="O162" i="136"/>
  <c r="L162" i="136"/>
  <c r="O161" i="136"/>
  <c r="L161" i="136"/>
  <c r="O160" i="136"/>
  <c r="L160" i="136"/>
  <c r="O159" i="136"/>
  <c r="L159" i="136"/>
  <c r="O158" i="136"/>
  <c r="L158" i="136"/>
  <c r="O157" i="136"/>
  <c r="L157" i="136"/>
  <c r="O156" i="136"/>
  <c r="L156" i="136"/>
  <c r="O155" i="136"/>
  <c r="L155" i="136"/>
  <c r="O154" i="136"/>
  <c r="L154" i="136"/>
  <c r="O153" i="136"/>
  <c r="L153" i="136"/>
  <c r="O152" i="136"/>
  <c r="L152" i="136"/>
  <c r="O151" i="136"/>
  <c r="L151" i="136"/>
  <c r="O150" i="136"/>
  <c r="L150" i="136"/>
  <c r="O149" i="136"/>
  <c r="L149" i="136"/>
  <c r="O148" i="136"/>
  <c r="L148" i="136"/>
  <c r="O147" i="136"/>
  <c r="L147" i="136"/>
  <c r="O146" i="136"/>
  <c r="L146" i="136"/>
  <c r="O145" i="136"/>
  <c r="L145" i="136"/>
  <c r="O144" i="136"/>
  <c r="L144" i="136"/>
  <c r="O143" i="136"/>
  <c r="L143" i="136"/>
  <c r="O142" i="136"/>
  <c r="L142" i="136"/>
  <c r="O141" i="136"/>
  <c r="L141" i="136"/>
  <c r="O140" i="136"/>
  <c r="L140" i="136"/>
  <c r="O139" i="136"/>
  <c r="L139" i="136"/>
  <c r="O138" i="136"/>
  <c r="L138" i="136"/>
  <c r="O137" i="136"/>
  <c r="L137" i="136"/>
  <c r="O136" i="136"/>
  <c r="L136" i="136"/>
  <c r="O135" i="136"/>
  <c r="L135" i="136"/>
  <c r="O134" i="136"/>
  <c r="L134" i="136"/>
  <c r="O133" i="136"/>
  <c r="L133" i="136"/>
  <c r="O132" i="136"/>
  <c r="L132" i="136"/>
  <c r="O131" i="136"/>
  <c r="L131" i="136"/>
  <c r="O130" i="136"/>
  <c r="L130" i="136"/>
  <c r="O129" i="136"/>
  <c r="L129" i="136"/>
  <c r="O128" i="136"/>
  <c r="L128" i="136"/>
  <c r="O127" i="136"/>
  <c r="L127" i="136"/>
  <c r="O126" i="136"/>
  <c r="L126" i="136"/>
  <c r="O125" i="136"/>
  <c r="L125" i="136"/>
  <c r="O124" i="136"/>
  <c r="L124" i="136"/>
  <c r="O123" i="136"/>
  <c r="L123" i="136"/>
  <c r="O122" i="136"/>
  <c r="L122" i="136"/>
  <c r="O121" i="136"/>
  <c r="L121" i="136"/>
  <c r="O120" i="136"/>
  <c r="L120" i="136"/>
  <c r="O119" i="136"/>
  <c r="L119" i="136"/>
  <c r="O118" i="136"/>
  <c r="L118" i="136"/>
  <c r="O117" i="136"/>
  <c r="L117" i="136"/>
  <c r="O116" i="136"/>
  <c r="L116" i="136"/>
  <c r="O115" i="136"/>
  <c r="L115" i="136"/>
  <c r="O114" i="136"/>
  <c r="L114" i="136"/>
  <c r="O113" i="136"/>
  <c r="L113" i="136"/>
  <c r="O112" i="136"/>
  <c r="L112" i="136"/>
  <c r="O111" i="136"/>
  <c r="L111" i="136"/>
  <c r="O110" i="136"/>
  <c r="L110" i="136"/>
  <c r="O109" i="136"/>
  <c r="L109" i="136"/>
  <c r="O108" i="136"/>
  <c r="L108" i="136"/>
  <c r="O107" i="136"/>
  <c r="L107" i="136"/>
  <c r="O106" i="136"/>
  <c r="L106" i="136"/>
  <c r="O105" i="136"/>
  <c r="L105" i="136"/>
  <c r="O104" i="136"/>
  <c r="L104" i="136"/>
  <c r="O103" i="136"/>
  <c r="L103" i="136"/>
  <c r="O102" i="136"/>
  <c r="L102" i="136"/>
  <c r="O101" i="136"/>
  <c r="L101" i="136"/>
  <c r="O100" i="136"/>
  <c r="L100" i="136"/>
  <c r="O99" i="136"/>
  <c r="L99" i="136"/>
  <c r="O98" i="136"/>
  <c r="L98" i="136"/>
  <c r="O97" i="136"/>
  <c r="L97" i="136"/>
  <c r="O96" i="136"/>
  <c r="L96" i="136"/>
  <c r="O95" i="136"/>
  <c r="L95" i="136"/>
  <c r="O94" i="136"/>
  <c r="L94" i="136"/>
  <c r="O93" i="136"/>
  <c r="L93" i="136"/>
  <c r="O92" i="136"/>
  <c r="L92" i="136"/>
  <c r="O91" i="136"/>
  <c r="L91" i="136"/>
  <c r="O90" i="136"/>
  <c r="L90" i="136"/>
  <c r="O89" i="136"/>
  <c r="L89" i="136"/>
  <c r="O88" i="136"/>
  <c r="L88" i="136"/>
  <c r="O87" i="136"/>
  <c r="L87" i="136"/>
  <c r="O86" i="136"/>
  <c r="L86" i="136"/>
  <c r="O85" i="136"/>
  <c r="L85" i="136"/>
  <c r="O84" i="136"/>
  <c r="L84" i="136"/>
  <c r="O83" i="136"/>
  <c r="L83" i="136"/>
  <c r="O82" i="136"/>
  <c r="L82" i="136"/>
  <c r="O81" i="136"/>
  <c r="L81" i="136"/>
  <c r="O80" i="136"/>
  <c r="L80" i="136"/>
  <c r="O79" i="136"/>
  <c r="L79" i="136"/>
  <c r="O78" i="136"/>
  <c r="L78" i="136"/>
  <c r="O77" i="136"/>
  <c r="L77" i="136"/>
  <c r="O76" i="136"/>
  <c r="L76" i="136"/>
  <c r="O75" i="136"/>
  <c r="L75" i="136"/>
  <c r="O74" i="136"/>
  <c r="L74" i="136"/>
  <c r="O73" i="136"/>
  <c r="L73" i="136"/>
  <c r="O72" i="136"/>
  <c r="L72" i="136"/>
  <c r="O71" i="136"/>
  <c r="L71" i="136"/>
  <c r="O70" i="136"/>
  <c r="L70" i="136"/>
  <c r="O69" i="136"/>
  <c r="L69" i="136"/>
  <c r="O68" i="136"/>
  <c r="L68" i="136"/>
  <c r="O67" i="136"/>
  <c r="L67" i="136"/>
  <c r="O66" i="136"/>
  <c r="L66" i="136"/>
  <c r="O65" i="136"/>
  <c r="L65" i="136"/>
  <c r="O64" i="136"/>
  <c r="L64" i="136"/>
  <c r="O63" i="136"/>
  <c r="L63" i="136"/>
  <c r="O62" i="136"/>
  <c r="L62" i="136"/>
  <c r="O61" i="136"/>
  <c r="L61" i="136"/>
  <c r="O60" i="136"/>
  <c r="L60" i="136"/>
  <c r="O59" i="136"/>
  <c r="L59" i="136"/>
  <c r="O58" i="136"/>
  <c r="L58" i="136"/>
  <c r="O57" i="136"/>
  <c r="L57" i="136"/>
  <c r="O56" i="136"/>
  <c r="L56" i="136"/>
  <c r="O55" i="136"/>
  <c r="L55" i="136"/>
  <c r="O54" i="136"/>
  <c r="L54" i="136"/>
  <c r="O53" i="136"/>
  <c r="L53" i="136"/>
  <c r="O52" i="136"/>
  <c r="L52" i="136"/>
  <c r="O51" i="136"/>
  <c r="L51" i="136"/>
  <c r="O50" i="136"/>
  <c r="L50" i="136"/>
  <c r="O49" i="136"/>
  <c r="L49" i="136"/>
  <c r="O48" i="136"/>
  <c r="L48" i="136"/>
  <c r="O47" i="136"/>
  <c r="L47" i="136"/>
  <c r="O46" i="136"/>
  <c r="L46" i="136"/>
  <c r="O45" i="136"/>
  <c r="L45" i="136"/>
  <c r="O44" i="136"/>
  <c r="L44" i="136"/>
  <c r="O43" i="136"/>
  <c r="L43" i="136"/>
  <c r="O42" i="136"/>
  <c r="L42" i="136"/>
  <c r="O41" i="136"/>
  <c r="L41" i="136"/>
  <c r="O40" i="136"/>
  <c r="L40" i="136"/>
  <c r="O39" i="136"/>
  <c r="L39" i="136"/>
  <c r="O38" i="136"/>
  <c r="L38" i="136"/>
  <c r="O37" i="136"/>
  <c r="L37" i="136"/>
  <c r="O36" i="136"/>
  <c r="L36" i="136"/>
  <c r="O35" i="136"/>
  <c r="L35" i="136"/>
  <c r="O34" i="136"/>
  <c r="L34" i="136"/>
  <c r="O33" i="136"/>
  <c r="L33" i="136"/>
  <c r="O32" i="136"/>
  <c r="L32" i="136"/>
  <c r="O31" i="136"/>
  <c r="L31" i="136"/>
  <c r="O30" i="136"/>
  <c r="L30" i="136"/>
  <c r="O29" i="136"/>
  <c r="L29" i="136"/>
  <c r="O28" i="136"/>
  <c r="L28" i="136"/>
  <c r="O27" i="136"/>
  <c r="L27" i="136"/>
  <c r="O26" i="136"/>
  <c r="L26" i="136"/>
  <c r="O25" i="136"/>
  <c r="L25" i="136"/>
  <c r="O24" i="136"/>
  <c r="L24" i="136"/>
  <c r="O23" i="136"/>
  <c r="L23" i="136"/>
  <c r="O22" i="136"/>
  <c r="L22" i="136"/>
  <c r="O21" i="136"/>
  <c r="L21" i="136"/>
  <c r="O20" i="136"/>
  <c r="L20" i="136"/>
  <c r="O19" i="136"/>
  <c r="L19" i="136"/>
  <c r="O18" i="136"/>
  <c r="L18" i="136"/>
  <c r="O17" i="136"/>
  <c r="L17" i="136"/>
  <c r="O16" i="136"/>
  <c r="L16" i="136"/>
  <c r="O15" i="136"/>
  <c r="L15" i="136"/>
  <c r="O14" i="136"/>
  <c r="L14" i="136"/>
  <c r="O13" i="136"/>
  <c r="L13" i="136"/>
  <c r="O12" i="136"/>
  <c r="L12" i="136"/>
  <c r="O11" i="136"/>
  <c r="L11" i="136"/>
  <c r="O10" i="136"/>
  <c r="L10" i="136"/>
  <c r="O9" i="136"/>
  <c r="L9" i="136"/>
  <c r="O8" i="136"/>
  <c r="L8" i="136"/>
  <c r="O7" i="136"/>
  <c r="L7" i="136"/>
  <c r="O6" i="136"/>
  <c r="L6" i="136"/>
  <c r="O5" i="136"/>
  <c r="L5" i="136"/>
  <c r="O4" i="136"/>
  <c r="L4" i="136"/>
  <c r="O3" i="136"/>
  <c r="L3" i="136"/>
  <c r="O2" i="136"/>
  <c r="L2" i="136"/>
  <c r="CI163" i="133" l="1"/>
  <c r="DD256" i="134" l="1"/>
  <c r="DA333" i="134"/>
  <c r="DA331" i="134"/>
  <c r="DA325" i="134"/>
  <c r="DA323" i="134"/>
  <c r="DA317" i="134"/>
  <c r="DA315" i="134"/>
  <c r="DA314" i="134"/>
  <c r="DA309" i="134"/>
  <c r="DA307" i="134"/>
  <c r="DA306" i="134"/>
  <c r="DA302" i="134"/>
  <c r="DA301" i="134"/>
  <c r="DA299" i="134"/>
  <c r="DA298" i="134"/>
  <c r="DA294" i="134"/>
  <c r="DA293" i="134"/>
  <c r="DA291" i="134"/>
  <c r="DA290" i="134"/>
  <c r="DA286" i="134"/>
  <c r="DA285" i="134"/>
  <c r="DA282" i="134"/>
  <c r="DA278" i="134"/>
  <c r="DA277" i="134"/>
  <c r="DA275" i="134"/>
  <c r="DA274" i="134"/>
  <c r="DA270" i="134"/>
  <c r="DA269" i="134"/>
  <c r="DA267" i="134"/>
  <c r="DA266" i="134"/>
  <c r="DA256" i="134"/>
  <c r="DA255" i="134"/>
  <c r="DA257" i="134" s="1"/>
  <c r="DA254" i="134"/>
  <c r="DA329" i="134" s="1"/>
  <c r="DA268" i="134" l="1"/>
  <c r="DA276" i="134"/>
  <c r="DA284" i="134"/>
  <c r="DA292" i="134"/>
  <c r="DA300" i="134"/>
  <c r="DA308" i="134"/>
  <c r="DA316" i="134"/>
  <c r="DA271" i="134"/>
  <c r="DA279" i="134"/>
  <c r="DA287" i="134"/>
  <c r="DA303" i="134"/>
  <c r="DA311" i="134"/>
  <c r="DA264" i="134"/>
  <c r="DA272" i="134"/>
  <c r="DA280" i="134"/>
  <c r="DA288" i="134"/>
  <c r="DA296" i="134"/>
  <c r="DA304" i="134"/>
  <c r="DA312" i="134"/>
  <c r="DA320" i="134"/>
  <c r="DA265" i="134"/>
  <c r="DA273" i="134"/>
  <c r="DA281" i="134"/>
  <c r="DA289" i="134"/>
  <c r="DA297" i="134"/>
  <c r="DA305" i="134"/>
  <c r="DA313" i="134"/>
  <c r="DA337" i="134" l="1"/>
  <c r="DA336" i="134"/>
  <c r="DA335" i="134"/>
  <c r="EF497" i="134"/>
  <c r="EF498" i="134"/>
  <c r="EF499" i="134"/>
  <c r="EF500" i="134"/>
  <c r="EF501" i="134"/>
  <c r="EF502" i="134"/>
  <c r="EF503" i="134"/>
  <c r="EF504" i="134"/>
  <c r="EF505" i="134"/>
  <c r="EF506" i="134"/>
  <c r="EF507" i="134"/>
  <c r="EF508" i="134"/>
  <c r="EF509" i="134"/>
  <c r="EF510" i="134"/>
  <c r="EF511" i="134"/>
  <c r="EF512" i="134"/>
  <c r="EF513" i="134"/>
  <c r="EF514" i="134"/>
  <c r="EF515" i="134"/>
  <c r="EF516" i="134"/>
  <c r="EF517" i="134"/>
  <c r="EF518" i="134"/>
  <c r="EF519" i="134"/>
  <c r="EF520" i="134"/>
  <c r="EF521" i="134"/>
  <c r="EF522" i="134"/>
  <c r="EF523" i="134"/>
  <c r="EF524" i="134"/>
  <c r="EF525" i="134"/>
  <c r="EF526" i="134"/>
  <c r="EF527" i="134"/>
  <c r="EF528" i="134"/>
  <c r="EF529" i="134"/>
  <c r="EF530" i="134"/>
  <c r="EF531" i="134"/>
  <c r="EF532" i="134"/>
  <c r="EF533" i="134"/>
  <c r="EF534" i="134"/>
  <c r="EF535" i="134"/>
  <c r="EF536" i="134"/>
  <c r="EF537" i="134"/>
  <c r="EF538" i="134"/>
  <c r="EF539" i="134"/>
  <c r="EF540" i="134"/>
  <c r="EF541" i="134"/>
  <c r="EF542" i="134"/>
  <c r="EF543" i="134"/>
  <c r="EF544" i="134"/>
  <c r="EF545" i="134"/>
  <c r="EF546" i="134"/>
  <c r="EF547" i="134"/>
  <c r="ED497" i="134"/>
  <c r="ED498" i="134"/>
  <c r="ED499" i="134"/>
  <c r="ED500" i="134"/>
  <c r="ED501" i="134"/>
  <c r="ED502" i="134"/>
  <c r="ED503" i="134"/>
  <c r="ED504" i="134"/>
  <c r="ED505" i="134"/>
  <c r="ED506" i="134"/>
  <c r="ED507" i="134"/>
  <c r="ED508" i="134"/>
  <c r="ED509" i="134"/>
  <c r="ED510" i="134"/>
  <c r="ED511" i="134"/>
  <c r="ED512" i="134"/>
  <c r="ED513" i="134"/>
  <c r="ED514" i="134"/>
  <c r="ED515" i="134"/>
  <c r="ED516" i="134"/>
  <c r="ED517" i="134"/>
  <c r="ED518" i="134"/>
  <c r="ED519" i="134"/>
  <c r="ED520" i="134"/>
  <c r="ED521" i="134"/>
  <c r="ED522" i="134"/>
  <c r="ED523" i="134"/>
  <c r="ED524" i="134"/>
  <c r="ED525" i="134"/>
  <c r="ED526" i="134"/>
  <c r="ED527" i="134"/>
  <c r="ED528" i="134"/>
  <c r="ED529" i="134"/>
  <c r="ED530" i="134"/>
  <c r="ED531" i="134"/>
  <c r="ED532" i="134"/>
  <c r="ED533" i="134"/>
  <c r="ED534" i="134"/>
  <c r="ED535" i="134"/>
  <c r="ED536" i="134"/>
  <c r="ED537" i="134"/>
  <c r="ED538" i="134"/>
  <c r="ED539" i="134"/>
  <c r="ED540" i="134"/>
  <c r="ED541" i="134"/>
  <c r="ED542" i="134"/>
  <c r="ED543" i="134"/>
  <c r="ED544" i="134"/>
  <c r="ED545" i="134"/>
  <c r="ED546" i="134"/>
  <c r="ED547" i="134"/>
  <c r="DG254" i="134"/>
  <c r="DG312" i="134" s="1"/>
  <c r="DG256" i="134"/>
  <c r="DG255" i="134"/>
  <c r="DG257" i="134" s="1"/>
  <c r="DG252" i="134"/>
  <c r="DH252" i="134"/>
  <c r="DI252" i="134"/>
  <c r="DA338" i="134" l="1"/>
  <c r="DG266" i="134"/>
  <c r="DG347" i="134" s="1"/>
  <c r="DG283" i="134"/>
  <c r="DG287" i="134"/>
  <c r="DG271" i="134"/>
  <c r="DG288" i="134"/>
  <c r="DG307" i="134"/>
  <c r="DG274" i="134"/>
  <c r="DG355" i="134" s="1"/>
  <c r="DG291" i="134"/>
  <c r="DG372" i="134" s="1"/>
  <c r="DG275" i="134"/>
  <c r="DG356" i="134" s="1"/>
  <c r="DG295" i="134"/>
  <c r="DG376" i="134" s="1"/>
  <c r="DG279" i="134"/>
  <c r="DG298" i="134"/>
  <c r="DG379" i="134" s="1"/>
  <c r="DG333" i="134"/>
  <c r="DG303" i="134"/>
  <c r="DG267" i="134"/>
  <c r="DG348" i="134" s="1"/>
  <c r="DG304" i="134"/>
  <c r="DG385" i="134" s="1"/>
  <c r="DG306" i="134"/>
  <c r="DG387" i="134" s="1"/>
  <c r="DG272" i="134"/>
  <c r="DG353" i="134" s="1"/>
  <c r="DG290" i="134"/>
  <c r="DG310" i="134"/>
  <c r="DG391" i="134" s="1"/>
  <c r="DG311" i="134"/>
  <c r="DG392" i="134" s="1"/>
  <c r="DG314" i="134"/>
  <c r="DG395" i="134" s="1"/>
  <c r="DG282" i="134"/>
  <c r="DG363" i="134" s="1"/>
  <c r="DG299" i="134"/>
  <c r="DG380" i="134" s="1"/>
  <c r="DG264" i="134"/>
  <c r="DG345" i="134" s="1"/>
  <c r="DG280" i="134"/>
  <c r="DG296" i="134"/>
  <c r="DG377" i="134" s="1"/>
  <c r="DG352" i="134"/>
  <c r="DG360" i="134"/>
  <c r="DG384" i="134"/>
  <c r="DG361" i="134"/>
  <c r="DG369" i="134"/>
  <c r="DG393" i="134"/>
  <c r="DG265" i="134"/>
  <c r="DG273" i="134"/>
  <c r="DG281" i="134"/>
  <c r="DG289" i="134"/>
  <c r="DG297" i="134"/>
  <c r="DG305" i="134"/>
  <c r="DG313" i="134"/>
  <c r="DG368" i="134"/>
  <c r="DG371" i="134"/>
  <c r="DG364" i="134"/>
  <c r="DG388" i="134"/>
  <c r="DG268" i="134"/>
  <c r="DG284" i="134"/>
  <c r="DG292" i="134"/>
  <c r="DG300" i="134"/>
  <c r="DG308" i="134"/>
  <c r="DG269" i="134"/>
  <c r="DG277" i="134"/>
  <c r="DG285" i="134"/>
  <c r="DG293" i="134"/>
  <c r="DG301" i="134"/>
  <c r="DG309" i="134"/>
  <c r="DG276" i="134"/>
  <c r="DG270" i="134"/>
  <c r="DG278" i="134"/>
  <c r="DG286" i="134"/>
  <c r="DG294" i="134"/>
  <c r="DG302" i="134"/>
  <c r="DG470" i="134" l="1"/>
  <c r="DG463" i="134"/>
  <c r="DG383" i="134"/>
  <c r="DG458" i="134"/>
  <c r="DG427" i="134"/>
  <c r="DG460" i="134"/>
  <c r="DG335" i="134"/>
  <c r="DG390" i="134"/>
  <c r="DG465" i="134"/>
  <c r="DG373" i="134"/>
  <c r="DG448" i="134"/>
  <c r="DG445" i="134"/>
  <c r="DG370" i="134"/>
  <c r="DG455" i="134"/>
  <c r="DG447" i="134"/>
  <c r="DG357" i="134"/>
  <c r="DG432" i="134"/>
  <c r="DG382" i="134"/>
  <c r="DG457" i="134"/>
  <c r="DG365" i="134"/>
  <c r="DG440" i="134"/>
  <c r="DG437" i="134"/>
  <c r="DG362" i="134"/>
  <c r="DG439" i="134"/>
  <c r="DG462" i="134"/>
  <c r="DG459" i="134"/>
  <c r="DG374" i="134"/>
  <c r="DG449" i="134"/>
  <c r="DG349" i="134"/>
  <c r="DG424" i="134"/>
  <c r="DG429" i="134"/>
  <c r="DG354" i="134"/>
  <c r="DG423" i="134"/>
  <c r="DG446" i="134"/>
  <c r="DG443" i="134"/>
  <c r="DG366" i="134"/>
  <c r="DG441" i="134"/>
  <c r="DG430" i="134"/>
  <c r="DG358" i="134"/>
  <c r="DG433" i="134"/>
  <c r="DG436" i="134"/>
  <c r="DG438" i="134"/>
  <c r="DG337" i="134"/>
  <c r="DG444" i="134"/>
  <c r="DG467" i="134"/>
  <c r="DG359" i="134"/>
  <c r="DG434" i="134"/>
  <c r="DG422" i="134"/>
  <c r="DG389" i="134"/>
  <c r="DG464" i="134"/>
  <c r="DG461" i="134"/>
  <c r="DG386" i="134"/>
  <c r="DG451" i="134"/>
  <c r="DG428" i="134"/>
  <c r="DG420" i="134"/>
  <c r="DG421" i="134"/>
  <c r="DG346" i="134"/>
  <c r="DG468" i="134"/>
  <c r="DG375" i="134"/>
  <c r="DG450" i="134"/>
  <c r="DG454" i="134"/>
  <c r="DG452" i="134"/>
  <c r="DG367" i="134"/>
  <c r="DG442" i="134"/>
  <c r="DG350" i="134"/>
  <c r="DG425" i="134"/>
  <c r="DG469" i="134"/>
  <c r="DG394" i="134"/>
  <c r="DG351" i="134"/>
  <c r="DG426" i="134"/>
  <c r="DG336" i="134"/>
  <c r="DG338" i="134" s="1"/>
  <c r="DG381" i="134"/>
  <c r="DG456" i="134"/>
  <c r="DG453" i="134"/>
  <c r="DG378" i="134"/>
  <c r="DG435" i="134"/>
  <c r="DG466" i="134"/>
  <c r="DG431" i="134"/>
  <c r="DG490" i="134" l="1"/>
  <c r="DF252" i="134"/>
  <c r="DE252" i="134"/>
  <c r="DD9" i="134"/>
  <c r="DD10" i="134"/>
  <c r="DD11" i="134"/>
  <c r="DD12" i="134"/>
  <c r="DD13" i="134"/>
  <c r="DD14" i="134"/>
  <c r="DD15" i="134"/>
  <c r="DD16" i="134"/>
  <c r="DD17" i="134"/>
  <c r="DD18" i="134"/>
  <c r="DD19" i="134"/>
  <c r="DD20" i="134"/>
  <c r="DD21" i="134"/>
  <c r="DD22" i="134"/>
  <c r="DD23" i="134"/>
  <c r="DD24" i="134"/>
  <c r="DD25" i="134"/>
  <c r="DD26" i="134"/>
  <c r="DD27" i="134"/>
  <c r="DD28" i="134"/>
  <c r="DD29" i="134"/>
  <c r="DD30" i="134"/>
  <c r="DD31" i="134"/>
  <c r="DD32" i="134"/>
  <c r="DD33" i="134"/>
  <c r="DD34" i="134"/>
  <c r="DD35" i="134"/>
  <c r="DD36" i="134"/>
  <c r="DD37" i="134"/>
  <c r="DD38" i="134"/>
  <c r="DD39" i="134"/>
  <c r="DD40" i="134"/>
  <c r="DD41" i="134"/>
  <c r="DD42" i="134"/>
  <c r="DD43" i="134"/>
  <c r="DD44" i="134"/>
  <c r="DD45" i="134"/>
  <c r="DD46" i="134"/>
  <c r="DD47" i="134"/>
  <c r="DD48" i="134"/>
  <c r="DD49" i="134"/>
  <c r="DD50" i="134"/>
  <c r="DD51" i="134"/>
  <c r="DD52" i="134"/>
  <c r="DD53" i="134"/>
  <c r="DD54" i="134"/>
  <c r="DD55" i="134"/>
  <c r="DD56" i="134"/>
  <c r="DD57" i="134"/>
  <c r="DD58" i="134"/>
  <c r="DD8" i="134"/>
  <c r="DD255" i="134" l="1"/>
  <c r="DD257" i="134" s="1"/>
  <c r="DD254" i="134"/>
  <c r="DD252" i="134"/>
  <c r="DD298" i="134" s="1"/>
  <c r="DD379" i="134" s="1"/>
  <c r="DD266" i="134" l="1"/>
  <c r="DD347" i="134" s="1"/>
  <c r="DD274" i="134"/>
  <c r="DD355" i="134" s="1"/>
  <c r="DD282" i="134"/>
  <c r="DD363" i="134" s="1"/>
  <c r="DD306" i="134"/>
  <c r="DD387" i="134" s="1"/>
  <c r="DD290" i="134"/>
  <c r="DD371" i="134" s="1"/>
  <c r="DD267" i="134"/>
  <c r="DD348" i="134" s="1"/>
  <c r="DD275" i="134"/>
  <c r="DD356" i="134" s="1"/>
  <c r="DD283" i="134"/>
  <c r="DD364" i="134" s="1"/>
  <c r="DD291" i="134"/>
  <c r="DD372" i="134" s="1"/>
  <c r="DD299" i="134"/>
  <c r="DD380" i="134" s="1"/>
  <c r="DD307" i="134"/>
  <c r="DD388" i="134" s="1"/>
  <c r="DD268" i="134"/>
  <c r="DD349" i="134" s="1"/>
  <c r="DD276" i="134"/>
  <c r="DD357" i="134" s="1"/>
  <c r="DD284" i="134"/>
  <c r="DD365" i="134" s="1"/>
  <c r="DD292" i="134"/>
  <c r="DD373" i="134" s="1"/>
  <c r="DD300" i="134"/>
  <c r="DD381" i="134" s="1"/>
  <c r="DD308" i="134"/>
  <c r="DD389" i="134" s="1"/>
  <c r="DD269" i="134"/>
  <c r="DD350" i="134" s="1"/>
  <c r="DD277" i="134"/>
  <c r="DD358" i="134" s="1"/>
  <c r="DD285" i="134"/>
  <c r="DD366" i="134" s="1"/>
  <c r="DD293" i="134"/>
  <c r="DD374" i="134" s="1"/>
  <c r="DD301" i="134"/>
  <c r="DD382" i="134" s="1"/>
  <c r="DD309" i="134"/>
  <c r="DD390" i="134" s="1"/>
  <c r="DD270" i="134"/>
  <c r="DD351" i="134" s="1"/>
  <c r="DD278" i="134"/>
  <c r="DD359" i="134" s="1"/>
  <c r="DD286" i="134"/>
  <c r="DD367" i="134" s="1"/>
  <c r="DD294" i="134"/>
  <c r="DD375" i="134" s="1"/>
  <c r="DD302" i="134"/>
  <c r="DD383" i="134" s="1"/>
  <c r="DD310" i="134"/>
  <c r="DD391" i="134" s="1"/>
  <c r="DD271" i="134"/>
  <c r="DD352" i="134" s="1"/>
  <c r="DD279" i="134"/>
  <c r="DD360" i="134" s="1"/>
  <c r="DD287" i="134"/>
  <c r="DD368" i="134" s="1"/>
  <c r="DD295" i="134"/>
  <c r="DD376" i="134" s="1"/>
  <c r="DD303" i="134"/>
  <c r="DD384" i="134" s="1"/>
  <c r="DD311" i="134"/>
  <c r="DD392" i="134" s="1"/>
  <c r="DD296" i="134"/>
  <c r="DD377" i="134" s="1"/>
  <c r="DD265" i="134"/>
  <c r="DD346" i="134" s="1"/>
  <c r="DD297" i="134"/>
  <c r="DD378" i="134" s="1"/>
  <c r="DD272" i="134"/>
  <c r="DD353" i="134" s="1"/>
  <c r="DD304" i="134"/>
  <c r="DD385" i="134" s="1"/>
  <c r="DD273" i="134"/>
  <c r="DD354" i="134" s="1"/>
  <c r="DD305" i="134"/>
  <c r="DD386" i="134" s="1"/>
  <c r="DD280" i="134"/>
  <c r="DD361" i="134" s="1"/>
  <c r="DD312" i="134"/>
  <c r="DD393" i="134" s="1"/>
  <c r="DD281" i="134"/>
  <c r="DD362" i="134" s="1"/>
  <c r="DD313" i="134"/>
  <c r="DD394" i="134" s="1"/>
  <c r="DD288" i="134"/>
  <c r="DD369" i="134" s="1"/>
  <c r="DD333" i="134"/>
  <c r="DD264" i="134"/>
  <c r="DD314" i="134"/>
  <c r="DD395" i="134" s="1"/>
  <c r="DD289" i="134"/>
  <c r="DD370" i="134" s="1"/>
  <c r="DD425" i="134"/>
  <c r="DD465" i="134"/>
  <c r="DD444" i="134"/>
  <c r="DD448" i="134"/>
  <c r="DD420" i="134"/>
  <c r="DD345" i="134"/>
  <c r="DD442" i="134"/>
  <c r="DD462" i="134"/>
  <c r="DD426" i="134" l="1"/>
  <c r="DD457" i="134"/>
  <c r="DD441" i="134"/>
  <c r="DD432" i="134"/>
  <c r="DD449" i="134"/>
  <c r="DD437" i="134"/>
  <c r="DD431" i="134"/>
  <c r="DD336" i="134"/>
  <c r="DD338" i="134" s="1"/>
  <c r="DD423" i="134"/>
  <c r="DD435" i="134"/>
  <c r="DD443" i="134"/>
  <c r="DD439" i="134"/>
  <c r="DD454" i="134"/>
  <c r="DD440" i="134"/>
  <c r="DD438" i="134"/>
  <c r="DD466" i="134"/>
  <c r="DD429" i="134"/>
  <c r="DD470" i="134"/>
  <c r="DD335" i="134"/>
  <c r="DD468" i="134"/>
  <c r="DD458" i="134"/>
  <c r="DD436" i="134"/>
  <c r="DD433" i="134"/>
  <c r="DD460" i="134"/>
  <c r="DD421" i="134"/>
  <c r="DD456" i="134"/>
  <c r="DD424" i="134"/>
  <c r="DD430" i="134"/>
  <c r="DD434" i="134"/>
  <c r="DD447" i="134"/>
  <c r="DD451" i="134"/>
  <c r="DD453" i="134"/>
  <c r="DD446" i="134"/>
  <c r="DD450" i="134"/>
  <c r="DD428" i="134"/>
  <c r="DD461" i="134"/>
  <c r="DD452" i="134"/>
  <c r="DD337" i="134"/>
  <c r="DD455" i="134"/>
  <c r="DD464" i="134"/>
  <c r="DD422" i="134"/>
  <c r="DD463" i="134"/>
  <c r="DD469" i="134"/>
  <c r="DD459" i="134"/>
  <c r="DD445" i="134"/>
  <c r="DD467" i="134"/>
  <c r="DD427" i="134"/>
  <c r="DD490" i="134"/>
  <c r="X396" i="134" l="1"/>
  <c r="X397" i="134"/>
  <c r="X398" i="134"/>
  <c r="X399" i="134"/>
  <c r="X400" i="134"/>
  <c r="X401" i="134"/>
  <c r="X402" i="134"/>
  <c r="X403" i="134"/>
  <c r="X404" i="134"/>
  <c r="X405" i="134"/>
  <c r="X406" i="134"/>
  <c r="X407" i="134"/>
  <c r="X408" i="134"/>
  <c r="X409" i="134"/>
  <c r="X410" i="134"/>
  <c r="X411" i="134"/>
  <c r="X412" i="134"/>
  <c r="X413" i="134"/>
  <c r="AJ325" i="134"/>
  <c r="AJ406" i="134" s="1"/>
  <c r="DL497" i="134"/>
  <c r="DJ497" i="134"/>
  <c r="DJ498" i="134"/>
  <c r="DJ499" i="134"/>
  <c r="DJ500" i="134"/>
  <c r="DJ501" i="134"/>
  <c r="DJ502" i="134"/>
  <c r="DJ503" i="134"/>
  <c r="DJ504" i="134"/>
  <c r="DJ505" i="134"/>
  <c r="DJ506" i="134"/>
  <c r="DJ507" i="134"/>
  <c r="DJ508" i="134"/>
  <c r="DJ509" i="134"/>
  <c r="DJ510" i="134"/>
  <c r="DJ511" i="134"/>
  <c r="DJ512" i="134"/>
  <c r="DJ513" i="134"/>
  <c r="DJ514" i="134"/>
  <c r="DJ515" i="134"/>
  <c r="DJ516" i="134"/>
  <c r="DJ517" i="134"/>
  <c r="DJ518" i="134"/>
  <c r="DJ519" i="134"/>
  <c r="DJ520" i="134"/>
  <c r="DJ521" i="134"/>
  <c r="DJ522" i="134"/>
  <c r="DJ523" i="134"/>
  <c r="DJ524" i="134"/>
  <c r="DJ525" i="134"/>
  <c r="DJ526" i="134"/>
  <c r="DJ527" i="134"/>
  <c r="DJ528" i="134"/>
  <c r="DJ529" i="134"/>
  <c r="DJ530" i="134"/>
  <c r="DJ531" i="134"/>
  <c r="DJ532" i="134"/>
  <c r="DJ533" i="134"/>
  <c r="DJ534" i="134"/>
  <c r="DJ535" i="134"/>
  <c r="DJ536" i="134"/>
  <c r="DJ537" i="134"/>
  <c r="DJ538" i="134"/>
  <c r="DJ539" i="134"/>
  <c r="DJ540" i="134"/>
  <c r="DJ541" i="134"/>
  <c r="DJ542" i="134"/>
  <c r="DJ543" i="134"/>
  <c r="DJ544" i="134"/>
  <c r="DJ545" i="134"/>
  <c r="DJ546" i="134"/>
  <c r="DJ547" i="134"/>
  <c r="DJ548" i="134"/>
  <c r="DJ549" i="134"/>
  <c r="DJ550" i="134"/>
  <c r="DJ551" i="134"/>
  <c r="DJ552" i="134"/>
  <c r="DJ553" i="134"/>
  <c r="DJ554" i="134"/>
  <c r="DJ555" i="134"/>
  <c r="DJ556" i="134"/>
  <c r="DJ557" i="134"/>
  <c r="DJ558" i="134"/>
  <c r="DJ559" i="134"/>
  <c r="DJ560" i="134"/>
  <c r="DJ561" i="134"/>
  <c r="DJ562" i="134"/>
  <c r="DJ563" i="134"/>
  <c r="DJ564" i="134"/>
  <c r="DJ565" i="134"/>
  <c r="AJ413" i="134"/>
  <c r="AJ412" i="134"/>
  <c r="AJ411" i="134"/>
  <c r="AJ410" i="134"/>
  <c r="AJ404" i="134"/>
  <c r="AJ403" i="134"/>
  <c r="AJ402" i="134"/>
  <c r="AJ401" i="134"/>
  <c r="AJ396" i="134"/>
  <c r="AJ395" i="134"/>
  <c r="AJ394" i="134"/>
  <c r="AJ393" i="134"/>
  <c r="AJ388" i="134"/>
  <c r="AJ387" i="134"/>
  <c r="AJ386" i="134"/>
  <c r="AJ385" i="134"/>
  <c r="AJ380" i="134"/>
  <c r="AJ379" i="134"/>
  <c r="AJ378" i="134"/>
  <c r="AJ377" i="134"/>
  <c r="AJ371" i="134"/>
  <c r="AJ370" i="134"/>
  <c r="AJ369" i="134"/>
  <c r="AJ368" i="134"/>
  <c r="AJ362" i="134"/>
  <c r="AJ361" i="134"/>
  <c r="AJ360" i="134"/>
  <c r="AJ359" i="134"/>
  <c r="AJ354" i="134"/>
  <c r="AJ353" i="134"/>
  <c r="AJ352" i="134"/>
  <c r="AJ351" i="134"/>
  <c r="AJ346" i="134"/>
  <c r="AJ345" i="134"/>
  <c r="AJ332" i="134"/>
  <c r="AJ331" i="134"/>
  <c r="AJ330" i="134"/>
  <c r="AJ329" i="134"/>
  <c r="AJ328" i="134"/>
  <c r="AJ409" i="134" s="1"/>
  <c r="AJ323" i="134"/>
  <c r="AJ322" i="134"/>
  <c r="AJ321" i="134"/>
  <c r="AJ320" i="134"/>
  <c r="AJ319" i="134"/>
  <c r="AJ400" i="134" s="1"/>
  <c r="AJ315" i="134"/>
  <c r="AJ314" i="134"/>
  <c r="AJ313" i="134"/>
  <c r="AJ312" i="134"/>
  <c r="AJ311" i="134"/>
  <c r="AJ392" i="134" s="1"/>
  <c r="AJ307" i="134"/>
  <c r="AJ306" i="134"/>
  <c r="AJ305" i="134"/>
  <c r="AJ304" i="134"/>
  <c r="AJ303" i="134"/>
  <c r="AJ384" i="134" s="1"/>
  <c r="AJ299" i="134"/>
  <c r="AJ298" i="134"/>
  <c r="AJ297" i="134"/>
  <c r="AJ296" i="134"/>
  <c r="AJ294" i="134"/>
  <c r="AJ375" i="134" s="1"/>
  <c r="AJ290" i="134"/>
  <c r="AJ289" i="134"/>
  <c r="AJ288" i="134"/>
  <c r="AJ287" i="134"/>
  <c r="AJ286" i="134"/>
  <c r="AJ367" i="134" s="1"/>
  <c r="AJ281" i="134"/>
  <c r="AJ280" i="134"/>
  <c r="AJ279" i="134"/>
  <c r="AJ278" i="134"/>
  <c r="AJ277" i="134"/>
  <c r="AJ358" i="134" s="1"/>
  <c r="AJ273" i="134"/>
  <c r="AJ272" i="134"/>
  <c r="AJ271" i="134"/>
  <c r="AJ270" i="134"/>
  <c r="AJ269" i="134"/>
  <c r="AJ350" i="134" s="1"/>
  <c r="AJ265" i="134"/>
  <c r="AJ264" i="134"/>
  <c r="AJ256" i="134"/>
  <c r="AJ255" i="134"/>
  <c r="AJ257" i="134" s="1"/>
  <c r="AJ254" i="134"/>
  <c r="AJ252" i="134"/>
  <c r="AJ327" i="134" s="1"/>
  <c r="AJ408" i="134" s="1"/>
  <c r="DI497" i="134"/>
  <c r="DI498" i="134"/>
  <c r="DI499" i="134"/>
  <c r="DI500" i="134"/>
  <c r="DI501" i="134"/>
  <c r="DI502" i="134"/>
  <c r="DI503" i="134"/>
  <c r="DI504" i="134"/>
  <c r="DI505" i="134"/>
  <c r="DI506" i="134"/>
  <c r="DI507" i="134"/>
  <c r="DI508" i="134"/>
  <c r="DI509" i="134"/>
  <c r="DI510" i="134"/>
  <c r="DI511" i="134"/>
  <c r="DI512" i="134"/>
  <c r="DI513" i="134"/>
  <c r="DI514" i="134"/>
  <c r="DI515" i="134"/>
  <c r="DI516" i="134"/>
  <c r="DI517" i="134"/>
  <c r="DI518" i="134"/>
  <c r="DI519" i="134"/>
  <c r="DI520" i="134"/>
  <c r="DI521" i="134"/>
  <c r="DI522" i="134"/>
  <c r="DI523" i="134"/>
  <c r="DI524" i="134"/>
  <c r="DI525" i="134"/>
  <c r="DI526" i="134"/>
  <c r="DI527" i="134"/>
  <c r="DI528" i="134"/>
  <c r="DI529" i="134"/>
  <c r="DI530" i="134"/>
  <c r="DI531" i="134"/>
  <c r="DI532" i="134"/>
  <c r="DI533" i="134"/>
  <c r="DI534" i="134"/>
  <c r="DI535" i="134"/>
  <c r="DI536" i="134"/>
  <c r="DI537" i="134"/>
  <c r="DI538" i="134"/>
  <c r="DI539" i="134"/>
  <c r="DI540" i="134"/>
  <c r="DI541" i="134"/>
  <c r="DI542" i="134"/>
  <c r="DI543" i="134"/>
  <c r="DI544" i="134"/>
  <c r="DI545" i="134"/>
  <c r="DI546" i="134"/>
  <c r="DI547" i="134"/>
  <c r="DI548" i="134"/>
  <c r="DI549" i="134"/>
  <c r="DI550" i="134"/>
  <c r="DI551" i="134"/>
  <c r="DI552" i="134"/>
  <c r="DI553" i="134"/>
  <c r="DI554" i="134"/>
  <c r="DI555" i="134"/>
  <c r="DI556" i="134"/>
  <c r="DI557" i="134"/>
  <c r="DI558" i="134"/>
  <c r="DI559" i="134"/>
  <c r="DI560" i="134"/>
  <c r="DI561" i="134"/>
  <c r="DI562" i="134"/>
  <c r="DI563" i="134"/>
  <c r="DI564" i="134"/>
  <c r="DI565" i="134"/>
  <c r="DI495" i="134"/>
  <c r="DI496" i="134"/>
  <c r="X265" i="134"/>
  <c r="X266" i="134"/>
  <c r="X267" i="134"/>
  <c r="X268" i="134"/>
  <c r="X269" i="134"/>
  <c r="X270" i="134"/>
  <c r="X271" i="134"/>
  <c r="X272" i="134"/>
  <c r="X273" i="134"/>
  <c r="X274" i="134"/>
  <c r="X275" i="134"/>
  <c r="X276" i="134"/>
  <c r="X277" i="134"/>
  <c r="X278" i="134"/>
  <c r="X279" i="134"/>
  <c r="X280" i="134"/>
  <c r="X281" i="134"/>
  <c r="X282" i="134"/>
  <c r="X283" i="134"/>
  <c r="X284" i="134"/>
  <c r="X285" i="134"/>
  <c r="X286" i="134"/>
  <c r="X287" i="134"/>
  <c r="X288" i="134"/>
  <c r="X289" i="134"/>
  <c r="X290" i="134"/>
  <c r="X291" i="134"/>
  <c r="X292" i="134"/>
  <c r="X293" i="134"/>
  <c r="X294" i="134"/>
  <c r="X295" i="134"/>
  <c r="X296" i="134"/>
  <c r="X297" i="134"/>
  <c r="X298" i="134"/>
  <c r="X299" i="134"/>
  <c r="X300" i="134"/>
  <c r="X301" i="134"/>
  <c r="X302" i="134"/>
  <c r="X303" i="134"/>
  <c r="X384" i="134" s="1"/>
  <c r="X304" i="134"/>
  <c r="X305" i="134"/>
  <c r="X306" i="134"/>
  <c r="X307" i="134"/>
  <c r="X308" i="134"/>
  <c r="X309" i="134"/>
  <c r="X310" i="134"/>
  <c r="X311" i="134"/>
  <c r="X312" i="134"/>
  <c r="X313" i="134"/>
  <c r="X314" i="134"/>
  <c r="X315" i="134"/>
  <c r="X316" i="134"/>
  <c r="X317" i="134"/>
  <c r="X318" i="134"/>
  <c r="X319" i="134"/>
  <c r="X320" i="134"/>
  <c r="X321" i="134"/>
  <c r="X322" i="134"/>
  <c r="X323" i="134"/>
  <c r="X324" i="134"/>
  <c r="X325" i="134"/>
  <c r="X326" i="134"/>
  <c r="X327" i="134"/>
  <c r="X328" i="134"/>
  <c r="X329" i="134"/>
  <c r="X330" i="134"/>
  <c r="X331" i="134"/>
  <c r="X332" i="134"/>
  <c r="X264" i="134"/>
  <c r="X257" i="134"/>
  <c r="X256" i="134"/>
  <c r="X255" i="134"/>
  <c r="X254" i="134"/>
  <c r="X333" i="134"/>
  <c r="X376" i="134"/>
  <c r="X355" i="134"/>
  <c r="DH497" i="134"/>
  <c r="DH498" i="134"/>
  <c r="DH499" i="134"/>
  <c r="DH500" i="134"/>
  <c r="DH501" i="134"/>
  <c r="DH502" i="134"/>
  <c r="DH503" i="134"/>
  <c r="DH504" i="134"/>
  <c r="DH505" i="134"/>
  <c r="DH506" i="134"/>
  <c r="DH507" i="134"/>
  <c r="DH508" i="134"/>
  <c r="DH509" i="134"/>
  <c r="DH510" i="134"/>
  <c r="DH511" i="134"/>
  <c r="DH512" i="134"/>
  <c r="DH513" i="134"/>
  <c r="DH514" i="134"/>
  <c r="DH515" i="134"/>
  <c r="DH516" i="134"/>
  <c r="DH517" i="134"/>
  <c r="DH518" i="134"/>
  <c r="DH519" i="134"/>
  <c r="DH520" i="134"/>
  <c r="DH521" i="134"/>
  <c r="DH522" i="134"/>
  <c r="DH523" i="134"/>
  <c r="DH524" i="134"/>
  <c r="DH525" i="134"/>
  <c r="DH526" i="134"/>
  <c r="DH527" i="134"/>
  <c r="DH528" i="134"/>
  <c r="DH529" i="134"/>
  <c r="DH530" i="134"/>
  <c r="DH531" i="134"/>
  <c r="DH532" i="134"/>
  <c r="DH533" i="134"/>
  <c r="DH534" i="134"/>
  <c r="DH535" i="134"/>
  <c r="DH536" i="134"/>
  <c r="DH537" i="134"/>
  <c r="DH538" i="134"/>
  <c r="DH539" i="134"/>
  <c r="DH540" i="134"/>
  <c r="DH541" i="134"/>
  <c r="DH542" i="134"/>
  <c r="DH543" i="134"/>
  <c r="DH544" i="134"/>
  <c r="DH545" i="134"/>
  <c r="DH546" i="134"/>
  <c r="DH547" i="134"/>
  <c r="DH548" i="134"/>
  <c r="DH549" i="134"/>
  <c r="DH550" i="134"/>
  <c r="DH551" i="134"/>
  <c r="DH552" i="134"/>
  <c r="DH553" i="134"/>
  <c r="DH554" i="134"/>
  <c r="DH555" i="134"/>
  <c r="DH556" i="134"/>
  <c r="DH557" i="134"/>
  <c r="DH558" i="134"/>
  <c r="DH559" i="134"/>
  <c r="DH560" i="134"/>
  <c r="DH561" i="134"/>
  <c r="DH562" i="134"/>
  <c r="DH563" i="134"/>
  <c r="DH564" i="134"/>
  <c r="DH565" i="134"/>
  <c r="AS265" i="134"/>
  <c r="AS266" i="134"/>
  <c r="AS267" i="134"/>
  <c r="AS268" i="134"/>
  <c r="AS269" i="134"/>
  <c r="AS270" i="134"/>
  <c r="AS271" i="134"/>
  <c r="AS272" i="134"/>
  <c r="AS273" i="134"/>
  <c r="AS274" i="134"/>
  <c r="AS275" i="134"/>
  <c r="AS276" i="134"/>
  <c r="AS277" i="134"/>
  <c r="AS278" i="134"/>
  <c r="AS279" i="134"/>
  <c r="AS280" i="134"/>
  <c r="AS281" i="134"/>
  <c r="AS282" i="134"/>
  <c r="AS283" i="134"/>
  <c r="AS284" i="134"/>
  <c r="AS285" i="134"/>
  <c r="AS286" i="134"/>
  <c r="AS287" i="134"/>
  <c r="AS288" i="134"/>
  <c r="AS289" i="134"/>
  <c r="AS290" i="134"/>
  <c r="AS291" i="134"/>
  <c r="AS292" i="134"/>
  <c r="AS293" i="134"/>
  <c r="AS294" i="134"/>
  <c r="AS295" i="134"/>
  <c r="AS296" i="134"/>
  <c r="AS297" i="134"/>
  <c r="AS298" i="134"/>
  <c r="AS299" i="134"/>
  <c r="AS300" i="134"/>
  <c r="AS301" i="134"/>
  <c r="AS302" i="134"/>
  <c r="AS303" i="134"/>
  <c r="AS304" i="134"/>
  <c r="AS305" i="134"/>
  <c r="AS306" i="134"/>
  <c r="AS307" i="134"/>
  <c r="AS308" i="134"/>
  <c r="AS309" i="134"/>
  <c r="AS310" i="134"/>
  <c r="AS311" i="134"/>
  <c r="AS312" i="134"/>
  <c r="AS313" i="134"/>
  <c r="AS314" i="134"/>
  <c r="AS315" i="134"/>
  <c r="AS316" i="134"/>
  <c r="AS317" i="134"/>
  <c r="AS318" i="134"/>
  <c r="AS319" i="134"/>
  <c r="AS320" i="134"/>
  <c r="AS321" i="134"/>
  <c r="AS322" i="134"/>
  <c r="AS323" i="134"/>
  <c r="AS324" i="134"/>
  <c r="AS325" i="134"/>
  <c r="AS326" i="134"/>
  <c r="AS327" i="134"/>
  <c r="AS328" i="134"/>
  <c r="AS329" i="134"/>
  <c r="AS330" i="134"/>
  <c r="AS331" i="134"/>
  <c r="AS332" i="134"/>
  <c r="AS264" i="134"/>
  <c r="AM265" i="134"/>
  <c r="AM266" i="134"/>
  <c r="AM267" i="134"/>
  <c r="DO500" i="134" s="1"/>
  <c r="AM268" i="134"/>
  <c r="DO501" i="134" s="1"/>
  <c r="AM269" i="134"/>
  <c r="DO502" i="134" s="1"/>
  <c r="AM270" i="134"/>
  <c r="AM271" i="134"/>
  <c r="DO504" i="134" s="1"/>
  <c r="AM272" i="134"/>
  <c r="DO505" i="134" s="1"/>
  <c r="AM273" i="134"/>
  <c r="AM274" i="134"/>
  <c r="AM275" i="134"/>
  <c r="DO508" i="134" s="1"/>
  <c r="AM276" i="134"/>
  <c r="DO509" i="134" s="1"/>
  <c r="AM277" i="134"/>
  <c r="DO510" i="134" s="1"/>
  <c r="AM278" i="134"/>
  <c r="AM279" i="134"/>
  <c r="DO512" i="134" s="1"/>
  <c r="AM280" i="134"/>
  <c r="DO513" i="134" s="1"/>
  <c r="AM281" i="134"/>
  <c r="AM282" i="134"/>
  <c r="AM283" i="134"/>
  <c r="DO516" i="134" s="1"/>
  <c r="AM284" i="134"/>
  <c r="DO517" i="134" s="1"/>
  <c r="AM285" i="134"/>
  <c r="DO518" i="134" s="1"/>
  <c r="AM286" i="134"/>
  <c r="AM287" i="134"/>
  <c r="DO520" i="134" s="1"/>
  <c r="AM288" i="134"/>
  <c r="DO521" i="134" s="1"/>
  <c r="AM289" i="134"/>
  <c r="AM290" i="134"/>
  <c r="AM291" i="134"/>
  <c r="DO524" i="134" s="1"/>
  <c r="AM292" i="134"/>
  <c r="DO525" i="134" s="1"/>
  <c r="AM293" i="134"/>
  <c r="DO526" i="134" s="1"/>
  <c r="AM294" i="134"/>
  <c r="AM295" i="134"/>
  <c r="DO528" i="134" s="1"/>
  <c r="AM296" i="134"/>
  <c r="DO529" i="134" s="1"/>
  <c r="AM297" i="134"/>
  <c r="AM298" i="134"/>
  <c r="AM299" i="134"/>
  <c r="DO532" i="134" s="1"/>
  <c r="AM300" i="134"/>
  <c r="DO533" i="134" s="1"/>
  <c r="AM301" i="134"/>
  <c r="DO534" i="134" s="1"/>
  <c r="AM302" i="134"/>
  <c r="AM303" i="134"/>
  <c r="DO536" i="134" s="1"/>
  <c r="AM304" i="134"/>
  <c r="DO537" i="134" s="1"/>
  <c r="AM305" i="134"/>
  <c r="AM306" i="134"/>
  <c r="AM307" i="134"/>
  <c r="DO540" i="134" s="1"/>
  <c r="AM308" i="134"/>
  <c r="DO541" i="134" s="1"/>
  <c r="AM309" i="134"/>
  <c r="DO542" i="134" s="1"/>
  <c r="AM310" i="134"/>
  <c r="AM311" i="134"/>
  <c r="DO544" i="134" s="1"/>
  <c r="AM312" i="134"/>
  <c r="DO545" i="134" s="1"/>
  <c r="AM313" i="134"/>
  <c r="AM314" i="134"/>
  <c r="AM315" i="134"/>
  <c r="DO548" i="134" s="1"/>
  <c r="AM316" i="134"/>
  <c r="DO549" i="134" s="1"/>
  <c r="AM317" i="134"/>
  <c r="DO550" i="134" s="1"/>
  <c r="AM318" i="134"/>
  <c r="AM319" i="134"/>
  <c r="DO552" i="134" s="1"/>
  <c r="AM320" i="134"/>
  <c r="DO553" i="134" s="1"/>
  <c r="AM321" i="134"/>
  <c r="AM322" i="134"/>
  <c r="AM323" i="134"/>
  <c r="DO556" i="134" s="1"/>
  <c r="AM324" i="134"/>
  <c r="DO557" i="134" s="1"/>
  <c r="AM325" i="134"/>
  <c r="DO558" i="134" s="1"/>
  <c r="AM326" i="134"/>
  <c r="AM327" i="134"/>
  <c r="DO560" i="134" s="1"/>
  <c r="AM328" i="134"/>
  <c r="DO561" i="134" s="1"/>
  <c r="AM329" i="134"/>
  <c r="AM330" i="134"/>
  <c r="AM331" i="134"/>
  <c r="DO564" i="134" s="1"/>
  <c r="AM332" i="134"/>
  <c r="DO565" i="134" s="1"/>
  <c r="AM264" i="134"/>
  <c r="DO497" i="134"/>
  <c r="DO498" i="134"/>
  <c r="DO499" i="134"/>
  <c r="DO503" i="134"/>
  <c r="DO506" i="134"/>
  <c r="DO507" i="134"/>
  <c r="DO511" i="134"/>
  <c r="DO514" i="134"/>
  <c r="DO515" i="134"/>
  <c r="DO519" i="134"/>
  <c r="DO522" i="134"/>
  <c r="DO523" i="134"/>
  <c r="DO527" i="134"/>
  <c r="DO530" i="134"/>
  <c r="DO531" i="134"/>
  <c r="DO535" i="134"/>
  <c r="DO538" i="134"/>
  <c r="DO539" i="134"/>
  <c r="DO543" i="134"/>
  <c r="DO546" i="134"/>
  <c r="DO547" i="134"/>
  <c r="DO551" i="134"/>
  <c r="DO554" i="134"/>
  <c r="DO555" i="134"/>
  <c r="DO559" i="134"/>
  <c r="DO562" i="134"/>
  <c r="DO563" i="134"/>
  <c r="DO496" i="134"/>
  <c r="DO495" i="134"/>
  <c r="DP497" i="134"/>
  <c r="DN497" i="134"/>
  <c r="DN498" i="134"/>
  <c r="DN499" i="134"/>
  <c r="DN500" i="134"/>
  <c r="DN501" i="134"/>
  <c r="DN502" i="134"/>
  <c r="DN503" i="134"/>
  <c r="DN504" i="134"/>
  <c r="DN505" i="134"/>
  <c r="DN506" i="134"/>
  <c r="DN507" i="134"/>
  <c r="DN508" i="134"/>
  <c r="DN509" i="134"/>
  <c r="DN510" i="134"/>
  <c r="DN511" i="134"/>
  <c r="DN512" i="134"/>
  <c r="DN513" i="134"/>
  <c r="DN514" i="134"/>
  <c r="DN515" i="134"/>
  <c r="DN516" i="134"/>
  <c r="DN517" i="134"/>
  <c r="DN518" i="134"/>
  <c r="DN519" i="134"/>
  <c r="DN520" i="134"/>
  <c r="DN521" i="134"/>
  <c r="DN522" i="134"/>
  <c r="DN523" i="134"/>
  <c r="DN524" i="134"/>
  <c r="DN525" i="134"/>
  <c r="DN526" i="134"/>
  <c r="DN527" i="134"/>
  <c r="DN528" i="134"/>
  <c r="DN529" i="134"/>
  <c r="DN530" i="134"/>
  <c r="DN531" i="134"/>
  <c r="DN532" i="134"/>
  <c r="DN533" i="134"/>
  <c r="DN534" i="134"/>
  <c r="DN535" i="134"/>
  <c r="DN536" i="134"/>
  <c r="DN537" i="134"/>
  <c r="DN538" i="134"/>
  <c r="DN539" i="134"/>
  <c r="DN540" i="134"/>
  <c r="DN541" i="134"/>
  <c r="DN542" i="134"/>
  <c r="DN543" i="134"/>
  <c r="DN544" i="134"/>
  <c r="DN545" i="134"/>
  <c r="DN546" i="134"/>
  <c r="DN547" i="134"/>
  <c r="DN548" i="134"/>
  <c r="DN549" i="134"/>
  <c r="DN550" i="134"/>
  <c r="DN551" i="134"/>
  <c r="DN552" i="134"/>
  <c r="DN553" i="134"/>
  <c r="DN554" i="134"/>
  <c r="DN555" i="134"/>
  <c r="DN556" i="134"/>
  <c r="DN557" i="134"/>
  <c r="DN558" i="134"/>
  <c r="DN559" i="134"/>
  <c r="DN560" i="134"/>
  <c r="DN561" i="134"/>
  <c r="DN562" i="134"/>
  <c r="DN563" i="134"/>
  <c r="DN564" i="134"/>
  <c r="DN565" i="134"/>
  <c r="AP252" i="134"/>
  <c r="DN496" i="134"/>
  <c r="DN495" i="134"/>
  <c r="U421" i="134"/>
  <c r="U422" i="134"/>
  <c r="U423" i="134"/>
  <c r="U424" i="134"/>
  <c r="U425" i="134"/>
  <c r="U426" i="134"/>
  <c r="U427" i="134"/>
  <c r="U428" i="134"/>
  <c r="U429" i="134"/>
  <c r="U430" i="134"/>
  <c r="U431" i="134"/>
  <c r="U432" i="134"/>
  <c r="U433" i="134"/>
  <c r="U434" i="134"/>
  <c r="U435" i="134"/>
  <c r="U436" i="134"/>
  <c r="U437" i="134"/>
  <c r="U438" i="134"/>
  <c r="U439" i="134"/>
  <c r="U440" i="134"/>
  <c r="U441" i="134"/>
  <c r="U442" i="134"/>
  <c r="U443" i="134"/>
  <c r="U444" i="134"/>
  <c r="U445" i="134"/>
  <c r="U446" i="134"/>
  <c r="U447" i="134"/>
  <c r="U448" i="134"/>
  <c r="U449" i="134"/>
  <c r="U450" i="134"/>
  <c r="U451" i="134"/>
  <c r="U452" i="134"/>
  <c r="U453" i="134"/>
  <c r="U454" i="134"/>
  <c r="U455" i="134"/>
  <c r="U456" i="134"/>
  <c r="U457" i="134"/>
  <c r="U458" i="134"/>
  <c r="U459" i="134"/>
  <c r="U460" i="134"/>
  <c r="U461" i="134"/>
  <c r="U462" i="134"/>
  <c r="U463" i="134"/>
  <c r="U464" i="134"/>
  <c r="U465" i="134"/>
  <c r="U466" i="134"/>
  <c r="U467" i="134"/>
  <c r="U468" i="134"/>
  <c r="U469" i="134"/>
  <c r="U470" i="134"/>
  <c r="U420" i="134"/>
  <c r="I421" i="134"/>
  <c r="I422" i="134"/>
  <c r="I423" i="134"/>
  <c r="I424" i="134"/>
  <c r="I425" i="134"/>
  <c r="I426" i="134"/>
  <c r="I427" i="134"/>
  <c r="I428" i="134"/>
  <c r="I429" i="134"/>
  <c r="I430" i="134"/>
  <c r="I431" i="134"/>
  <c r="I432" i="134"/>
  <c r="I433" i="134"/>
  <c r="I434" i="134"/>
  <c r="I435" i="134"/>
  <c r="I436" i="134"/>
  <c r="I437" i="134"/>
  <c r="I438" i="134"/>
  <c r="I439" i="134"/>
  <c r="I440" i="134"/>
  <c r="I441" i="134"/>
  <c r="I442" i="134"/>
  <c r="I443" i="134"/>
  <c r="I444" i="134"/>
  <c r="I445" i="134"/>
  <c r="I446" i="134"/>
  <c r="I447" i="134"/>
  <c r="I448" i="134"/>
  <c r="I449" i="134"/>
  <c r="I450" i="134"/>
  <c r="I451" i="134"/>
  <c r="I452" i="134"/>
  <c r="I453" i="134"/>
  <c r="I454" i="134"/>
  <c r="I455" i="134"/>
  <c r="I456" i="134"/>
  <c r="I457" i="134"/>
  <c r="I458" i="134"/>
  <c r="I459" i="134"/>
  <c r="I460" i="134"/>
  <c r="I461" i="134"/>
  <c r="I462" i="134"/>
  <c r="I463" i="134"/>
  <c r="I464" i="134"/>
  <c r="I465" i="134"/>
  <c r="I466" i="134"/>
  <c r="I467" i="134"/>
  <c r="I468" i="134"/>
  <c r="I469" i="134"/>
  <c r="I470" i="134"/>
  <c r="I420" i="134"/>
  <c r="DU496" i="134"/>
  <c r="DU495" i="134"/>
  <c r="DT496" i="134"/>
  <c r="DT495" i="134"/>
  <c r="DR496" i="134"/>
  <c r="DR495" i="134"/>
  <c r="DV496" i="134"/>
  <c r="DV495" i="134"/>
  <c r="DS496" i="134"/>
  <c r="DS495" i="134"/>
  <c r="AJ266" i="134" l="1"/>
  <c r="AJ454" i="134" s="1"/>
  <c r="AJ274" i="134"/>
  <c r="AJ282" i="134"/>
  <c r="AJ291" i="134"/>
  <c r="AJ300" i="134"/>
  <c r="AJ308" i="134"/>
  <c r="AJ316" i="134"/>
  <c r="AJ397" i="134" s="1"/>
  <c r="AJ324" i="134"/>
  <c r="AJ405" i="134" s="1"/>
  <c r="AJ333" i="134"/>
  <c r="AJ267" i="134"/>
  <c r="AJ275" i="134"/>
  <c r="AJ284" i="134"/>
  <c r="AJ292" i="134"/>
  <c r="AJ301" i="134"/>
  <c r="AJ309" i="134"/>
  <c r="AJ317" i="134"/>
  <c r="AJ398" i="134" s="1"/>
  <c r="AJ326" i="134"/>
  <c r="AJ407" i="134" s="1"/>
  <c r="AJ268" i="134"/>
  <c r="AJ276" i="134"/>
  <c r="AJ285" i="134"/>
  <c r="AJ293" i="134"/>
  <c r="AJ302" i="134"/>
  <c r="AJ310" i="134"/>
  <c r="AJ318" i="134"/>
  <c r="AJ399" i="134" s="1"/>
  <c r="X368" i="134"/>
  <c r="X392" i="134"/>
  <c r="X364" i="134"/>
  <c r="X387" i="134"/>
  <c r="X347" i="134"/>
  <c r="X352" i="134"/>
  <c r="X372" i="134"/>
  <c r="X395" i="134"/>
  <c r="X391" i="134"/>
  <c r="X379" i="134"/>
  <c r="X360" i="134"/>
  <c r="X371" i="134"/>
  <c r="X422" i="134"/>
  <c r="X363" i="134"/>
  <c r="X348" i="134"/>
  <c r="X356" i="134"/>
  <c r="X380" i="134"/>
  <c r="X388" i="134"/>
  <c r="EA496" i="134"/>
  <c r="EA495" i="134"/>
  <c r="DZ496" i="134"/>
  <c r="DZ495" i="134"/>
  <c r="DY496" i="134"/>
  <c r="DY495" i="134"/>
  <c r="BE274" i="134"/>
  <c r="BE252" i="134"/>
  <c r="BE316" i="134" s="1"/>
  <c r="BE256" i="134"/>
  <c r="BE255" i="134"/>
  <c r="BE254" i="134"/>
  <c r="BK256" i="134"/>
  <c r="BK255" i="134"/>
  <c r="BK254" i="134"/>
  <c r="BK252" i="134"/>
  <c r="BK280" i="134" s="1"/>
  <c r="BQ256" i="134"/>
  <c r="BQ255" i="134"/>
  <c r="BQ254" i="134"/>
  <c r="BQ252" i="134"/>
  <c r="CI9" i="134"/>
  <c r="CI10" i="134"/>
  <c r="CI11" i="134"/>
  <c r="CI12" i="134"/>
  <c r="CI13" i="134"/>
  <c r="CI14" i="134"/>
  <c r="CI15" i="134"/>
  <c r="CI16" i="134"/>
  <c r="CI17" i="134"/>
  <c r="CI18" i="134"/>
  <c r="CI19" i="134"/>
  <c r="CI20" i="134"/>
  <c r="CI21" i="134"/>
  <c r="CI22" i="134"/>
  <c r="CI23" i="134"/>
  <c r="CI24" i="134"/>
  <c r="CI25" i="134"/>
  <c r="CI26" i="134"/>
  <c r="CI28" i="134"/>
  <c r="CI29" i="134"/>
  <c r="CI30" i="134"/>
  <c r="CI31" i="134"/>
  <c r="CI32" i="134"/>
  <c r="CI33" i="134"/>
  <c r="CI34" i="134"/>
  <c r="CI35" i="134"/>
  <c r="CI36" i="134"/>
  <c r="CI37" i="134"/>
  <c r="CI38" i="134"/>
  <c r="CI40" i="134"/>
  <c r="CI41" i="134"/>
  <c r="CI42" i="134"/>
  <c r="CI43" i="134"/>
  <c r="CI44" i="134"/>
  <c r="CI45" i="134"/>
  <c r="CI46" i="134"/>
  <c r="CI47" i="134"/>
  <c r="CI48" i="134"/>
  <c r="CI49" i="134"/>
  <c r="CI50" i="134"/>
  <c r="CI51" i="134"/>
  <c r="CI52" i="134"/>
  <c r="CI53" i="134"/>
  <c r="CI54" i="134"/>
  <c r="CI55" i="134"/>
  <c r="CI56" i="134"/>
  <c r="CI57" i="134"/>
  <c r="CI58" i="134"/>
  <c r="CI59" i="134"/>
  <c r="CI60" i="134"/>
  <c r="CI61" i="134"/>
  <c r="CI62" i="134"/>
  <c r="CI63" i="134"/>
  <c r="CI64" i="134"/>
  <c r="CI65" i="134"/>
  <c r="CI66" i="134"/>
  <c r="CI67" i="134"/>
  <c r="CI68" i="134"/>
  <c r="CI70" i="134"/>
  <c r="CI71" i="134"/>
  <c r="CI72" i="134"/>
  <c r="CI73" i="134"/>
  <c r="CI74" i="134"/>
  <c r="CI75" i="134"/>
  <c r="CI76" i="134"/>
  <c r="CI8" i="134"/>
  <c r="CO10" i="134"/>
  <c r="CO11" i="134"/>
  <c r="CO12" i="134"/>
  <c r="CO13" i="134"/>
  <c r="CO14" i="134"/>
  <c r="CO15" i="134"/>
  <c r="CO16" i="134"/>
  <c r="CO17" i="134"/>
  <c r="CO18" i="134"/>
  <c r="CO19" i="134"/>
  <c r="CO20" i="134"/>
  <c r="CO21" i="134"/>
  <c r="CO22" i="134"/>
  <c r="CO23" i="134"/>
  <c r="CO24" i="134"/>
  <c r="CO26" i="134"/>
  <c r="CO29" i="134"/>
  <c r="CO30" i="134"/>
  <c r="CO31" i="134"/>
  <c r="CO32" i="134"/>
  <c r="CO34" i="134"/>
  <c r="CO35" i="134"/>
  <c r="CO36" i="134"/>
  <c r="CO37" i="134"/>
  <c r="CO38" i="134"/>
  <c r="CO40" i="134"/>
  <c r="CO41" i="134"/>
  <c r="CO42" i="134"/>
  <c r="CO43" i="134"/>
  <c r="CO46" i="134"/>
  <c r="CO47" i="134"/>
  <c r="CO48" i="134"/>
  <c r="CO50" i="134"/>
  <c r="CO51" i="134"/>
  <c r="CO52" i="134"/>
  <c r="CO53" i="134"/>
  <c r="CO54" i="134"/>
  <c r="CO55" i="134"/>
  <c r="CO57" i="134"/>
  <c r="CO58" i="134"/>
  <c r="CO59" i="134"/>
  <c r="CO61" i="134"/>
  <c r="CO62" i="134"/>
  <c r="CO63" i="134"/>
  <c r="CO71" i="134"/>
  <c r="CO73" i="134"/>
  <c r="CO74" i="134"/>
  <c r="CO76" i="134"/>
  <c r="CO9" i="134"/>
  <c r="CU16" i="134"/>
  <c r="CU17" i="134"/>
  <c r="CU18" i="134"/>
  <c r="CU19" i="134"/>
  <c r="CU22" i="134"/>
  <c r="CU23" i="134"/>
  <c r="CU24" i="134"/>
  <c r="CU25" i="134"/>
  <c r="CU26" i="134"/>
  <c r="CU28" i="134"/>
  <c r="CU29" i="134"/>
  <c r="CU30" i="134"/>
  <c r="CU31" i="134"/>
  <c r="CU33" i="134"/>
  <c r="CU34" i="134"/>
  <c r="CU36" i="134"/>
  <c r="CU38" i="134"/>
  <c r="CU40" i="134"/>
  <c r="CU41" i="134"/>
  <c r="CU42" i="134"/>
  <c r="CU43" i="134"/>
  <c r="CU44" i="134"/>
  <c r="CU45" i="134"/>
  <c r="CU46" i="134"/>
  <c r="CU48" i="134"/>
  <c r="CU49" i="134"/>
  <c r="CU50" i="134"/>
  <c r="CU51" i="134"/>
  <c r="CU52" i="134"/>
  <c r="CU53" i="134"/>
  <c r="CU55" i="134"/>
  <c r="CU56" i="134"/>
  <c r="CU57" i="134"/>
  <c r="CU58" i="134"/>
  <c r="CU59" i="134"/>
  <c r="CU60" i="134"/>
  <c r="CU61" i="134"/>
  <c r="CU62" i="134"/>
  <c r="CU63" i="134"/>
  <c r="CU64" i="134"/>
  <c r="CU65" i="134"/>
  <c r="CU66" i="134"/>
  <c r="CU67" i="134"/>
  <c r="CU68" i="134"/>
  <c r="CU70" i="134"/>
  <c r="CU72" i="134"/>
  <c r="CU73" i="134"/>
  <c r="CU75" i="134"/>
  <c r="CU76" i="134"/>
  <c r="CU12" i="134"/>
  <c r="CU13" i="134"/>
  <c r="CU15" i="134"/>
  <c r="CU8" i="134"/>
  <c r="DA9" i="134"/>
  <c r="DA10" i="134"/>
  <c r="DA11" i="134"/>
  <c r="DA12" i="134"/>
  <c r="DA13" i="134"/>
  <c r="DA14" i="134"/>
  <c r="DA15" i="134"/>
  <c r="DA16" i="134"/>
  <c r="DA17" i="134"/>
  <c r="DA18" i="134"/>
  <c r="DA19" i="134"/>
  <c r="DA20" i="134"/>
  <c r="DA21" i="134"/>
  <c r="DA22" i="134"/>
  <c r="DA23" i="134"/>
  <c r="DA24" i="134"/>
  <c r="DA25" i="134"/>
  <c r="DA26" i="134"/>
  <c r="DA28" i="134"/>
  <c r="DA29" i="134"/>
  <c r="DA30" i="134"/>
  <c r="DA31" i="134"/>
  <c r="DA32" i="134"/>
  <c r="DA33" i="134"/>
  <c r="DA34" i="134"/>
  <c r="DA35" i="134"/>
  <c r="DA36" i="134"/>
  <c r="DA37" i="134"/>
  <c r="DA38" i="134"/>
  <c r="DA40" i="134"/>
  <c r="DA41" i="134"/>
  <c r="DA42" i="134"/>
  <c r="DA43" i="134"/>
  <c r="DA44" i="134"/>
  <c r="DA45" i="134"/>
  <c r="DA46" i="134"/>
  <c r="DA47" i="134"/>
  <c r="DA48" i="134"/>
  <c r="DA49" i="134"/>
  <c r="DA50" i="134"/>
  <c r="DA51" i="134"/>
  <c r="DA52" i="134"/>
  <c r="DA53" i="134"/>
  <c r="DA55" i="134"/>
  <c r="DA56" i="134"/>
  <c r="DA57" i="134"/>
  <c r="DA58" i="134"/>
  <c r="DA59" i="134"/>
  <c r="DA60" i="134"/>
  <c r="DA61" i="134"/>
  <c r="DA64" i="134"/>
  <c r="DA67" i="134"/>
  <c r="DA69" i="134"/>
  <c r="DA73" i="134"/>
  <c r="DA75" i="134"/>
  <c r="DA8" i="134"/>
  <c r="O256" i="134"/>
  <c r="O255" i="134"/>
  <c r="O254" i="134"/>
  <c r="B498" i="134"/>
  <c r="B499" i="134"/>
  <c r="B500" i="134"/>
  <c r="B501" i="134"/>
  <c r="B502" i="134"/>
  <c r="B503" i="134"/>
  <c r="B504" i="134"/>
  <c r="B505" i="134"/>
  <c r="B506" i="134"/>
  <c r="B507" i="134"/>
  <c r="B508" i="134"/>
  <c r="B509" i="134"/>
  <c r="B510" i="134"/>
  <c r="B511" i="134"/>
  <c r="B512" i="134"/>
  <c r="B513" i="134"/>
  <c r="B514" i="134"/>
  <c r="B515" i="134"/>
  <c r="B516" i="134"/>
  <c r="B517" i="134"/>
  <c r="B518" i="134"/>
  <c r="B519" i="134"/>
  <c r="B520" i="134"/>
  <c r="B521" i="134"/>
  <c r="B522" i="134"/>
  <c r="B523" i="134"/>
  <c r="B524" i="134"/>
  <c r="B525" i="134"/>
  <c r="B526" i="134"/>
  <c r="B527" i="134"/>
  <c r="B528" i="134"/>
  <c r="B529" i="134"/>
  <c r="B530" i="134"/>
  <c r="B531" i="134"/>
  <c r="B532" i="134"/>
  <c r="B533" i="134"/>
  <c r="B534" i="134"/>
  <c r="B535" i="134"/>
  <c r="B536" i="134"/>
  <c r="B537" i="134"/>
  <c r="B538" i="134"/>
  <c r="B539" i="134"/>
  <c r="B540" i="134"/>
  <c r="B541" i="134"/>
  <c r="B542" i="134"/>
  <c r="B543" i="134"/>
  <c r="B544" i="134"/>
  <c r="B545" i="134"/>
  <c r="B546" i="134"/>
  <c r="B547" i="134"/>
  <c r="B548" i="134"/>
  <c r="B549" i="134"/>
  <c r="B550" i="134"/>
  <c r="B551" i="134"/>
  <c r="B552" i="134"/>
  <c r="B553" i="134"/>
  <c r="B554" i="134"/>
  <c r="B555" i="134"/>
  <c r="B556" i="134"/>
  <c r="B557" i="134"/>
  <c r="B558" i="134"/>
  <c r="B559" i="134"/>
  <c r="B560" i="134"/>
  <c r="B561" i="134"/>
  <c r="B562" i="134"/>
  <c r="B563" i="134"/>
  <c r="B564" i="134"/>
  <c r="B565" i="134"/>
  <c r="B497" i="134"/>
  <c r="B421" i="134"/>
  <c r="B422" i="134"/>
  <c r="B423" i="134"/>
  <c r="B424" i="134"/>
  <c r="B425" i="134"/>
  <c r="B426" i="134"/>
  <c r="B427" i="134"/>
  <c r="B428" i="134"/>
  <c r="B429" i="134"/>
  <c r="B430" i="134"/>
  <c r="B431" i="134"/>
  <c r="B432" i="134"/>
  <c r="B433" i="134"/>
  <c r="B434" i="134"/>
  <c r="B435" i="134"/>
  <c r="B436" i="134"/>
  <c r="B437" i="134"/>
  <c r="B438" i="134"/>
  <c r="B439" i="134"/>
  <c r="B440" i="134"/>
  <c r="B441" i="134"/>
  <c r="B442" i="134"/>
  <c r="B443" i="134"/>
  <c r="B444" i="134"/>
  <c r="B445" i="134"/>
  <c r="B446" i="134"/>
  <c r="B447" i="134"/>
  <c r="B448" i="134"/>
  <c r="B449" i="134"/>
  <c r="B450" i="134"/>
  <c r="B451" i="134"/>
  <c r="B452" i="134"/>
  <c r="B453" i="134"/>
  <c r="B454" i="134"/>
  <c r="B455" i="134"/>
  <c r="B456" i="134"/>
  <c r="B457" i="134"/>
  <c r="B458" i="134"/>
  <c r="B459" i="134"/>
  <c r="B460" i="134"/>
  <c r="B461" i="134"/>
  <c r="B462" i="134"/>
  <c r="B463" i="134"/>
  <c r="B464" i="134"/>
  <c r="B465" i="134"/>
  <c r="B466" i="134"/>
  <c r="B467" i="134"/>
  <c r="B468" i="134"/>
  <c r="B469" i="134"/>
  <c r="B470" i="134"/>
  <c r="B471" i="134"/>
  <c r="B472" i="134"/>
  <c r="B473" i="134"/>
  <c r="B474" i="134"/>
  <c r="B475" i="134"/>
  <c r="B476" i="134"/>
  <c r="B477" i="134"/>
  <c r="B478" i="134"/>
  <c r="B479" i="134"/>
  <c r="B480" i="134"/>
  <c r="B481" i="134"/>
  <c r="B482" i="134"/>
  <c r="B483" i="134"/>
  <c r="B484" i="134"/>
  <c r="B485" i="134"/>
  <c r="B486" i="134"/>
  <c r="B487" i="134"/>
  <c r="B488" i="134"/>
  <c r="B420" i="134"/>
  <c r="B346" i="134"/>
  <c r="B347" i="134"/>
  <c r="B348" i="134"/>
  <c r="B349" i="134"/>
  <c r="B350" i="134"/>
  <c r="B351" i="134"/>
  <c r="B352" i="134"/>
  <c r="B353" i="134"/>
  <c r="B354" i="134"/>
  <c r="B355" i="134"/>
  <c r="B356" i="134"/>
  <c r="B357" i="134"/>
  <c r="B358" i="134"/>
  <c r="B359" i="134"/>
  <c r="B360" i="134"/>
  <c r="B361" i="134"/>
  <c r="B362" i="134"/>
  <c r="B363" i="134"/>
  <c r="B364" i="134"/>
  <c r="B365" i="134"/>
  <c r="B366" i="134"/>
  <c r="B367" i="134"/>
  <c r="B368" i="134"/>
  <c r="B369" i="134"/>
  <c r="B370" i="134"/>
  <c r="B371" i="134"/>
  <c r="B372" i="134"/>
  <c r="B373" i="134"/>
  <c r="B374" i="134"/>
  <c r="B375" i="134"/>
  <c r="B376" i="134"/>
  <c r="B377" i="134"/>
  <c r="B378" i="134"/>
  <c r="B379" i="134"/>
  <c r="B380" i="134"/>
  <c r="B381" i="134"/>
  <c r="B382" i="134"/>
  <c r="B383" i="134"/>
  <c r="B384" i="134"/>
  <c r="B385" i="134"/>
  <c r="B386" i="134"/>
  <c r="B387" i="134"/>
  <c r="B388" i="134"/>
  <c r="B389" i="134"/>
  <c r="B390" i="134"/>
  <c r="B391" i="134"/>
  <c r="B392" i="134"/>
  <c r="B393" i="134"/>
  <c r="B394" i="134"/>
  <c r="B395" i="134"/>
  <c r="B396" i="134"/>
  <c r="B397" i="134"/>
  <c r="B398" i="134"/>
  <c r="B399" i="134"/>
  <c r="B400" i="134"/>
  <c r="B401" i="134"/>
  <c r="B402" i="134"/>
  <c r="B403" i="134"/>
  <c r="B404" i="134"/>
  <c r="B405" i="134"/>
  <c r="B406" i="134"/>
  <c r="B407" i="134"/>
  <c r="B408" i="134"/>
  <c r="B409" i="134"/>
  <c r="B410" i="134"/>
  <c r="B411" i="134"/>
  <c r="B412" i="134"/>
  <c r="B413" i="134"/>
  <c r="B345" i="134"/>
  <c r="B265" i="134"/>
  <c r="B266" i="134"/>
  <c r="B267" i="134"/>
  <c r="B268" i="134"/>
  <c r="B269" i="134"/>
  <c r="B270" i="134"/>
  <c r="B271" i="134"/>
  <c r="B272" i="134"/>
  <c r="B273" i="134"/>
  <c r="B274" i="134"/>
  <c r="B275" i="134"/>
  <c r="B276" i="134"/>
  <c r="B277" i="134"/>
  <c r="B278" i="134"/>
  <c r="B279" i="134"/>
  <c r="B280" i="134"/>
  <c r="B281" i="134"/>
  <c r="B282" i="134"/>
  <c r="B283" i="134"/>
  <c r="B284" i="134"/>
  <c r="B285" i="134"/>
  <c r="B286" i="134"/>
  <c r="B287" i="134"/>
  <c r="B288" i="134"/>
  <c r="B289" i="134"/>
  <c r="B290" i="134"/>
  <c r="B291" i="134"/>
  <c r="B292" i="134"/>
  <c r="B293" i="134"/>
  <c r="B294" i="134"/>
  <c r="B295" i="134"/>
  <c r="B296" i="134"/>
  <c r="B297" i="134"/>
  <c r="B298" i="134"/>
  <c r="B299" i="134"/>
  <c r="B300" i="134"/>
  <c r="B301" i="134"/>
  <c r="B302" i="134"/>
  <c r="B303" i="134"/>
  <c r="B304" i="134"/>
  <c r="B305" i="134"/>
  <c r="B306" i="134"/>
  <c r="B307" i="134"/>
  <c r="B308" i="134"/>
  <c r="B309" i="134"/>
  <c r="B310" i="134"/>
  <c r="B311" i="134"/>
  <c r="B312" i="134"/>
  <c r="B313" i="134"/>
  <c r="B314" i="134"/>
  <c r="B315" i="134"/>
  <c r="B316" i="134"/>
  <c r="B317" i="134"/>
  <c r="B318" i="134"/>
  <c r="B319" i="134"/>
  <c r="B320" i="134"/>
  <c r="B321" i="134"/>
  <c r="B322" i="134"/>
  <c r="B323" i="134"/>
  <c r="B324" i="134"/>
  <c r="B325" i="134"/>
  <c r="B326" i="134"/>
  <c r="B327" i="134"/>
  <c r="B328" i="134"/>
  <c r="B329" i="134"/>
  <c r="B330" i="134"/>
  <c r="B331" i="134"/>
  <c r="B332" i="134"/>
  <c r="B264" i="134"/>
  <c r="CK252" i="134"/>
  <c r="CF256" i="134"/>
  <c r="CF255" i="134"/>
  <c r="CF254" i="134"/>
  <c r="CC256" i="134"/>
  <c r="CC255" i="134"/>
  <c r="CC254" i="134"/>
  <c r="BZ256" i="134"/>
  <c r="BZ255" i="134"/>
  <c r="BZ254" i="134"/>
  <c r="BW256" i="134"/>
  <c r="BW255" i="134"/>
  <c r="BW254" i="134"/>
  <c r="BB256" i="134"/>
  <c r="BB255" i="134"/>
  <c r="BB257" i="134" s="1"/>
  <c r="BB254" i="134"/>
  <c r="AY256" i="134"/>
  <c r="AY255" i="134"/>
  <c r="AY254" i="134"/>
  <c r="AV256" i="134"/>
  <c r="AV255" i="134"/>
  <c r="AV257" i="134" s="1"/>
  <c r="AV254" i="134"/>
  <c r="AS256" i="134"/>
  <c r="AS255" i="134"/>
  <c r="AS254" i="134"/>
  <c r="AP256" i="134"/>
  <c r="AP255" i="134"/>
  <c r="AP254" i="134"/>
  <c r="AM256" i="134"/>
  <c r="AM255" i="134"/>
  <c r="AM254" i="134"/>
  <c r="EP527" i="134"/>
  <c r="EP521" i="134"/>
  <c r="EP520" i="134"/>
  <c r="EP511" i="134"/>
  <c r="L256" i="134"/>
  <c r="L255" i="134"/>
  <c r="L254" i="134"/>
  <c r="A498" i="134"/>
  <c r="A499" i="134"/>
  <c r="A500" i="134"/>
  <c r="A501" i="134"/>
  <c r="A502" i="134"/>
  <c r="A503" i="134"/>
  <c r="A504" i="134"/>
  <c r="A505" i="134"/>
  <c r="A506" i="134"/>
  <c r="A507" i="134"/>
  <c r="A508" i="134"/>
  <c r="A509" i="134"/>
  <c r="A510" i="134"/>
  <c r="A511" i="134"/>
  <c r="A512" i="134"/>
  <c r="A513" i="134"/>
  <c r="A514" i="134"/>
  <c r="A515" i="134"/>
  <c r="A516" i="134"/>
  <c r="A517" i="134"/>
  <c r="A518" i="134"/>
  <c r="A519" i="134"/>
  <c r="A520" i="134"/>
  <c r="A521" i="134"/>
  <c r="A522" i="134"/>
  <c r="A523" i="134"/>
  <c r="A524" i="134"/>
  <c r="A525" i="134"/>
  <c r="A526" i="134"/>
  <c r="A527" i="134"/>
  <c r="A528" i="134"/>
  <c r="A529" i="134"/>
  <c r="A530" i="134"/>
  <c r="A531" i="134"/>
  <c r="A532" i="134"/>
  <c r="A533" i="134"/>
  <c r="A534" i="134"/>
  <c r="A535" i="134"/>
  <c r="A536" i="134"/>
  <c r="A537" i="134"/>
  <c r="A538" i="134"/>
  <c r="A539" i="134"/>
  <c r="A540" i="134"/>
  <c r="A541" i="134"/>
  <c r="A542" i="134"/>
  <c r="A543" i="134"/>
  <c r="A544" i="134"/>
  <c r="A545" i="134"/>
  <c r="A546" i="134"/>
  <c r="A547" i="134"/>
  <c r="A548" i="134"/>
  <c r="A549" i="134"/>
  <c r="A550" i="134"/>
  <c r="A551" i="134"/>
  <c r="A552" i="134"/>
  <c r="A553" i="134"/>
  <c r="A554" i="134"/>
  <c r="A555" i="134"/>
  <c r="A556" i="134"/>
  <c r="A557" i="134"/>
  <c r="A558" i="134"/>
  <c r="A559" i="134"/>
  <c r="A560" i="134"/>
  <c r="A561" i="134"/>
  <c r="A562" i="134"/>
  <c r="A563" i="134"/>
  <c r="A564" i="134"/>
  <c r="A565" i="134"/>
  <c r="ES527" i="134"/>
  <c r="EV527" i="134" s="1"/>
  <c r="EO527" i="134"/>
  <c r="EL527" i="134"/>
  <c r="EK527" i="134"/>
  <c r="ES526" i="134"/>
  <c r="EV526" i="134" s="1"/>
  <c r="EO526" i="134"/>
  <c r="EL526" i="134"/>
  <c r="EK526" i="134"/>
  <c r="ES525" i="134"/>
  <c r="EV525" i="134" s="1"/>
  <c r="EO525" i="134"/>
  <c r="EL525" i="134"/>
  <c r="EK525" i="134"/>
  <c r="ES524" i="134"/>
  <c r="EV524" i="134" s="1"/>
  <c r="EO524" i="134"/>
  <c r="EL524" i="134"/>
  <c r="EK524" i="134"/>
  <c r="ES523" i="134"/>
  <c r="EV523" i="134" s="1"/>
  <c r="EO523" i="134"/>
  <c r="EL523" i="134"/>
  <c r="EK523" i="134"/>
  <c r="ES522" i="134"/>
  <c r="EV522" i="134" s="1"/>
  <c r="EO522" i="134"/>
  <c r="EL522" i="134"/>
  <c r="EK522" i="134"/>
  <c r="EM522" i="134" s="1"/>
  <c r="ES521" i="134"/>
  <c r="EV521" i="134" s="1"/>
  <c r="EO521" i="134"/>
  <c r="EL521" i="134"/>
  <c r="EK521" i="134"/>
  <c r="ES520" i="134"/>
  <c r="EV520" i="134" s="1"/>
  <c r="EO520" i="134"/>
  <c r="EL520" i="134"/>
  <c r="EK520" i="134"/>
  <c r="ES519" i="134"/>
  <c r="EV519" i="134" s="1"/>
  <c r="EP519" i="134"/>
  <c r="EO519" i="134"/>
  <c r="EL519" i="134"/>
  <c r="EK519" i="134"/>
  <c r="ES518" i="134"/>
  <c r="EV518" i="134" s="1"/>
  <c r="EO518" i="134"/>
  <c r="EL518" i="134"/>
  <c r="EK518" i="134"/>
  <c r="EM518" i="134" s="1"/>
  <c r="ES517" i="134"/>
  <c r="EV517" i="134" s="1"/>
  <c r="EO517" i="134"/>
  <c r="EL517" i="134"/>
  <c r="EK517" i="134"/>
  <c r="ES516" i="134"/>
  <c r="EV516" i="134" s="1"/>
  <c r="EO516" i="134"/>
  <c r="EL516" i="134"/>
  <c r="EK516" i="134"/>
  <c r="ES515" i="134"/>
  <c r="EV515" i="134" s="1"/>
  <c r="EO515" i="134"/>
  <c r="EL515" i="134"/>
  <c r="EK515" i="134"/>
  <c r="ES514" i="134"/>
  <c r="EV514" i="134" s="1"/>
  <c r="EP514" i="134"/>
  <c r="EO514" i="134"/>
  <c r="EL514" i="134"/>
  <c r="EK514" i="134"/>
  <c r="ES513" i="134"/>
  <c r="EV513" i="134" s="1"/>
  <c r="EP513" i="134"/>
  <c r="EO513" i="134"/>
  <c r="EL513" i="134"/>
  <c r="EK513" i="134"/>
  <c r="ES512" i="134"/>
  <c r="EV512" i="134" s="1"/>
  <c r="EO512" i="134"/>
  <c r="EL512" i="134"/>
  <c r="EK512" i="134"/>
  <c r="ES511" i="134"/>
  <c r="EV511" i="134" s="1"/>
  <c r="EO511" i="134"/>
  <c r="EL511" i="134"/>
  <c r="EK511" i="134"/>
  <c r="ES510" i="134"/>
  <c r="EV510" i="134" s="1"/>
  <c r="EO510" i="134"/>
  <c r="EL510" i="134"/>
  <c r="EK510" i="134"/>
  <c r="ES509" i="134"/>
  <c r="EV509" i="134" s="1"/>
  <c r="EO509" i="134"/>
  <c r="EL509" i="134"/>
  <c r="EK509" i="134"/>
  <c r="ES508" i="134"/>
  <c r="EV508" i="134" s="1"/>
  <c r="EO508" i="134"/>
  <c r="EL508" i="134"/>
  <c r="EK508" i="134"/>
  <c r="ES507" i="134"/>
  <c r="EV507" i="134" s="1"/>
  <c r="EO507" i="134"/>
  <c r="EL507" i="134"/>
  <c r="EK507" i="134"/>
  <c r="ES506" i="134"/>
  <c r="EV506" i="134" s="1"/>
  <c r="EP506" i="134"/>
  <c r="EO506" i="134"/>
  <c r="EL506" i="134"/>
  <c r="EK506" i="134"/>
  <c r="ES505" i="134"/>
  <c r="EV505" i="134" s="1"/>
  <c r="EP505" i="134"/>
  <c r="EO505" i="134"/>
  <c r="EL505" i="134"/>
  <c r="EK505" i="134"/>
  <c r="ES504" i="134"/>
  <c r="EV504" i="134" s="1"/>
  <c r="EP504" i="134"/>
  <c r="EO504" i="134"/>
  <c r="EQ504" i="134" s="1"/>
  <c r="EL504" i="134"/>
  <c r="EK504" i="134"/>
  <c r="ES503" i="134"/>
  <c r="EV503" i="134" s="1"/>
  <c r="EP503" i="134"/>
  <c r="EO503" i="134"/>
  <c r="EL503" i="134"/>
  <c r="EK503" i="134"/>
  <c r="EM503" i="134" s="1"/>
  <c r="ES502" i="134"/>
  <c r="EV502" i="134" s="1"/>
  <c r="EP502" i="134"/>
  <c r="EO502" i="134"/>
  <c r="EL502" i="134"/>
  <c r="EK502" i="134"/>
  <c r="A421" i="134"/>
  <c r="A422" i="134"/>
  <c r="A423" i="134"/>
  <c r="A424" i="134"/>
  <c r="A425" i="134"/>
  <c r="A426" i="134"/>
  <c r="A427" i="134"/>
  <c r="A428" i="134"/>
  <c r="A429" i="134"/>
  <c r="A430" i="134"/>
  <c r="A431" i="134"/>
  <c r="A432" i="134"/>
  <c r="A433" i="134"/>
  <c r="A434" i="134"/>
  <c r="A435" i="134"/>
  <c r="A436" i="134"/>
  <c r="A437" i="134"/>
  <c r="A438" i="134"/>
  <c r="A439" i="134"/>
  <c r="A440" i="134"/>
  <c r="A441" i="134"/>
  <c r="A442" i="134"/>
  <c r="A443" i="134"/>
  <c r="A444" i="134"/>
  <c r="A445" i="134"/>
  <c r="A446" i="134"/>
  <c r="A447" i="134"/>
  <c r="A448" i="134"/>
  <c r="A449" i="134"/>
  <c r="A450" i="134"/>
  <c r="A451" i="134"/>
  <c r="A452" i="134"/>
  <c r="A453" i="134"/>
  <c r="A454" i="134"/>
  <c r="A455" i="134"/>
  <c r="A456" i="134"/>
  <c r="A457" i="134"/>
  <c r="A458" i="134"/>
  <c r="A459" i="134"/>
  <c r="A460" i="134"/>
  <c r="A461" i="134"/>
  <c r="A462" i="134"/>
  <c r="A463" i="134"/>
  <c r="A464" i="134"/>
  <c r="A465" i="134"/>
  <c r="A466" i="134"/>
  <c r="A467" i="134"/>
  <c r="A468" i="134"/>
  <c r="A469" i="134"/>
  <c r="A470" i="134"/>
  <c r="A471" i="134"/>
  <c r="A472" i="134"/>
  <c r="A473" i="134"/>
  <c r="A474" i="134"/>
  <c r="A475" i="134"/>
  <c r="A476" i="134"/>
  <c r="A477" i="134"/>
  <c r="A478" i="134"/>
  <c r="A479" i="134"/>
  <c r="A480" i="134"/>
  <c r="A481" i="134"/>
  <c r="A482" i="134"/>
  <c r="A483" i="134"/>
  <c r="A484" i="134"/>
  <c r="A485" i="134"/>
  <c r="A486" i="134"/>
  <c r="A487" i="134"/>
  <c r="A488" i="134"/>
  <c r="A346" i="134"/>
  <c r="A347" i="134"/>
  <c r="A348" i="134"/>
  <c r="A349" i="134"/>
  <c r="A350" i="134"/>
  <c r="A351" i="134"/>
  <c r="A352" i="134"/>
  <c r="A353" i="134"/>
  <c r="A354" i="134"/>
  <c r="A355" i="134"/>
  <c r="A356" i="134"/>
  <c r="A357" i="134"/>
  <c r="A358" i="134"/>
  <c r="A359" i="134"/>
  <c r="A360" i="134"/>
  <c r="A361" i="134"/>
  <c r="A362" i="134"/>
  <c r="A363" i="134"/>
  <c r="A364" i="134"/>
  <c r="A365" i="134"/>
  <c r="A366" i="134"/>
  <c r="A367" i="134"/>
  <c r="A368" i="134"/>
  <c r="A369" i="134"/>
  <c r="A370" i="134"/>
  <c r="A371" i="134"/>
  <c r="A372" i="134"/>
  <c r="A373" i="134"/>
  <c r="A374" i="134"/>
  <c r="A375" i="134"/>
  <c r="A376" i="134"/>
  <c r="A377" i="134"/>
  <c r="A378" i="134"/>
  <c r="A379" i="134"/>
  <c r="A380" i="134"/>
  <c r="A381" i="134"/>
  <c r="A382" i="134"/>
  <c r="A383" i="134"/>
  <c r="A384" i="134"/>
  <c r="A385" i="134"/>
  <c r="A386" i="134"/>
  <c r="A387" i="134"/>
  <c r="A388" i="134"/>
  <c r="A389" i="134"/>
  <c r="A390" i="134"/>
  <c r="A391" i="134"/>
  <c r="A392" i="134"/>
  <c r="A393" i="134"/>
  <c r="A394" i="134"/>
  <c r="A395" i="134"/>
  <c r="A396" i="134"/>
  <c r="A397" i="134"/>
  <c r="A398" i="134"/>
  <c r="A399" i="134"/>
  <c r="A400" i="134"/>
  <c r="A401" i="134"/>
  <c r="A402" i="134"/>
  <c r="A403" i="134"/>
  <c r="A404" i="134"/>
  <c r="A405" i="134"/>
  <c r="A406" i="134"/>
  <c r="A407" i="134"/>
  <c r="A408" i="134"/>
  <c r="A409" i="134"/>
  <c r="A410" i="134"/>
  <c r="A411" i="134"/>
  <c r="A412" i="134"/>
  <c r="A413" i="134"/>
  <c r="A265" i="134"/>
  <c r="A266" i="134"/>
  <c r="A267" i="134"/>
  <c r="A268" i="134"/>
  <c r="A269" i="134"/>
  <c r="A270" i="134"/>
  <c r="A271" i="134"/>
  <c r="A272" i="134"/>
  <c r="A273" i="134"/>
  <c r="A274" i="134"/>
  <c r="A275" i="134"/>
  <c r="A276" i="134"/>
  <c r="A277" i="134"/>
  <c r="A278" i="134"/>
  <c r="A279" i="134"/>
  <c r="A280" i="134"/>
  <c r="A281" i="134"/>
  <c r="A282" i="134"/>
  <c r="A283" i="134"/>
  <c r="A284" i="134"/>
  <c r="A285" i="134"/>
  <c r="A286" i="134"/>
  <c r="A287" i="134"/>
  <c r="A288" i="134"/>
  <c r="A289" i="134"/>
  <c r="A290" i="134"/>
  <c r="A291" i="134"/>
  <c r="A292" i="134"/>
  <c r="A293" i="134"/>
  <c r="A294" i="134"/>
  <c r="A295" i="134"/>
  <c r="A296" i="134"/>
  <c r="A297" i="134"/>
  <c r="A298" i="134"/>
  <c r="A299" i="134"/>
  <c r="A300" i="134"/>
  <c r="A301" i="134"/>
  <c r="A302" i="134"/>
  <c r="A303" i="134"/>
  <c r="A304" i="134"/>
  <c r="A305" i="134"/>
  <c r="A306" i="134"/>
  <c r="A307" i="134"/>
  <c r="A308" i="134"/>
  <c r="A309" i="134"/>
  <c r="A310" i="134"/>
  <c r="A311" i="134"/>
  <c r="A312" i="134"/>
  <c r="A313" i="134"/>
  <c r="A314" i="134"/>
  <c r="A315" i="134"/>
  <c r="A316" i="134"/>
  <c r="A317" i="134"/>
  <c r="A318" i="134"/>
  <c r="A319" i="134"/>
  <c r="A320" i="134"/>
  <c r="A321" i="134"/>
  <c r="A322" i="134"/>
  <c r="A323" i="134"/>
  <c r="A324" i="134"/>
  <c r="A325" i="134"/>
  <c r="A326" i="134"/>
  <c r="A327" i="134"/>
  <c r="A328" i="134"/>
  <c r="A329" i="134"/>
  <c r="A330" i="134"/>
  <c r="A331" i="134"/>
  <c r="A332" i="134"/>
  <c r="A264" i="134"/>
  <c r="DC252" i="134"/>
  <c r="DB252" i="134"/>
  <c r="CW252" i="134"/>
  <c r="CV252" i="134"/>
  <c r="CQ252" i="134"/>
  <c r="CP252" i="134"/>
  <c r="CJ252" i="134"/>
  <c r="CH252" i="134"/>
  <c r="CG252" i="134"/>
  <c r="CE252" i="134"/>
  <c r="CD252" i="134"/>
  <c r="CC252" i="134" s="1"/>
  <c r="CB252" i="134"/>
  <c r="CA252" i="134"/>
  <c r="BY252" i="134"/>
  <c r="BX252" i="134"/>
  <c r="BD252" i="134"/>
  <c r="BC252" i="134"/>
  <c r="BA252" i="134"/>
  <c r="AZ252" i="134"/>
  <c r="AX252" i="134"/>
  <c r="AW252" i="134"/>
  <c r="AU252" i="134"/>
  <c r="AT252" i="134"/>
  <c r="AR252" i="134"/>
  <c r="AQ252" i="134"/>
  <c r="AN252" i="134"/>
  <c r="AO252" i="134"/>
  <c r="Z252" i="134"/>
  <c r="Y252" i="134"/>
  <c r="Q252" i="134"/>
  <c r="P252" i="134"/>
  <c r="N252" i="134"/>
  <c r="M252" i="134"/>
  <c r="AJ383" i="134" l="1"/>
  <c r="AJ458" i="134"/>
  <c r="AJ467" i="134"/>
  <c r="AJ447" i="134"/>
  <c r="AJ372" i="134"/>
  <c r="AJ434" i="134"/>
  <c r="AJ428" i="134"/>
  <c r="AJ449" i="134"/>
  <c r="AJ374" i="134"/>
  <c r="AJ390" i="134"/>
  <c r="AJ465" i="134"/>
  <c r="AJ451" i="134"/>
  <c r="AJ438" i="134"/>
  <c r="AJ363" i="134"/>
  <c r="AJ426" i="134"/>
  <c r="AJ445" i="134"/>
  <c r="AJ468" i="134"/>
  <c r="AJ366" i="134"/>
  <c r="AJ441" i="134"/>
  <c r="AJ457" i="134"/>
  <c r="AJ382" i="134"/>
  <c r="AJ442" i="134"/>
  <c r="AJ430" i="134"/>
  <c r="AJ355" i="134"/>
  <c r="AJ435" i="134"/>
  <c r="AJ470" i="134"/>
  <c r="AJ437" i="134"/>
  <c r="AJ357" i="134"/>
  <c r="AJ432" i="134"/>
  <c r="AJ448" i="134"/>
  <c r="AJ373" i="134"/>
  <c r="AJ422" i="134"/>
  <c r="AJ347" i="134"/>
  <c r="AJ337" i="134"/>
  <c r="AJ427" i="134"/>
  <c r="AJ440" i="134"/>
  <c r="AJ365" i="134"/>
  <c r="AJ459" i="134"/>
  <c r="AJ421" i="134"/>
  <c r="AJ336" i="134"/>
  <c r="AJ338" i="134" s="1"/>
  <c r="AJ433" i="134"/>
  <c r="AJ431" i="134"/>
  <c r="AJ356" i="134"/>
  <c r="AJ450" i="134"/>
  <c r="AJ436" i="134"/>
  <c r="AJ469" i="134"/>
  <c r="AJ446" i="134"/>
  <c r="AJ463" i="134"/>
  <c r="AJ424" i="134"/>
  <c r="AJ349" i="134"/>
  <c r="AJ452" i="134"/>
  <c r="AJ335" i="134"/>
  <c r="AJ423" i="134"/>
  <c r="AJ348" i="134"/>
  <c r="AJ389" i="134"/>
  <c r="AJ464" i="134"/>
  <c r="AJ425" i="134"/>
  <c r="AJ462" i="134"/>
  <c r="AJ455" i="134"/>
  <c r="AJ439" i="134"/>
  <c r="AJ444" i="134"/>
  <c r="AJ429" i="134"/>
  <c r="AJ466" i="134"/>
  <c r="AJ391" i="134"/>
  <c r="AJ420" i="134"/>
  <c r="AJ456" i="134"/>
  <c r="AJ381" i="134"/>
  <c r="AJ453" i="134"/>
  <c r="AJ461" i="134"/>
  <c r="AJ443" i="134"/>
  <c r="AJ460" i="134"/>
  <c r="X454" i="134"/>
  <c r="X389" i="134"/>
  <c r="X464" i="134"/>
  <c r="X445" i="134"/>
  <c r="X370" i="134"/>
  <c r="X436" i="134"/>
  <c r="X361" i="134"/>
  <c r="X463" i="134"/>
  <c r="X383" i="134"/>
  <c r="X458" i="134"/>
  <c r="X430" i="134"/>
  <c r="X381" i="134"/>
  <c r="X456" i="134"/>
  <c r="X437" i="134"/>
  <c r="X362" i="134"/>
  <c r="X428" i="134"/>
  <c r="X353" i="134"/>
  <c r="X375" i="134"/>
  <c r="X450" i="134"/>
  <c r="X390" i="134"/>
  <c r="X465" i="134"/>
  <c r="X373" i="134"/>
  <c r="X448" i="134"/>
  <c r="X429" i="134"/>
  <c r="X354" i="134"/>
  <c r="X337" i="134"/>
  <c r="X459" i="134"/>
  <c r="X435" i="134"/>
  <c r="X336" i="134"/>
  <c r="X338" i="134" s="1"/>
  <c r="X335" i="134"/>
  <c r="X420" i="134"/>
  <c r="X451" i="134"/>
  <c r="X345" i="134"/>
  <c r="X467" i="134"/>
  <c r="X443" i="134"/>
  <c r="X427" i="134"/>
  <c r="X439" i="134"/>
  <c r="X367" i="134"/>
  <c r="X442" i="134"/>
  <c r="X365" i="134"/>
  <c r="X440" i="134"/>
  <c r="X421" i="134"/>
  <c r="X346" i="134"/>
  <c r="X438" i="134"/>
  <c r="X359" i="134"/>
  <c r="X434" i="134"/>
  <c r="X374" i="134"/>
  <c r="X449" i="134"/>
  <c r="X357" i="134"/>
  <c r="X432" i="134"/>
  <c r="X468" i="134"/>
  <c r="X393" i="134"/>
  <c r="X455" i="134"/>
  <c r="X351" i="134"/>
  <c r="X426" i="134"/>
  <c r="X366" i="134"/>
  <c r="X441" i="134"/>
  <c r="X349" i="134"/>
  <c r="X424" i="134"/>
  <c r="X469" i="134"/>
  <c r="X394" i="134"/>
  <c r="X460" i="134"/>
  <c r="X385" i="134"/>
  <c r="X431" i="134"/>
  <c r="X470" i="134"/>
  <c r="X358" i="134"/>
  <c r="X433" i="134"/>
  <c r="X461" i="134"/>
  <c r="X386" i="134"/>
  <c r="X452" i="134"/>
  <c r="X377" i="134"/>
  <c r="X446" i="134"/>
  <c r="X466" i="134"/>
  <c r="X382" i="134"/>
  <c r="X457" i="134"/>
  <c r="X447" i="134"/>
  <c r="X462" i="134"/>
  <c r="X350" i="134"/>
  <c r="X425" i="134"/>
  <c r="X453" i="134"/>
  <c r="X378" i="134"/>
  <c r="X444" i="134"/>
  <c r="X369" i="134"/>
  <c r="X423" i="134"/>
  <c r="EM504" i="134"/>
  <c r="EM502" i="134"/>
  <c r="EM510" i="134"/>
  <c r="BK321" i="134"/>
  <c r="CC274" i="134"/>
  <c r="CC282" i="134"/>
  <c r="CC290" i="134"/>
  <c r="CC299" i="134"/>
  <c r="CC307" i="134"/>
  <c r="CC316" i="134"/>
  <c r="DS549" i="134" s="1"/>
  <c r="CC268" i="134"/>
  <c r="CC279" i="134"/>
  <c r="CC288" i="134"/>
  <c r="CC298" i="134"/>
  <c r="CC308" i="134"/>
  <c r="CC320" i="134"/>
  <c r="DS553" i="134" s="1"/>
  <c r="CC280" i="134"/>
  <c r="CC300" i="134"/>
  <c r="CC323" i="134"/>
  <c r="DS556" i="134" s="1"/>
  <c r="CC269" i="134"/>
  <c r="CC289" i="134"/>
  <c r="CC309" i="134"/>
  <c r="CC275" i="134"/>
  <c r="CC286" i="134"/>
  <c r="CC301" i="134"/>
  <c r="CC313" i="134"/>
  <c r="CC276" i="134"/>
  <c r="CC287" i="134"/>
  <c r="CC302" i="134"/>
  <c r="CC314" i="134"/>
  <c r="CC265" i="134"/>
  <c r="CC292" i="134"/>
  <c r="CC317" i="134"/>
  <c r="DS550" i="134" s="1"/>
  <c r="CC266" i="134"/>
  <c r="CC281" i="134"/>
  <c r="CC305" i="134"/>
  <c r="CC267" i="134"/>
  <c r="CC283" i="134"/>
  <c r="CC295" i="134"/>
  <c r="CC306" i="134"/>
  <c r="CC325" i="134"/>
  <c r="DS558" i="134" s="1"/>
  <c r="CC277" i="134"/>
  <c r="CC291" i="134"/>
  <c r="CC303" i="134"/>
  <c r="CC315" i="134"/>
  <c r="DS548" i="134" s="1"/>
  <c r="CC278" i="134"/>
  <c r="CC304" i="134"/>
  <c r="CC294" i="134"/>
  <c r="CC324" i="134"/>
  <c r="DS557" i="134" s="1"/>
  <c r="CC284" i="134"/>
  <c r="CC311" i="134"/>
  <c r="CC271" i="134"/>
  <c r="CC296" i="134"/>
  <c r="CC329" i="134"/>
  <c r="DS562" i="134" s="1"/>
  <c r="CC272" i="134"/>
  <c r="CC312" i="134"/>
  <c r="CC285" i="134"/>
  <c r="CC297" i="134"/>
  <c r="CC264" i="134"/>
  <c r="BK298" i="134"/>
  <c r="BK379" i="134" s="1"/>
  <c r="O257" i="134"/>
  <c r="BQ257" i="134"/>
  <c r="BK287" i="134"/>
  <c r="DY513" i="134"/>
  <c r="BK361" i="134"/>
  <c r="DZ507" i="134"/>
  <c r="BE355" i="134"/>
  <c r="CU256" i="134"/>
  <c r="CU254" i="134"/>
  <c r="CO255" i="134"/>
  <c r="DY520" i="134"/>
  <c r="BK368" i="134"/>
  <c r="BE288" i="134"/>
  <c r="BE308" i="134"/>
  <c r="BE330" i="134"/>
  <c r="BE269" i="134"/>
  <c r="BE289" i="134"/>
  <c r="BE313" i="134"/>
  <c r="BE331" i="134"/>
  <c r="BE272" i="134"/>
  <c r="BE290" i="134"/>
  <c r="BE314" i="134"/>
  <c r="BE273" i="134"/>
  <c r="BE297" i="134"/>
  <c r="BE315" i="134"/>
  <c r="BE305" i="134"/>
  <c r="BK320" i="134"/>
  <c r="BK286" i="134"/>
  <c r="BE303" i="134"/>
  <c r="BK319" i="134"/>
  <c r="BK285" i="134"/>
  <c r="BE300" i="134"/>
  <c r="BK318" i="134"/>
  <c r="BE299" i="134"/>
  <c r="DZ549" i="134"/>
  <c r="BE397" i="134"/>
  <c r="DY554" i="134"/>
  <c r="BK402" i="134"/>
  <c r="BK265" i="134"/>
  <c r="BK436" i="134" s="1"/>
  <c r="BK273" i="134"/>
  <c r="BK281" i="134"/>
  <c r="BK290" i="134"/>
  <c r="BK299" i="134"/>
  <c r="BK307" i="134"/>
  <c r="BK315" i="134"/>
  <c r="BK323" i="134"/>
  <c r="BK332" i="134"/>
  <c r="BK267" i="134"/>
  <c r="BK275" i="134"/>
  <c r="BK284" i="134"/>
  <c r="BK292" i="134"/>
  <c r="BK301" i="134"/>
  <c r="BK309" i="134"/>
  <c r="BK317" i="134"/>
  <c r="BK326" i="134"/>
  <c r="BK268" i="134"/>
  <c r="BK278" i="134"/>
  <c r="BK289" i="134"/>
  <c r="BK302" i="134"/>
  <c r="BK312" i="134"/>
  <c r="BK322" i="134"/>
  <c r="BK269" i="134"/>
  <c r="BK279" i="134"/>
  <c r="BK291" i="134"/>
  <c r="BK303" i="134"/>
  <c r="BK313" i="134"/>
  <c r="BK324" i="134"/>
  <c r="BK271" i="134"/>
  <c r="BK282" i="134"/>
  <c r="BK294" i="134"/>
  <c r="BK305" i="134"/>
  <c r="BK316" i="134"/>
  <c r="BK328" i="134"/>
  <c r="BK272" i="134"/>
  <c r="BK288" i="134"/>
  <c r="BK308" i="134"/>
  <c r="BK327" i="134"/>
  <c r="BK274" i="134"/>
  <c r="BK293" i="134"/>
  <c r="BK449" i="134" s="1"/>
  <c r="BK310" i="134"/>
  <c r="BK329" i="134"/>
  <c r="BK276" i="134"/>
  <c r="BK296" i="134"/>
  <c r="BK311" i="134"/>
  <c r="BK330" i="134"/>
  <c r="BK277" i="134"/>
  <c r="BK297" i="134"/>
  <c r="BK453" i="134" s="1"/>
  <c r="BK314" i="134"/>
  <c r="BK331" i="134"/>
  <c r="BK306" i="134"/>
  <c r="BK270" i="134"/>
  <c r="BE328" i="134"/>
  <c r="BK304" i="134"/>
  <c r="BK266" i="134"/>
  <c r="BE324" i="134"/>
  <c r="BE281" i="134"/>
  <c r="BE286" i="134"/>
  <c r="BK300" i="134"/>
  <c r="BE322" i="134"/>
  <c r="BE277" i="134"/>
  <c r="CI256" i="134"/>
  <c r="DP504" i="134"/>
  <c r="DP520" i="134"/>
  <c r="EM521" i="134"/>
  <c r="DP523" i="134"/>
  <c r="BE271" i="134"/>
  <c r="EQ505" i="134"/>
  <c r="CU255" i="134"/>
  <c r="CU257" i="134" s="1"/>
  <c r="CI254" i="134"/>
  <c r="EM523" i="134"/>
  <c r="EM526" i="134"/>
  <c r="EM527" i="134"/>
  <c r="CO254" i="134"/>
  <c r="BE257" i="134"/>
  <c r="BE323" i="134"/>
  <c r="BE311" i="134"/>
  <c r="BE298" i="134"/>
  <c r="BE282" i="134"/>
  <c r="DP503" i="134"/>
  <c r="DL521" i="134"/>
  <c r="BE267" i="134"/>
  <c r="BE275" i="134"/>
  <c r="BE284" i="134"/>
  <c r="BE292" i="134"/>
  <c r="BE301" i="134"/>
  <c r="BE309" i="134"/>
  <c r="BE317" i="134"/>
  <c r="BE326" i="134"/>
  <c r="BE264" i="134"/>
  <c r="BE268" i="134"/>
  <c r="BE276" i="134"/>
  <c r="BE285" i="134"/>
  <c r="BE293" i="134"/>
  <c r="BE302" i="134"/>
  <c r="BE310" i="134"/>
  <c r="BE318" i="134"/>
  <c r="BE327" i="134"/>
  <c r="BE270" i="134"/>
  <c r="BE278" i="134"/>
  <c r="BE287" i="134"/>
  <c r="BE296" i="134"/>
  <c r="BE304" i="134"/>
  <c r="BE312" i="134"/>
  <c r="BE320" i="134"/>
  <c r="BE329" i="134"/>
  <c r="BE321" i="134"/>
  <c r="BE307" i="134"/>
  <c r="BE294" i="134"/>
  <c r="BE280" i="134"/>
  <c r="BE266" i="134"/>
  <c r="EM515" i="134"/>
  <c r="CO256" i="134"/>
  <c r="BE332" i="134"/>
  <c r="BE319" i="134"/>
  <c r="BE306" i="134"/>
  <c r="BE291" i="134"/>
  <c r="BE279" i="134"/>
  <c r="BE265" i="134"/>
  <c r="BE421" i="134" s="1"/>
  <c r="BQ317" i="134"/>
  <c r="EA550" i="134" s="1"/>
  <c r="BK257" i="134"/>
  <c r="BE333" i="134"/>
  <c r="BK333" i="134"/>
  <c r="BK264" i="134"/>
  <c r="DL513" i="134"/>
  <c r="DL516" i="134"/>
  <c r="DL525" i="134"/>
  <c r="DL524" i="134"/>
  <c r="BQ270" i="134"/>
  <c r="BQ293" i="134"/>
  <c r="BQ316" i="134"/>
  <c r="EA549" i="134" s="1"/>
  <c r="BQ284" i="134"/>
  <c r="BQ302" i="134"/>
  <c r="BQ285" i="134"/>
  <c r="BQ308" i="134"/>
  <c r="BQ326" i="134"/>
  <c r="EA559" i="134" s="1"/>
  <c r="BQ268" i="134"/>
  <c r="BQ286" i="134"/>
  <c r="BQ309" i="134"/>
  <c r="BQ332" i="134"/>
  <c r="EA565" i="134" s="1"/>
  <c r="BQ269" i="134"/>
  <c r="BQ292" i="134"/>
  <c r="BQ310" i="134"/>
  <c r="BQ333" i="134"/>
  <c r="BQ276" i="134"/>
  <c r="BQ294" i="134"/>
  <c r="BQ331" i="134"/>
  <c r="EA564" i="134" s="1"/>
  <c r="BQ323" i="134"/>
  <c r="EA556" i="134" s="1"/>
  <c r="BQ315" i="134"/>
  <c r="EA548" i="134" s="1"/>
  <c r="BQ307" i="134"/>
  <c r="BQ299" i="134"/>
  <c r="BQ291" i="134"/>
  <c r="BQ275" i="134"/>
  <c r="BQ267" i="134"/>
  <c r="BQ330" i="134"/>
  <c r="EA563" i="134" s="1"/>
  <c r="BQ322" i="134"/>
  <c r="EA555" i="134" s="1"/>
  <c r="BQ314" i="134"/>
  <c r="BQ306" i="134"/>
  <c r="BQ298" i="134"/>
  <c r="BQ290" i="134"/>
  <c r="BQ282" i="134"/>
  <c r="BQ274" i="134"/>
  <c r="BQ266" i="134"/>
  <c r="BQ329" i="134"/>
  <c r="EA562" i="134" s="1"/>
  <c r="BQ321" i="134"/>
  <c r="EA554" i="134" s="1"/>
  <c r="BQ313" i="134"/>
  <c r="BQ305" i="134"/>
  <c r="BQ297" i="134"/>
  <c r="BQ289" i="134"/>
  <c r="BQ281" i="134"/>
  <c r="BQ273" i="134"/>
  <c r="BQ265" i="134"/>
  <c r="BQ328" i="134"/>
  <c r="EA561" i="134" s="1"/>
  <c r="BQ320" i="134"/>
  <c r="EA553" i="134" s="1"/>
  <c r="BQ312" i="134"/>
  <c r="BQ304" i="134"/>
  <c r="BQ296" i="134"/>
  <c r="BQ288" i="134"/>
  <c r="BQ280" i="134"/>
  <c r="BQ272" i="134"/>
  <c r="BQ264" i="134"/>
  <c r="BQ327" i="134"/>
  <c r="EA560" i="134" s="1"/>
  <c r="BQ319" i="134"/>
  <c r="EA552" i="134" s="1"/>
  <c r="BQ311" i="134"/>
  <c r="BQ303" i="134"/>
  <c r="BQ287" i="134"/>
  <c r="BQ279" i="134"/>
  <c r="BQ271" i="134"/>
  <c r="BQ278" i="134"/>
  <c r="BQ301" i="134"/>
  <c r="BQ324" i="134"/>
  <c r="EA557" i="134" s="1"/>
  <c r="BQ277" i="134"/>
  <c r="BQ300" i="134"/>
  <c r="BQ318" i="134"/>
  <c r="EA551" i="134" s="1"/>
  <c r="CI255" i="134"/>
  <c r="I490" i="134"/>
  <c r="U490" i="134"/>
  <c r="AS257" i="134"/>
  <c r="CC401" i="134"/>
  <c r="X252" i="134"/>
  <c r="AM257" i="134"/>
  <c r="CC257" i="134"/>
  <c r="AM252" i="134"/>
  <c r="CU252" i="134"/>
  <c r="CU318" i="134" s="1"/>
  <c r="CU399" i="134" s="1"/>
  <c r="DA252" i="134"/>
  <c r="AS252" i="134"/>
  <c r="BW252" i="134"/>
  <c r="L252" i="134"/>
  <c r="CF252" i="134"/>
  <c r="DL502" i="134"/>
  <c r="AS404" i="134"/>
  <c r="AS333" i="134"/>
  <c r="AS400" i="134"/>
  <c r="AS399" i="134"/>
  <c r="AS407" i="134"/>
  <c r="AS408" i="134"/>
  <c r="AS406" i="134"/>
  <c r="CC333" i="134"/>
  <c r="CC375" i="134"/>
  <c r="CC361" i="134"/>
  <c r="CC385" i="134"/>
  <c r="CC346" i="134"/>
  <c r="CC369" i="134"/>
  <c r="CC376" i="134"/>
  <c r="CC353" i="134"/>
  <c r="CC352" i="134"/>
  <c r="DL509" i="134"/>
  <c r="DL514" i="134"/>
  <c r="CC382" i="134"/>
  <c r="DL504" i="134"/>
  <c r="DL505" i="134"/>
  <c r="EM505" i="134"/>
  <c r="EQ506" i="134"/>
  <c r="DL508" i="134"/>
  <c r="CC359" i="134"/>
  <c r="DP502" i="134"/>
  <c r="CC362" i="134"/>
  <c r="AV252" i="134"/>
  <c r="EQ502" i="134"/>
  <c r="EQ514" i="134"/>
  <c r="EM519" i="134"/>
  <c r="L257" i="134"/>
  <c r="AM413" i="134"/>
  <c r="EQ503" i="134"/>
  <c r="EQ513" i="134"/>
  <c r="EM516" i="134"/>
  <c r="BB252" i="134"/>
  <c r="EI504" i="134"/>
  <c r="EM507" i="134"/>
  <c r="EM509" i="134"/>
  <c r="DL515" i="134"/>
  <c r="CF257" i="134"/>
  <c r="AP257" i="134"/>
  <c r="BZ257" i="134"/>
  <c r="CO257" i="134"/>
  <c r="AY257" i="134"/>
  <c r="BW257" i="134"/>
  <c r="DP526" i="134"/>
  <c r="DP511" i="134"/>
  <c r="DP506" i="134"/>
  <c r="DP512" i="134"/>
  <c r="DP514" i="134"/>
  <c r="DP510" i="134"/>
  <c r="DP518" i="134"/>
  <c r="EP518" i="134"/>
  <c r="EQ518" i="134" s="1"/>
  <c r="EP510" i="134"/>
  <c r="EQ510" i="134" s="1"/>
  <c r="EP526" i="134"/>
  <c r="EQ526" i="134" s="1"/>
  <c r="EP512" i="134"/>
  <c r="EQ512" i="134" s="1"/>
  <c r="EQ527" i="134"/>
  <c r="EQ511" i="134"/>
  <c r="EQ520" i="134"/>
  <c r="EP522" i="134"/>
  <c r="EQ522" i="134" s="1"/>
  <c r="EQ519" i="134"/>
  <c r="BZ252" i="134"/>
  <c r="AY252" i="134"/>
  <c r="CO252" i="134"/>
  <c r="O252" i="134"/>
  <c r="O300" i="134" s="1"/>
  <c r="DP522" i="134"/>
  <c r="DL506" i="134"/>
  <c r="DL507" i="134"/>
  <c r="EM511" i="134"/>
  <c r="EM513" i="134"/>
  <c r="EM514" i="134"/>
  <c r="DP515" i="134"/>
  <c r="DL518" i="134"/>
  <c r="DL519" i="134"/>
  <c r="DL520" i="134"/>
  <c r="EQ521" i="134"/>
  <c r="DL526" i="134"/>
  <c r="EM517" i="134"/>
  <c r="EM524" i="134"/>
  <c r="EM525" i="134"/>
  <c r="EM508" i="134"/>
  <c r="EM506" i="134"/>
  <c r="DP519" i="134"/>
  <c r="EM520" i="134"/>
  <c r="DL522" i="134"/>
  <c r="DP527" i="134"/>
  <c r="DL517" i="134"/>
  <c r="DL510" i="134"/>
  <c r="DL512" i="134"/>
  <c r="DL523" i="134"/>
  <c r="EI502" i="134"/>
  <c r="EM512" i="134"/>
  <c r="EI503" i="134"/>
  <c r="DL511" i="134"/>
  <c r="DL503" i="134"/>
  <c r="DP507" i="134"/>
  <c r="DL527" i="134"/>
  <c r="AJ490" i="134" l="1"/>
  <c r="X490" i="134"/>
  <c r="AM347" i="134"/>
  <c r="AS380" i="134"/>
  <c r="AS352" i="134"/>
  <c r="EA538" i="134"/>
  <c r="BQ461" i="134"/>
  <c r="BE460" i="134"/>
  <c r="BE465" i="134"/>
  <c r="BK461" i="134"/>
  <c r="CC427" i="134"/>
  <c r="DS504" i="134"/>
  <c r="CC461" i="134"/>
  <c r="DS538" i="134"/>
  <c r="CC443" i="134"/>
  <c r="DS520" i="134"/>
  <c r="CC425" i="134"/>
  <c r="DS502" i="134"/>
  <c r="CC430" i="134"/>
  <c r="DS507" i="134"/>
  <c r="AM363" i="134"/>
  <c r="AS364" i="134"/>
  <c r="AS383" i="134"/>
  <c r="EA534" i="134"/>
  <c r="BQ457" i="134"/>
  <c r="EA539" i="134"/>
  <c r="BQ462" i="134"/>
  <c r="EA525" i="134"/>
  <c r="BQ448" i="134"/>
  <c r="BE436" i="134"/>
  <c r="BE449" i="134"/>
  <c r="BK422" i="134"/>
  <c r="BK430" i="134"/>
  <c r="BE470" i="134"/>
  <c r="CC467" i="134"/>
  <c r="DS544" i="134"/>
  <c r="CC437" i="134"/>
  <c r="DS514" i="134"/>
  <c r="AY272" i="134"/>
  <c r="AY353" i="134" s="1"/>
  <c r="AY281" i="134"/>
  <c r="AY290" i="134"/>
  <c r="AY299" i="134"/>
  <c r="AY307" i="134"/>
  <c r="AY315" i="134"/>
  <c r="DU548" i="134" s="1"/>
  <c r="AY323" i="134"/>
  <c r="DU556" i="134" s="1"/>
  <c r="AY332" i="134"/>
  <c r="DU565" i="134" s="1"/>
  <c r="AY269" i="134"/>
  <c r="AY280" i="134"/>
  <c r="AY291" i="134"/>
  <c r="AY301" i="134"/>
  <c r="AY310" i="134"/>
  <c r="AY391" i="134" s="1"/>
  <c r="AY319" i="134"/>
  <c r="DU552" i="134" s="1"/>
  <c r="AY329" i="134"/>
  <c r="DU562" i="134" s="1"/>
  <c r="AY268" i="134"/>
  <c r="AY282" i="134"/>
  <c r="AY293" i="134"/>
  <c r="AY304" i="134"/>
  <c r="AY314" i="134"/>
  <c r="AY326" i="134"/>
  <c r="DU559" i="134" s="1"/>
  <c r="AY271" i="134"/>
  <c r="AY284" i="134"/>
  <c r="AY294" i="134"/>
  <c r="AY375" i="134" s="1"/>
  <c r="AY305" i="134"/>
  <c r="AY316" i="134"/>
  <c r="DU549" i="134" s="1"/>
  <c r="AY327" i="134"/>
  <c r="DU560" i="134" s="1"/>
  <c r="AY274" i="134"/>
  <c r="AY285" i="134"/>
  <c r="AY296" i="134"/>
  <c r="AY306" i="134"/>
  <c r="AY317" i="134"/>
  <c r="DU550" i="134" s="1"/>
  <c r="AY328" i="134"/>
  <c r="DU561" i="134" s="1"/>
  <c r="AY266" i="134"/>
  <c r="AY278" i="134"/>
  <c r="AY289" i="134"/>
  <c r="AY302" i="134"/>
  <c r="AY312" i="134"/>
  <c r="AY322" i="134"/>
  <c r="DU555" i="134" s="1"/>
  <c r="AY265" i="134"/>
  <c r="AY288" i="134"/>
  <c r="AY311" i="134"/>
  <c r="AY264" i="134"/>
  <c r="AY267" i="134"/>
  <c r="AY292" i="134"/>
  <c r="AY313" i="134"/>
  <c r="AY276" i="134"/>
  <c r="AY357" i="134" s="1"/>
  <c r="AY298" i="134"/>
  <c r="AY300" i="134"/>
  <c r="AY279" i="134"/>
  <c r="AY303" i="134"/>
  <c r="AY324" i="134"/>
  <c r="DU557" i="134" s="1"/>
  <c r="AY286" i="134"/>
  <c r="AY330" i="134"/>
  <c r="DU563" i="134" s="1"/>
  <c r="AY275" i="134"/>
  <c r="AY297" i="134"/>
  <c r="AY318" i="134"/>
  <c r="DU551" i="134" s="1"/>
  <c r="AY320" i="134"/>
  <c r="DU553" i="134" s="1"/>
  <c r="AY277" i="134"/>
  <c r="AY321" i="134"/>
  <c r="DU554" i="134" s="1"/>
  <c r="AY308" i="134"/>
  <c r="AY287" i="134"/>
  <c r="AY309" i="134"/>
  <c r="AY331" i="134"/>
  <c r="DU564" i="134" s="1"/>
  <c r="AM362" i="134"/>
  <c r="EA511" i="134"/>
  <c r="BQ434" i="134"/>
  <c r="EA547" i="134"/>
  <c r="BQ470" i="134"/>
  <c r="EA502" i="134"/>
  <c r="BQ425" i="134"/>
  <c r="BE447" i="134"/>
  <c r="BE443" i="134"/>
  <c r="BK460" i="134"/>
  <c r="BK465" i="134"/>
  <c r="BE459" i="134"/>
  <c r="CC440" i="134"/>
  <c r="DS517" i="134"/>
  <c r="CC422" i="134"/>
  <c r="DS499" i="134"/>
  <c r="CC456" i="134"/>
  <c r="DS533" i="134"/>
  <c r="CF266" i="134"/>
  <c r="CF276" i="134"/>
  <c r="CF285" i="134"/>
  <c r="CF293" i="134"/>
  <c r="CF302" i="134"/>
  <c r="CF310" i="134"/>
  <c r="CF318" i="134"/>
  <c r="DV551" i="134" s="1"/>
  <c r="CF327" i="134"/>
  <c r="DV560" i="134" s="1"/>
  <c r="CF274" i="134"/>
  <c r="CF284" i="134"/>
  <c r="CF294" i="134"/>
  <c r="CF304" i="134"/>
  <c r="CF313" i="134"/>
  <c r="CF322" i="134"/>
  <c r="DV555" i="134" s="1"/>
  <c r="CF332" i="134"/>
  <c r="DV565" i="134" s="1"/>
  <c r="CF264" i="134"/>
  <c r="CF275" i="134"/>
  <c r="CF356" i="134" s="1"/>
  <c r="CF286" i="134"/>
  <c r="CF367" i="134" s="1"/>
  <c r="CF296" i="134"/>
  <c r="CF305" i="134"/>
  <c r="CF314" i="134"/>
  <c r="CF323" i="134"/>
  <c r="DV556" i="134" s="1"/>
  <c r="CF277" i="134"/>
  <c r="CF289" i="134"/>
  <c r="CF301" i="134"/>
  <c r="CF315" i="134"/>
  <c r="DV548" i="134" s="1"/>
  <c r="CF328" i="134"/>
  <c r="DV561" i="134" s="1"/>
  <c r="CF278" i="134"/>
  <c r="CF290" i="134"/>
  <c r="CF303" i="134"/>
  <c r="CF316" i="134"/>
  <c r="DV549" i="134" s="1"/>
  <c r="CF329" i="134"/>
  <c r="DV562" i="134" s="1"/>
  <c r="CF267" i="134"/>
  <c r="CF280" i="134"/>
  <c r="CF361" i="134" s="1"/>
  <c r="CF307" i="134"/>
  <c r="CF331" i="134"/>
  <c r="DV564" i="134" s="1"/>
  <c r="CF268" i="134"/>
  <c r="CF297" i="134"/>
  <c r="CF320" i="134"/>
  <c r="DV553" i="134" s="1"/>
  <c r="CF269" i="134"/>
  <c r="CF282" i="134"/>
  <c r="CF298" i="134"/>
  <c r="CF309" i="134"/>
  <c r="CF321" i="134"/>
  <c r="DV554" i="134" s="1"/>
  <c r="CF265" i="134"/>
  <c r="CF279" i="134"/>
  <c r="CF291" i="134"/>
  <c r="CF306" i="134"/>
  <c r="CF317" i="134"/>
  <c r="DV550" i="134" s="1"/>
  <c r="CF330" i="134"/>
  <c r="DV563" i="134" s="1"/>
  <c r="CF292" i="134"/>
  <c r="CF319" i="134"/>
  <c r="DV552" i="134" s="1"/>
  <c r="CF281" i="134"/>
  <c r="CF362" i="134" s="1"/>
  <c r="CF308" i="134"/>
  <c r="CF271" i="134"/>
  <c r="CF299" i="134"/>
  <c r="CF311" i="134"/>
  <c r="CF287" i="134"/>
  <c r="CF324" i="134"/>
  <c r="DV557" i="134" s="1"/>
  <c r="CF312" i="134"/>
  <c r="CF326" i="134"/>
  <c r="DV559" i="134" s="1"/>
  <c r="CF272" i="134"/>
  <c r="CF288" i="134"/>
  <c r="CF300" i="134"/>
  <c r="CF381" i="134" s="1"/>
  <c r="EA504" i="134"/>
  <c r="BQ427" i="134"/>
  <c r="EA498" i="134"/>
  <c r="BQ421" i="134"/>
  <c r="BK439" i="134"/>
  <c r="BK420" i="134"/>
  <c r="BK451" i="134"/>
  <c r="BE463" i="134"/>
  <c r="BE432" i="134"/>
  <c r="BK467" i="134"/>
  <c r="BK457" i="134"/>
  <c r="CU285" i="134"/>
  <c r="CC406" i="134"/>
  <c r="AS384" i="134"/>
  <c r="EA512" i="134"/>
  <c r="BQ435" i="134"/>
  <c r="EA499" i="134"/>
  <c r="BQ422" i="134"/>
  <c r="EA542" i="134"/>
  <c r="BQ465" i="134"/>
  <c r="BE426" i="134"/>
  <c r="BE424" i="134"/>
  <c r="BE431" i="134"/>
  <c r="BE427" i="134"/>
  <c r="BK426" i="134"/>
  <c r="BK452" i="134"/>
  <c r="BK444" i="134"/>
  <c r="BK458" i="134"/>
  <c r="BK448" i="134"/>
  <c r="BK455" i="134"/>
  <c r="CC468" i="134"/>
  <c r="DS545" i="134"/>
  <c r="CC450" i="134"/>
  <c r="DS527" i="134"/>
  <c r="CC462" i="134"/>
  <c r="DS539" i="134"/>
  <c r="CC448" i="134"/>
  <c r="DS525" i="134"/>
  <c r="CC442" i="134"/>
  <c r="DS519" i="134"/>
  <c r="DS540" i="134"/>
  <c r="CC463" i="134"/>
  <c r="AM397" i="134"/>
  <c r="CU309" i="134"/>
  <c r="CC368" i="134"/>
  <c r="AS371" i="134"/>
  <c r="AS358" i="134"/>
  <c r="AS363" i="134"/>
  <c r="EA520" i="134"/>
  <c r="BQ443" i="134"/>
  <c r="EA521" i="134"/>
  <c r="BQ444" i="134"/>
  <c r="EA514" i="134"/>
  <c r="BQ437" i="134"/>
  <c r="EA507" i="134"/>
  <c r="BQ430" i="134"/>
  <c r="EA500" i="134"/>
  <c r="BQ423" i="134"/>
  <c r="EA527" i="134"/>
  <c r="BQ450" i="134"/>
  <c r="EA519" i="134"/>
  <c r="BQ442" i="134"/>
  <c r="EA526" i="134"/>
  <c r="BQ449" i="134"/>
  <c r="BE439" i="134"/>
  <c r="BE420" i="134"/>
  <c r="BE451" i="134"/>
  <c r="BE423" i="134"/>
  <c r="BK456" i="134"/>
  <c r="BK462" i="134"/>
  <c r="BK432" i="134"/>
  <c r="BK428" i="134"/>
  <c r="BK469" i="134"/>
  <c r="BK445" i="134"/>
  <c r="BK440" i="134"/>
  <c r="BK446" i="134"/>
  <c r="BE455" i="134"/>
  <c r="BE461" i="134"/>
  <c r="BE469" i="134"/>
  <c r="BK443" i="134"/>
  <c r="CC428" i="134"/>
  <c r="DS505" i="134"/>
  <c r="DS537" i="134"/>
  <c r="CC460" i="134"/>
  <c r="CC451" i="134"/>
  <c r="DS528" i="134"/>
  <c r="CC421" i="134"/>
  <c r="DS498" i="134"/>
  <c r="CC431" i="134"/>
  <c r="DS508" i="134"/>
  <c r="CC464" i="134"/>
  <c r="DS541" i="134"/>
  <c r="CC455" i="134"/>
  <c r="DS532" i="134"/>
  <c r="EA545" i="134"/>
  <c r="BQ468" i="134"/>
  <c r="EA531" i="134"/>
  <c r="BQ454" i="134"/>
  <c r="EA532" i="134"/>
  <c r="BQ455" i="134"/>
  <c r="EA543" i="134"/>
  <c r="BQ466" i="134"/>
  <c r="EA541" i="134"/>
  <c r="BQ464" i="134"/>
  <c r="BE422" i="134"/>
  <c r="BE458" i="134"/>
  <c r="BE438" i="134"/>
  <c r="BK435" i="134"/>
  <c r="BK421" i="134"/>
  <c r="BK441" i="134"/>
  <c r="BE429" i="134"/>
  <c r="BK454" i="134"/>
  <c r="CC459" i="134"/>
  <c r="DS536" i="134"/>
  <c r="CC435" i="134"/>
  <c r="DS512" i="134"/>
  <c r="EA546" i="134"/>
  <c r="BQ469" i="134"/>
  <c r="EA540" i="134"/>
  <c r="BQ463" i="134"/>
  <c r="EA518" i="134"/>
  <c r="BQ441" i="134"/>
  <c r="BE435" i="134"/>
  <c r="BE452" i="134"/>
  <c r="BE457" i="134"/>
  <c r="BE454" i="134"/>
  <c r="BK433" i="134"/>
  <c r="BK450" i="134"/>
  <c r="BK425" i="134"/>
  <c r="BE464" i="134"/>
  <c r="CC420" i="134"/>
  <c r="CC449" i="134"/>
  <c r="DS497" i="134"/>
  <c r="CC429" i="134"/>
  <c r="CC426" i="134"/>
  <c r="CC466" i="134"/>
  <c r="CC447" i="134"/>
  <c r="DS524" i="134"/>
  <c r="CC432" i="134"/>
  <c r="DS509" i="134"/>
  <c r="DS501" i="134"/>
  <c r="CC424" i="134"/>
  <c r="CC386" i="134"/>
  <c r="AM355" i="134"/>
  <c r="AS382" i="134"/>
  <c r="EA497" i="134"/>
  <c r="BQ439" i="134"/>
  <c r="BQ420" i="134"/>
  <c r="BQ451" i="134"/>
  <c r="EA535" i="134"/>
  <c r="BQ458" i="134"/>
  <c r="BE450" i="134"/>
  <c r="BE441" i="134"/>
  <c r="BE448" i="134"/>
  <c r="BE467" i="134"/>
  <c r="BE433" i="134"/>
  <c r="BK438" i="134"/>
  <c r="BE446" i="134"/>
  <c r="BE444" i="134"/>
  <c r="DY531" i="134"/>
  <c r="CC453" i="134"/>
  <c r="DS530" i="134"/>
  <c r="CC433" i="134"/>
  <c r="DS510" i="134"/>
  <c r="CC469" i="134"/>
  <c r="DS546" i="134"/>
  <c r="CU283" i="134"/>
  <c r="CC378" i="134"/>
  <c r="CC358" i="134"/>
  <c r="AS351" i="134"/>
  <c r="EA505" i="134"/>
  <c r="BQ428" i="134"/>
  <c r="EA517" i="134"/>
  <c r="BQ440" i="134"/>
  <c r="BE462" i="134"/>
  <c r="BE434" i="134"/>
  <c r="BE440" i="134"/>
  <c r="BK464" i="134"/>
  <c r="BK427" i="134"/>
  <c r="BK468" i="134"/>
  <c r="BK463" i="134"/>
  <c r="BK442" i="134"/>
  <c r="BE428" i="134"/>
  <c r="CC441" i="134"/>
  <c r="DS518" i="134"/>
  <c r="DS534" i="134"/>
  <c r="CC457" i="134"/>
  <c r="CC436" i="134"/>
  <c r="DS513" i="134"/>
  <c r="CI257" i="134"/>
  <c r="EA513" i="134"/>
  <c r="BQ436" i="134"/>
  <c r="EA506" i="134"/>
  <c r="BQ429" i="134"/>
  <c r="CI328" i="134"/>
  <c r="BB265" i="134"/>
  <c r="BB275" i="134"/>
  <c r="BB284" i="134"/>
  <c r="BB292" i="134"/>
  <c r="BB301" i="134"/>
  <c r="BB309" i="134"/>
  <c r="BB317" i="134"/>
  <c r="DT550" i="134" s="1"/>
  <c r="BB325" i="134"/>
  <c r="DT558" i="134" s="1"/>
  <c r="DW558" i="134" s="1"/>
  <c r="BB264" i="134"/>
  <c r="BB274" i="134"/>
  <c r="BB285" i="134"/>
  <c r="BB271" i="134"/>
  <c r="BB282" i="134"/>
  <c r="BB294" i="134"/>
  <c r="BB304" i="134"/>
  <c r="BB313" i="134"/>
  <c r="BB322" i="134"/>
  <c r="DT555" i="134" s="1"/>
  <c r="DW555" i="134" s="1"/>
  <c r="BB331" i="134"/>
  <c r="DT564" i="134" s="1"/>
  <c r="BB272" i="134"/>
  <c r="BB353" i="134" s="1"/>
  <c r="BB286" i="134"/>
  <c r="BB296" i="134"/>
  <c r="BB305" i="134"/>
  <c r="BB314" i="134"/>
  <c r="BB323" i="134"/>
  <c r="DT556" i="134" s="1"/>
  <c r="BB332" i="134"/>
  <c r="DT565" i="134" s="1"/>
  <c r="BB267" i="134"/>
  <c r="BB279" i="134"/>
  <c r="BB290" i="134"/>
  <c r="BB300" i="134"/>
  <c r="BB310" i="134"/>
  <c r="BB319" i="134"/>
  <c r="DT552" i="134" s="1"/>
  <c r="DW552" i="134" s="1"/>
  <c r="BB328" i="134"/>
  <c r="DT561" i="134" s="1"/>
  <c r="BB278" i="134"/>
  <c r="BB297" i="134"/>
  <c r="BB311" i="134"/>
  <c r="BB326" i="134"/>
  <c r="DT559" i="134" s="1"/>
  <c r="DW559" i="134" s="1"/>
  <c r="BB280" i="134"/>
  <c r="BB298" i="134"/>
  <c r="BB312" i="134"/>
  <c r="BB327" i="134"/>
  <c r="DT560" i="134" s="1"/>
  <c r="DW560" i="134" s="1"/>
  <c r="BB266" i="134"/>
  <c r="BB302" i="134"/>
  <c r="BB316" i="134"/>
  <c r="DT549" i="134" s="1"/>
  <c r="DW549" i="134" s="1"/>
  <c r="BB330" i="134"/>
  <c r="DT563" i="134" s="1"/>
  <c r="DW563" i="134" s="1"/>
  <c r="BB288" i="134"/>
  <c r="BB318" i="134"/>
  <c r="DT551" i="134" s="1"/>
  <c r="BB269" i="134"/>
  <c r="BB289" i="134"/>
  <c r="BB320" i="134"/>
  <c r="DT553" i="134" s="1"/>
  <c r="BB276" i="134"/>
  <c r="BB307" i="134"/>
  <c r="BB281" i="134"/>
  <c r="BB299" i="134"/>
  <c r="BB315" i="134"/>
  <c r="DT548" i="134" s="1"/>
  <c r="BB329" i="134"/>
  <c r="DT562" i="134" s="1"/>
  <c r="BB287" i="134"/>
  <c r="BB368" i="134" s="1"/>
  <c r="BB268" i="134"/>
  <c r="BB303" i="134"/>
  <c r="BB384" i="134" s="1"/>
  <c r="BB306" i="134"/>
  <c r="BB321" i="134"/>
  <c r="DT554" i="134" s="1"/>
  <c r="DW554" i="134" s="1"/>
  <c r="BB291" i="134"/>
  <c r="BB324" i="134"/>
  <c r="DT557" i="134" s="1"/>
  <c r="DW557" i="134" s="1"/>
  <c r="BB277" i="134"/>
  <c r="BB293" i="134"/>
  <c r="BB308" i="134"/>
  <c r="CC345" i="134"/>
  <c r="CC360" i="134"/>
  <c r="AM409" i="134"/>
  <c r="AS395" i="134"/>
  <c r="AS387" i="134"/>
  <c r="CC366" i="134"/>
  <c r="EA533" i="134"/>
  <c r="BQ456" i="134"/>
  <c r="EA536" i="134"/>
  <c r="BQ459" i="134"/>
  <c r="EA529" i="134"/>
  <c r="BQ452" i="134"/>
  <c r="EA522" i="134"/>
  <c r="BQ445" i="134"/>
  <c r="EA515" i="134"/>
  <c r="BQ438" i="134"/>
  <c r="EA508" i="134"/>
  <c r="BQ431" i="134"/>
  <c r="EA509" i="134"/>
  <c r="BQ432" i="134"/>
  <c r="EA501" i="134"/>
  <c r="BQ424" i="134"/>
  <c r="EA503" i="134"/>
  <c r="BQ426" i="134"/>
  <c r="BE442" i="134"/>
  <c r="BK459" i="134"/>
  <c r="BK434" i="134"/>
  <c r="BK431" i="134"/>
  <c r="BK437" i="134"/>
  <c r="BE445" i="134"/>
  <c r="CC434" i="134"/>
  <c r="DS511" i="134"/>
  <c r="CC439" i="134"/>
  <c r="DS516" i="134"/>
  <c r="CC470" i="134"/>
  <c r="DS547" i="134"/>
  <c r="CC465" i="134"/>
  <c r="DS542" i="134"/>
  <c r="CC454" i="134"/>
  <c r="DS531" i="134"/>
  <c r="CC446" i="134"/>
  <c r="DS523" i="134"/>
  <c r="AP332" i="134"/>
  <c r="AP413" i="134" s="1"/>
  <c r="AV269" i="134"/>
  <c r="AV279" i="134"/>
  <c r="AV287" i="134"/>
  <c r="AV296" i="134"/>
  <c r="AV377" i="134" s="1"/>
  <c r="AV304" i="134"/>
  <c r="AV313" i="134"/>
  <c r="AV329" i="134"/>
  <c r="DR562" i="134" s="1"/>
  <c r="AV267" i="134"/>
  <c r="AV278" i="134"/>
  <c r="AV288" i="134"/>
  <c r="AV298" i="134"/>
  <c r="AV307" i="134"/>
  <c r="AV317" i="134"/>
  <c r="DR550" i="134" s="1"/>
  <c r="AV268" i="134"/>
  <c r="AV289" i="134"/>
  <c r="AV299" i="134"/>
  <c r="AV320" i="134"/>
  <c r="DR553" i="134" s="1"/>
  <c r="AV280" i="134"/>
  <c r="AV308" i="134"/>
  <c r="AV275" i="134"/>
  <c r="AV284" i="134"/>
  <c r="AV294" i="134"/>
  <c r="AV303" i="134"/>
  <c r="AV314" i="134"/>
  <c r="AV271" i="134"/>
  <c r="AV285" i="134"/>
  <c r="AV301" i="134"/>
  <c r="AV316" i="134"/>
  <c r="DR549" i="134" s="1"/>
  <c r="AV272" i="134"/>
  <c r="AV286" i="134"/>
  <c r="AV302" i="134"/>
  <c r="AV323" i="134"/>
  <c r="DR556" i="134" s="1"/>
  <c r="AV276" i="134"/>
  <c r="AV291" i="134"/>
  <c r="AV306" i="134"/>
  <c r="AV277" i="134"/>
  <c r="AV292" i="134"/>
  <c r="AV309" i="134"/>
  <c r="AV295" i="134"/>
  <c r="AV274" i="134"/>
  <c r="AV290" i="134"/>
  <c r="AV371" i="134" s="1"/>
  <c r="AV305" i="134"/>
  <c r="AV325" i="134"/>
  <c r="DR558" i="134" s="1"/>
  <c r="AV264" i="134"/>
  <c r="AV281" i="134"/>
  <c r="AV311" i="134"/>
  <c r="AV265" i="134"/>
  <c r="AV297" i="134"/>
  <c r="AV312" i="134"/>
  <c r="AV282" i="134"/>
  <c r="AV363" i="134" s="1"/>
  <c r="AV266" i="134"/>
  <c r="AV283" i="134"/>
  <c r="AV300" i="134"/>
  <c r="AV315" i="134"/>
  <c r="DR548" i="134" s="1"/>
  <c r="CC367" i="134"/>
  <c r="AM411" i="134"/>
  <c r="AS374" i="134"/>
  <c r="AS360" i="134"/>
  <c r="AS366" i="134"/>
  <c r="EA510" i="134"/>
  <c r="BQ433" i="134"/>
  <c r="EA544" i="134"/>
  <c r="BQ467" i="134"/>
  <c r="EA537" i="134"/>
  <c r="BQ460" i="134"/>
  <c r="EA530" i="134"/>
  <c r="BQ453" i="134"/>
  <c r="EA523" i="134"/>
  <c r="BQ446" i="134"/>
  <c r="EA524" i="134"/>
  <c r="BQ447" i="134"/>
  <c r="BE468" i="134"/>
  <c r="BE466" i="134"/>
  <c r="BE437" i="134"/>
  <c r="BK470" i="134"/>
  <c r="BK466" i="134"/>
  <c r="BK447" i="134"/>
  <c r="BK424" i="134"/>
  <c r="BK423" i="134"/>
  <c r="BK429" i="134"/>
  <c r="BE456" i="134"/>
  <c r="BE453" i="134"/>
  <c r="BE425" i="134"/>
  <c r="CC452" i="134"/>
  <c r="DS529" i="134"/>
  <c r="CC423" i="134"/>
  <c r="DS500" i="134"/>
  <c r="CC458" i="134"/>
  <c r="DS535" i="134"/>
  <c r="CC445" i="134"/>
  <c r="DS522" i="134"/>
  <c r="CC444" i="134"/>
  <c r="DS521" i="134"/>
  <c r="CC438" i="134"/>
  <c r="DS515" i="134"/>
  <c r="BE430" i="134"/>
  <c r="BZ266" i="134"/>
  <c r="BW266" i="134"/>
  <c r="BW274" i="134"/>
  <c r="BW282" i="134"/>
  <c r="BW363" i="134" s="1"/>
  <c r="BW290" i="134"/>
  <c r="BW298" i="134"/>
  <c r="BW306" i="134"/>
  <c r="BW314" i="134"/>
  <c r="BW267" i="134"/>
  <c r="BW275" i="134"/>
  <c r="BW283" i="134"/>
  <c r="BW291" i="134"/>
  <c r="BW299" i="134"/>
  <c r="BW307" i="134"/>
  <c r="BW264" i="134"/>
  <c r="BW269" i="134"/>
  <c r="BW277" i="134"/>
  <c r="BW285" i="134"/>
  <c r="BW293" i="134"/>
  <c r="BW301" i="134"/>
  <c r="BW309" i="134"/>
  <c r="BW278" i="134"/>
  <c r="BW289" i="134"/>
  <c r="BW303" i="134"/>
  <c r="BW265" i="134"/>
  <c r="BW279" i="134"/>
  <c r="BW292" i="134"/>
  <c r="BW304" i="134"/>
  <c r="BW268" i="134"/>
  <c r="BW424" i="134" s="1"/>
  <c r="BW280" i="134"/>
  <c r="BW294" i="134"/>
  <c r="BW305" i="134"/>
  <c r="BW270" i="134"/>
  <c r="BW281" i="134"/>
  <c r="BW295" i="134"/>
  <c r="BW308" i="134"/>
  <c r="BW276" i="134"/>
  <c r="BW302" i="134"/>
  <c r="BW286" i="134"/>
  <c r="BW272" i="134"/>
  <c r="BW297" i="134"/>
  <c r="BW284" i="134"/>
  <c r="BW310" i="134"/>
  <c r="BW311" i="134"/>
  <c r="BW273" i="134"/>
  <c r="BW300" i="134"/>
  <c r="BW287" i="134"/>
  <c r="BW312" i="134"/>
  <c r="BW288" i="134"/>
  <c r="BW369" i="134" s="1"/>
  <c r="BW313" i="134"/>
  <c r="BW271" i="134"/>
  <c r="BW296" i="134"/>
  <c r="DY497" i="134"/>
  <c r="EB497" i="134" s="1"/>
  <c r="DZ539" i="134"/>
  <c r="BE387" i="134"/>
  <c r="DZ511" i="134"/>
  <c r="BE359" i="134"/>
  <c r="BE365" i="134"/>
  <c r="DZ517" i="134"/>
  <c r="BE403" i="134"/>
  <c r="DZ555" i="134"/>
  <c r="DY544" i="134"/>
  <c r="BK392" i="134"/>
  <c r="BK389" i="134"/>
  <c r="DY541" i="134"/>
  <c r="DY545" i="134"/>
  <c r="BK393" i="134"/>
  <c r="DY534" i="134"/>
  <c r="BK382" i="134"/>
  <c r="DY540" i="134"/>
  <c r="BK388" i="134"/>
  <c r="DZ536" i="134"/>
  <c r="BE384" i="134"/>
  <c r="DZ523" i="134"/>
  <c r="BE371" i="134"/>
  <c r="DZ552" i="134"/>
  <c r="BE400" i="134"/>
  <c r="DZ554" i="134"/>
  <c r="BE402" i="134"/>
  <c r="BE351" i="134"/>
  <c r="DZ503" i="134"/>
  <c r="DZ501" i="134"/>
  <c r="BE349" i="134"/>
  <c r="DZ508" i="134"/>
  <c r="BE356" i="134"/>
  <c r="DZ504" i="134"/>
  <c r="BE352" i="134"/>
  <c r="DY503" i="134"/>
  <c r="BK351" i="134"/>
  <c r="DY529" i="134"/>
  <c r="BK377" i="134"/>
  <c r="DY521" i="134"/>
  <c r="BK369" i="134"/>
  <c r="BK405" i="134"/>
  <c r="DY557" i="134"/>
  <c r="BK383" i="134"/>
  <c r="DY535" i="134"/>
  <c r="BK373" i="134"/>
  <c r="DY525" i="134"/>
  <c r="EB525" i="134" s="1"/>
  <c r="DY532" i="134"/>
  <c r="BK380" i="134"/>
  <c r="DY519" i="134"/>
  <c r="BK367" i="134"/>
  <c r="BE353" i="134"/>
  <c r="DZ505" i="134"/>
  <c r="DZ565" i="134"/>
  <c r="BE413" i="134"/>
  <c r="DZ562" i="134"/>
  <c r="BE410" i="134"/>
  <c r="DZ560" i="134"/>
  <c r="BE408" i="134"/>
  <c r="BE345" i="134"/>
  <c r="DZ497" i="134"/>
  <c r="BE348" i="134"/>
  <c r="DZ500" i="134"/>
  <c r="BK381" i="134"/>
  <c r="DY533" i="134"/>
  <c r="DY539" i="134"/>
  <c r="BK387" i="134"/>
  <c r="BK357" i="134"/>
  <c r="DY509" i="134"/>
  <c r="EB509" i="134" s="1"/>
  <c r="DY505" i="134"/>
  <c r="BK353" i="134"/>
  <c r="DY546" i="134"/>
  <c r="BK394" i="134"/>
  <c r="DY522" i="134"/>
  <c r="BK370" i="134"/>
  <c r="DY517" i="134"/>
  <c r="BK365" i="134"/>
  <c r="BK371" i="134"/>
  <c r="DY523" i="134"/>
  <c r="DY553" i="134"/>
  <c r="BK401" i="134"/>
  <c r="DZ564" i="134"/>
  <c r="BE412" i="134"/>
  <c r="AS405" i="134"/>
  <c r="AS402" i="134"/>
  <c r="CC388" i="134"/>
  <c r="AS413" i="134"/>
  <c r="CC384" i="134"/>
  <c r="CC390" i="134"/>
  <c r="CC393" i="134"/>
  <c r="AM399" i="134"/>
  <c r="AS411" i="134"/>
  <c r="AS455" i="134"/>
  <c r="BQ398" i="134"/>
  <c r="BE401" i="134"/>
  <c r="DZ553" i="134"/>
  <c r="DZ551" i="134"/>
  <c r="BE399" i="134"/>
  <c r="DZ559" i="134"/>
  <c r="BE407" i="134"/>
  <c r="DZ519" i="134"/>
  <c r="BE367" i="134"/>
  <c r="DY564" i="134"/>
  <c r="BK412" i="134"/>
  <c r="BK410" i="134"/>
  <c r="DY562" i="134"/>
  <c r="DY561" i="134"/>
  <c r="BK409" i="134"/>
  <c r="BK384" i="134"/>
  <c r="DY536" i="134"/>
  <c r="DY511" i="134"/>
  <c r="EB511" i="134" s="1"/>
  <c r="BK359" i="134"/>
  <c r="DY508" i="134"/>
  <c r="BK356" i="134"/>
  <c r="DY514" i="134"/>
  <c r="BK362" i="134"/>
  <c r="BE380" i="134"/>
  <c r="DZ532" i="134"/>
  <c r="DZ538" i="134"/>
  <c r="BE386" i="134"/>
  <c r="DZ546" i="134"/>
  <c r="BE394" i="134"/>
  <c r="BE388" i="134"/>
  <c r="DZ540" i="134"/>
  <c r="DZ509" i="134"/>
  <c r="BE357" i="134"/>
  <c r="DZ561" i="134"/>
  <c r="BE409" i="134"/>
  <c r="DY504" i="134"/>
  <c r="BK352" i="134"/>
  <c r="DZ521" i="134"/>
  <c r="BE369" i="134"/>
  <c r="BE393" i="134"/>
  <c r="DZ545" i="134"/>
  <c r="DZ550" i="134"/>
  <c r="BE398" i="134"/>
  <c r="DY547" i="134"/>
  <c r="BK395" i="134"/>
  <c r="BK397" i="134"/>
  <c r="DY549" i="134"/>
  <c r="BK372" i="134"/>
  <c r="DY524" i="134"/>
  <c r="BK349" i="134"/>
  <c r="DY501" i="134"/>
  <c r="DY506" i="134"/>
  <c r="BK354" i="134"/>
  <c r="BK399" i="134"/>
  <c r="DY551" i="134"/>
  <c r="DZ548" i="134"/>
  <c r="BE396" i="134"/>
  <c r="DZ522" i="134"/>
  <c r="BE370" i="134"/>
  <c r="CU275" i="134"/>
  <c r="DZ498" i="134"/>
  <c r="BE346" i="134"/>
  <c r="BE347" i="134"/>
  <c r="DZ499" i="134"/>
  <c r="DZ537" i="134"/>
  <c r="BE385" i="134"/>
  <c r="DZ535" i="134"/>
  <c r="BE383" i="134"/>
  <c r="DZ542" i="134"/>
  <c r="BE390" i="134"/>
  <c r="DZ515" i="134"/>
  <c r="BE363" i="134"/>
  <c r="BE405" i="134"/>
  <c r="DZ557" i="134"/>
  <c r="DY530" i="134"/>
  <c r="BK378" i="134"/>
  <c r="BK374" i="134"/>
  <c r="DY526" i="134"/>
  <c r="EB526" i="134" s="1"/>
  <c r="DY538" i="134"/>
  <c r="BK386" i="134"/>
  <c r="BK360" i="134"/>
  <c r="DY512" i="134"/>
  <c r="BK407" i="134"/>
  <c r="DY559" i="134"/>
  <c r="DY565" i="134"/>
  <c r="BK413" i="134"/>
  <c r="DY498" i="134"/>
  <c r="BK346" i="134"/>
  <c r="DZ533" i="134"/>
  <c r="BE381" i="134"/>
  <c r="DZ530" i="134"/>
  <c r="BE378" i="134"/>
  <c r="DZ502" i="134"/>
  <c r="BE350" i="134"/>
  <c r="CO297" i="134"/>
  <c r="CO378" i="134" s="1"/>
  <c r="CC364" i="134"/>
  <c r="CC379" i="134"/>
  <c r="CU312" i="134"/>
  <c r="CC370" i="134"/>
  <c r="CC383" i="134"/>
  <c r="CC410" i="134"/>
  <c r="CC377" i="134"/>
  <c r="DZ512" i="134"/>
  <c r="BE360" i="134"/>
  <c r="BE361" i="134"/>
  <c r="DZ513" i="134"/>
  <c r="BE377" i="134"/>
  <c r="DZ529" i="134"/>
  <c r="DZ526" i="134"/>
  <c r="BE374" i="134"/>
  <c r="DZ534" i="134"/>
  <c r="BE382" i="134"/>
  <c r="DZ531" i="134"/>
  <c r="BE379" i="134"/>
  <c r="BK347" i="134"/>
  <c r="DY499" i="134"/>
  <c r="DY510" i="134"/>
  <c r="BK358" i="134"/>
  <c r="BK355" i="134"/>
  <c r="DY507" i="134"/>
  <c r="DY527" i="134"/>
  <c r="BK375" i="134"/>
  <c r="DY502" i="134"/>
  <c r="BK350" i="134"/>
  <c r="BK398" i="134"/>
  <c r="DY550" i="134"/>
  <c r="BK404" i="134"/>
  <c r="DY556" i="134"/>
  <c r="BK366" i="134"/>
  <c r="DY518" i="134"/>
  <c r="DZ506" i="134"/>
  <c r="BE354" i="134"/>
  <c r="DZ563" i="134"/>
  <c r="BE411" i="134"/>
  <c r="BE404" i="134"/>
  <c r="DZ556" i="134"/>
  <c r="DZ543" i="134"/>
  <c r="BE391" i="134"/>
  <c r="BE362" i="134"/>
  <c r="DZ514" i="134"/>
  <c r="BK391" i="134"/>
  <c r="DY543" i="134"/>
  <c r="DY500" i="134"/>
  <c r="BK348" i="134"/>
  <c r="CU293" i="134"/>
  <c r="CC398" i="134"/>
  <c r="CU295" i="134"/>
  <c r="CC392" i="134"/>
  <c r="CC394" i="134"/>
  <c r="CC350" i="134"/>
  <c r="AS398" i="134"/>
  <c r="DZ524" i="134"/>
  <c r="BE372" i="134"/>
  <c r="DZ527" i="134"/>
  <c r="BE375" i="134"/>
  <c r="DZ520" i="134"/>
  <c r="EB520" i="134" s="1"/>
  <c r="BE368" i="134"/>
  <c r="DZ518" i="134"/>
  <c r="BE366" i="134"/>
  <c r="BE373" i="134"/>
  <c r="DZ525" i="134"/>
  <c r="DZ544" i="134"/>
  <c r="BE392" i="134"/>
  <c r="DZ510" i="134"/>
  <c r="BE358" i="134"/>
  <c r="BK385" i="134"/>
  <c r="DY537" i="134"/>
  <c r="DY563" i="134"/>
  <c r="BK411" i="134"/>
  <c r="BK408" i="134"/>
  <c r="DY560" i="134"/>
  <c r="BK363" i="134"/>
  <c r="DY515" i="134"/>
  <c r="DY555" i="134"/>
  <c r="BK403" i="134"/>
  <c r="DY542" i="134"/>
  <c r="BK390" i="134"/>
  <c r="DY548" i="134"/>
  <c r="BK396" i="134"/>
  <c r="DY552" i="134"/>
  <c r="BK400" i="134"/>
  <c r="DZ547" i="134"/>
  <c r="BE395" i="134"/>
  <c r="BE389" i="134"/>
  <c r="DZ541" i="134"/>
  <c r="BE336" i="134"/>
  <c r="BE335" i="134"/>
  <c r="BE337" i="134"/>
  <c r="BK335" i="134"/>
  <c r="BK345" i="134"/>
  <c r="BK336" i="134"/>
  <c r="BK337" i="134"/>
  <c r="BQ345" i="134"/>
  <c r="BQ337" i="134"/>
  <c r="BQ336" i="134"/>
  <c r="BQ335" i="134"/>
  <c r="BQ402" i="134"/>
  <c r="BQ388" i="134"/>
  <c r="BQ366" i="134"/>
  <c r="BQ399" i="134"/>
  <c r="BQ353" i="134"/>
  <c r="BQ410" i="134"/>
  <c r="BQ396" i="134"/>
  <c r="BQ383" i="134"/>
  <c r="BQ381" i="134"/>
  <c r="BQ361" i="134"/>
  <c r="BQ347" i="134"/>
  <c r="BQ411" i="134"/>
  <c r="BQ404" i="134"/>
  <c r="BQ413" i="134"/>
  <c r="BQ358" i="134"/>
  <c r="BQ369" i="134"/>
  <c r="BQ362" i="134"/>
  <c r="BQ355" i="134"/>
  <c r="BQ348" i="134"/>
  <c r="BQ412" i="134"/>
  <c r="BQ390" i="134"/>
  <c r="BQ397" i="134"/>
  <c r="BQ384" i="134"/>
  <c r="BQ377" i="134"/>
  <c r="BQ370" i="134"/>
  <c r="BQ363" i="134"/>
  <c r="BQ356" i="134"/>
  <c r="BQ375" i="134"/>
  <c r="BQ367" i="134"/>
  <c r="BQ374" i="134"/>
  <c r="BQ405" i="134"/>
  <c r="BQ392" i="134"/>
  <c r="BQ385" i="134"/>
  <c r="BQ378" i="134"/>
  <c r="BQ371" i="134"/>
  <c r="BQ357" i="134"/>
  <c r="BQ349" i="134"/>
  <c r="BQ351" i="134"/>
  <c r="BQ382" i="134"/>
  <c r="BQ400" i="134"/>
  <c r="BQ393" i="134"/>
  <c r="BQ386" i="134"/>
  <c r="BQ379" i="134"/>
  <c r="BQ372" i="134"/>
  <c r="BQ407" i="134"/>
  <c r="BQ352" i="134"/>
  <c r="BQ409" i="134"/>
  <c r="BQ395" i="134"/>
  <c r="BQ373" i="134"/>
  <c r="BQ360" i="134"/>
  <c r="BQ346" i="134"/>
  <c r="BQ403" i="134"/>
  <c r="BQ350" i="134"/>
  <c r="BQ368" i="134"/>
  <c r="BQ354" i="134"/>
  <c r="BQ365" i="134"/>
  <c r="BQ359" i="134"/>
  <c r="BQ408" i="134"/>
  <c r="BQ401" i="134"/>
  <c r="BQ394" i="134"/>
  <c r="BQ387" i="134"/>
  <c r="BQ380" i="134"/>
  <c r="BQ391" i="134"/>
  <c r="BQ389" i="134"/>
  <c r="O287" i="134"/>
  <c r="O276" i="134"/>
  <c r="BW386" i="134"/>
  <c r="O264" i="134"/>
  <c r="O279" i="134"/>
  <c r="O302" i="134"/>
  <c r="O268" i="134"/>
  <c r="O271" i="134"/>
  <c r="O352" i="134" s="1"/>
  <c r="O294" i="134"/>
  <c r="BB349" i="134"/>
  <c r="BZ321" i="134"/>
  <c r="BW352" i="134"/>
  <c r="O286" i="134"/>
  <c r="O272" i="134"/>
  <c r="AY385" i="134"/>
  <c r="BW358" i="134"/>
  <c r="O304" i="134"/>
  <c r="O278" i="134"/>
  <c r="O308" i="134"/>
  <c r="AV385" i="134"/>
  <c r="BB388" i="134"/>
  <c r="BW383" i="134"/>
  <c r="O296" i="134"/>
  <c r="O311" i="134"/>
  <c r="O270" i="134"/>
  <c r="O351" i="134" s="1"/>
  <c r="O309" i="134"/>
  <c r="O293" i="134"/>
  <c r="O277" i="134"/>
  <c r="O307" i="134"/>
  <c r="O291" i="134"/>
  <c r="O275" i="134"/>
  <c r="O314" i="134"/>
  <c r="O298" i="134"/>
  <c r="O282" i="134"/>
  <c r="O266" i="134"/>
  <c r="O313" i="134"/>
  <c r="O297" i="134"/>
  <c r="O265" i="134"/>
  <c r="O306" i="134"/>
  <c r="O290" i="134"/>
  <c r="O274" i="134"/>
  <c r="O305" i="134"/>
  <c r="O289" i="134"/>
  <c r="O273" i="134"/>
  <c r="O281" i="134"/>
  <c r="O301" i="134"/>
  <c r="O285" i="134"/>
  <c r="O269" i="134"/>
  <c r="O333" i="134"/>
  <c r="O299" i="134"/>
  <c r="O283" i="134"/>
  <c r="O267" i="134"/>
  <c r="O310" i="134"/>
  <c r="O288" i="134"/>
  <c r="O369" i="134" s="1"/>
  <c r="O303" i="134"/>
  <c r="O292" i="134"/>
  <c r="O312" i="134"/>
  <c r="AV397" i="134"/>
  <c r="AV378" i="134"/>
  <c r="AM406" i="134"/>
  <c r="O280" i="134"/>
  <c r="O295" i="134"/>
  <c r="O284" i="134"/>
  <c r="O361" i="134"/>
  <c r="O368" i="134"/>
  <c r="O385" i="134"/>
  <c r="O359" i="134"/>
  <c r="O381" i="134"/>
  <c r="O377" i="134"/>
  <c r="O392" i="134"/>
  <c r="O384" i="134"/>
  <c r="CI276" i="134"/>
  <c r="CI304" i="134"/>
  <c r="CU324" i="134"/>
  <c r="CU405" i="134" s="1"/>
  <c r="CU267" i="134"/>
  <c r="CU286" i="134"/>
  <c r="CU290" i="134"/>
  <c r="CU316" i="134"/>
  <c r="CU397" i="134" s="1"/>
  <c r="CU313" i="134"/>
  <c r="CU327" i="134"/>
  <c r="CU408" i="134" s="1"/>
  <c r="CU328" i="134"/>
  <c r="CU409" i="134" s="1"/>
  <c r="AM412" i="134"/>
  <c r="AM333" i="134"/>
  <c r="CU292" i="134"/>
  <c r="CU289" i="134"/>
  <c r="CU271" i="134"/>
  <c r="CU269" i="134"/>
  <c r="AM410" i="134"/>
  <c r="AM404" i="134"/>
  <c r="BB375" i="134"/>
  <c r="CU268" i="134"/>
  <c r="CU281" i="134"/>
  <c r="BW333" i="134"/>
  <c r="CU322" i="134"/>
  <c r="CU403" i="134" s="1"/>
  <c r="CU301" i="134"/>
  <c r="CU288" i="134"/>
  <c r="CU280" i="134"/>
  <c r="AM407" i="134"/>
  <c r="BW355" i="134"/>
  <c r="CU331" i="134"/>
  <c r="CU412" i="134" s="1"/>
  <c r="CU273" i="134"/>
  <c r="CU274" i="134"/>
  <c r="CU266" i="134"/>
  <c r="CU319" i="134"/>
  <c r="CU400" i="134" s="1"/>
  <c r="L272" i="134"/>
  <c r="AM401" i="134"/>
  <c r="L273" i="134"/>
  <c r="AS362" i="134"/>
  <c r="BZ329" i="134"/>
  <c r="CU307" i="134"/>
  <c r="L279" i="134"/>
  <c r="CU272" i="134"/>
  <c r="CU282" i="134"/>
  <c r="L283" i="134"/>
  <c r="AS446" i="134"/>
  <c r="AS396" i="134"/>
  <c r="CU279" i="134"/>
  <c r="CO265" i="134"/>
  <c r="AY377" i="134"/>
  <c r="BZ313" i="134"/>
  <c r="CI296" i="134"/>
  <c r="L300" i="134"/>
  <c r="BB405" i="134"/>
  <c r="BZ300" i="134"/>
  <c r="CF397" i="134"/>
  <c r="CI280" i="134"/>
  <c r="CU308" i="134"/>
  <c r="CU323" i="134"/>
  <c r="CU404" i="134" s="1"/>
  <c r="CU329" i="134"/>
  <c r="CU265" i="134"/>
  <c r="CF377" i="134"/>
  <c r="CU302" i="134"/>
  <c r="CU311" i="134"/>
  <c r="CU264" i="134"/>
  <c r="CU294" i="134"/>
  <c r="CU320" i="134"/>
  <c r="CU401" i="134" s="1"/>
  <c r="L292" i="134"/>
  <c r="AV410" i="134"/>
  <c r="AV353" i="134"/>
  <c r="BB391" i="134"/>
  <c r="BW372" i="134"/>
  <c r="BZ292" i="134"/>
  <c r="CO324" i="134"/>
  <c r="CO405" i="134" s="1"/>
  <c r="CU300" i="134"/>
  <c r="CU315" i="134"/>
  <c r="CU396" i="134" s="1"/>
  <c r="CU321" i="134"/>
  <c r="CU402" i="134" s="1"/>
  <c r="L267" i="134"/>
  <c r="BW366" i="134"/>
  <c r="CU325" i="134"/>
  <c r="CU406" i="134" s="1"/>
  <c r="CU330" i="134"/>
  <c r="CU411" i="134" s="1"/>
  <c r="CU278" i="134"/>
  <c r="CU306" i="134"/>
  <c r="AM398" i="134"/>
  <c r="AM396" i="134"/>
  <c r="AM408" i="134"/>
  <c r="AS412" i="134"/>
  <c r="AS403" i="134"/>
  <c r="CU296" i="134"/>
  <c r="BZ268" i="134"/>
  <c r="CO283" i="134"/>
  <c r="CU298" i="134"/>
  <c r="L265" i="134"/>
  <c r="AY373" i="134"/>
  <c r="BB412" i="134"/>
  <c r="BZ330" i="134"/>
  <c r="CI316" i="134"/>
  <c r="CI397" i="134" s="1"/>
  <c r="CO329" i="134"/>
  <c r="CO410" i="134" s="1"/>
  <c r="CU284" i="134"/>
  <c r="CU299" i="134"/>
  <c r="CU305" i="134"/>
  <c r="CU314" i="134"/>
  <c r="CU332" i="134"/>
  <c r="CU413" i="134" s="1"/>
  <c r="CU304" i="134"/>
  <c r="CU287" i="134"/>
  <c r="CU303" i="134"/>
  <c r="CU333" i="134"/>
  <c r="CI266" i="134"/>
  <c r="CI347" i="134" s="1"/>
  <c r="CO321" i="134"/>
  <c r="CO402" i="134" s="1"/>
  <c r="CU276" i="134"/>
  <c r="CU432" i="134" s="1"/>
  <c r="CU291" i="134"/>
  <c r="CU297" i="134"/>
  <c r="CU277" i="134"/>
  <c r="BW346" i="134"/>
  <c r="CU326" i="134"/>
  <c r="CU407" i="134" s="1"/>
  <c r="CU310" i="134"/>
  <c r="CU317" i="134"/>
  <c r="CU398" i="134" s="1"/>
  <c r="CU270" i="134"/>
  <c r="AM402" i="134"/>
  <c r="AM400" i="134"/>
  <c r="AM403" i="134"/>
  <c r="AM422" i="134"/>
  <c r="CF333" i="134"/>
  <c r="CF393" i="134"/>
  <c r="CF368" i="134"/>
  <c r="CF408" i="134"/>
  <c r="CF366" i="134"/>
  <c r="CF399" i="134"/>
  <c r="CF398" i="134"/>
  <c r="CF394" i="134"/>
  <c r="CF379" i="134"/>
  <c r="CF402" i="134"/>
  <c r="CF387" i="134"/>
  <c r="CF374" i="134"/>
  <c r="CF389" i="134"/>
  <c r="CF371" i="134"/>
  <c r="CF375" i="134"/>
  <c r="CF348" i="134"/>
  <c r="L268" i="134"/>
  <c r="CF360" i="134"/>
  <c r="L294" i="134"/>
  <c r="L298" i="134"/>
  <c r="L269" i="134"/>
  <c r="CF359" i="134"/>
  <c r="CF412" i="134"/>
  <c r="BZ276" i="134"/>
  <c r="BZ281" i="134"/>
  <c r="BZ282" i="134"/>
  <c r="BZ284" i="134"/>
  <c r="BZ297" i="134"/>
  <c r="L288" i="134"/>
  <c r="CF382" i="134"/>
  <c r="L293" i="134"/>
  <c r="L313" i="134"/>
  <c r="BZ314" i="134"/>
  <c r="BZ289" i="134"/>
  <c r="BB383" i="134"/>
  <c r="BB359" i="134"/>
  <c r="BB413" i="134"/>
  <c r="BB367" i="134"/>
  <c r="BB380" i="134"/>
  <c r="L270" i="134"/>
  <c r="L286" i="134"/>
  <c r="L278" i="134"/>
  <c r="L305" i="134"/>
  <c r="BB356" i="134"/>
  <c r="BZ324" i="134"/>
  <c r="BZ306" i="134"/>
  <c r="BZ265" i="134"/>
  <c r="CF411" i="134"/>
  <c r="CF386" i="134"/>
  <c r="CF413" i="134"/>
  <c r="CF388" i="134"/>
  <c r="L296" i="134"/>
  <c r="L290" i="134"/>
  <c r="L274" i="134"/>
  <c r="L306" i="134"/>
  <c r="L271" i="134"/>
  <c r="L310" i="134"/>
  <c r="L291" i="134"/>
  <c r="L287" i="134"/>
  <c r="L275" i="134"/>
  <c r="L295" i="134"/>
  <c r="L302" i="134"/>
  <c r="L301" i="134"/>
  <c r="L281" i="134"/>
  <c r="L276" i="134"/>
  <c r="L277" i="134"/>
  <c r="L264" i="134"/>
  <c r="L420" i="134" s="1"/>
  <c r="L312" i="134"/>
  <c r="L289" i="134"/>
  <c r="L284" i="134"/>
  <c r="L333" i="134"/>
  <c r="L266" i="134"/>
  <c r="L285" i="134"/>
  <c r="CF404" i="134"/>
  <c r="L303" i="134"/>
  <c r="L314" i="134"/>
  <c r="CF409" i="134"/>
  <c r="L304" i="134"/>
  <c r="L309" i="134"/>
  <c r="L311" i="134"/>
  <c r="BW384" i="134"/>
  <c r="BW374" i="134"/>
  <c r="BW365" i="134"/>
  <c r="BW378" i="134"/>
  <c r="BW376" i="134"/>
  <c r="BW394" i="134"/>
  <c r="BW348" i="134"/>
  <c r="BZ322" i="134"/>
  <c r="CF349" i="134"/>
  <c r="L299" i="134"/>
  <c r="CF369" i="134"/>
  <c r="CF400" i="134"/>
  <c r="L280" i="134"/>
  <c r="CI320" i="134"/>
  <c r="CI401" i="134" s="1"/>
  <c r="CI306" i="134"/>
  <c r="CI322" i="134"/>
  <c r="CI403" i="134" s="1"/>
  <c r="CI330" i="134"/>
  <c r="CI411" i="134" s="1"/>
  <c r="L308" i="134"/>
  <c r="L297" i="134"/>
  <c r="BB389" i="134"/>
  <c r="BZ316" i="134"/>
  <c r="BZ298" i="134"/>
  <c r="CF405" i="134"/>
  <c r="CF378" i="134"/>
  <c r="CI268" i="134"/>
  <c r="L282" i="134"/>
  <c r="BW353" i="134"/>
  <c r="BW393" i="134"/>
  <c r="CF345" i="134"/>
  <c r="BW360" i="134"/>
  <c r="L307" i="134"/>
  <c r="CO268" i="134"/>
  <c r="CO291" i="134"/>
  <c r="AP331" i="134"/>
  <c r="AP412" i="134" s="1"/>
  <c r="AP324" i="134"/>
  <c r="AP405" i="134" s="1"/>
  <c r="AP323" i="134"/>
  <c r="AP404" i="134" s="1"/>
  <c r="CO316" i="134"/>
  <c r="CO397" i="134" s="1"/>
  <c r="AY408" i="134"/>
  <c r="AY366" i="134"/>
  <c r="AY355" i="134"/>
  <c r="AY407" i="134"/>
  <c r="AY396" i="134"/>
  <c r="AY386" i="134"/>
  <c r="AY404" i="134"/>
  <c r="AY394" i="134"/>
  <c r="AY372" i="134"/>
  <c r="AY333" i="134"/>
  <c r="AY380" i="134"/>
  <c r="AY363" i="134"/>
  <c r="AY410" i="134"/>
  <c r="AY374" i="134"/>
  <c r="AY358" i="134"/>
  <c r="AY411" i="134"/>
  <c r="AY356" i="134"/>
  <c r="AY370" i="134"/>
  <c r="AY388" i="134"/>
  <c r="AY392" i="134"/>
  <c r="AY368" i="134"/>
  <c r="AY382" i="134"/>
  <c r="AY352" i="134"/>
  <c r="AY403" i="134"/>
  <c r="AY348" i="134"/>
  <c r="AP316" i="134"/>
  <c r="AP397" i="134" s="1"/>
  <c r="AP315" i="134"/>
  <c r="AP396" i="134" s="1"/>
  <c r="AY361" i="134"/>
  <c r="CO308" i="134"/>
  <c r="CO331" i="134"/>
  <c r="CO267" i="134"/>
  <c r="CO305" i="134"/>
  <c r="BZ331" i="134"/>
  <c r="BZ318" i="134"/>
  <c r="BZ304" i="134"/>
  <c r="BZ293" i="134"/>
  <c r="BZ279" i="134"/>
  <c r="BZ267" i="134"/>
  <c r="BZ328" i="134"/>
  <c r="BZ317" i="134"/>
  <c r="BZ303" i="134"/>
  <c r="BZ291" i="134"/>
  <c r="BZ278" i="134"/>
  <c r="BZ264" i="134"/>
  <c r="BZ326" i="134"/>
  <c r="BZ312" i="134"/>
  <c r="BZ301" i="134"/>
  <c r="BZ287" i="134"/>
  <c r="BZ275" i="134"/>
  <c r="BZ323" i="134"/>
  <c r="BZ302" i="134"/>
  <c r="BZ320" i="134"/>
  <c r="BZ299" i="134"/>
  <c r="BZ280" i="134"/>
  <c r="BZ315" i="134"/>
  <c r="BZ272" i="134"/>
  <c r="BZ309" i="134"/>
  <c r="BZ271" i="134"/>
  <c r="BZ296" i="134"/>
  <c r="BZ311" i="134"/>
  <c r="BZ285" i="134"/>
  <c r="BZ307" i="134"/>
  <c r="BZ333" i="134"/>
  <c r="BZ269" i="134"/>
  <c r="BZ310" i="134"/>
  <c r="BZ327" i="134"/>
  <c r="BZ294" i="134"/>
  <c r="BZ288" i="134"/>
  <c r="BZ319" i="134"/>
  <c r="BZ286" i="134"/>
  <c r="AP308" i="134"/>
  <c r="AP307" i="134"/>
  <c r="AP330" i="134"/>
  <c r="AP411" i="134" s="1"/>
  <c r="BZ308" i="134"/>
  <c r="BZ290" i="134"/>
  <c r="BZ305" i="134"/>
  <c r="BZ461" i="134" s="1"/>
  <c r="CI324" i="134"/>
  <c r="CI405" i="134" s="1"/>
  <c r="CI314" i="134"/>
  <c r="CI288" i="134"/>
  <c r="CO300" i="134"/>
  <c r="CO323" i="134"/>
  <c r="CO404" i="134" s="1"/>
  <c r="AV392" i="134"/>
  <c r="AV380" i="134"/>
  <c r="AV355" i="134"/>
  <c r="AV364" i="134"/>
  <c r="AV398" i="134"/>
  <c r="AV360" i="134"/>
  <c r="AV358" i="134"/>
  <c r="AV375" i="134"/>
  <c r="AV350" i="134"/>
  <c r="AV404" i="134"/>
  <c r="AV396" i="134"/>
  <c r="AV333" i="134"/>
  <c r="AV384" i="134"/>
  <c r="AV383" i="134"/>
  <c r="AP333" i="134"/>
  <c r="AP328" i="134"/>
  <c r="AP409" i="134" s="1"/>
  <c r="AP317" i="134"/>
  <c r="AP398" i="134" s="1"/>
  <c r="AP304" i="134"/>
  <c r="AP294" i="134"/>
  <c r="AP282" i="134"/>
  <c r="AP272" i="134"/>
  <c r="AP326" i="134"/>
  <c r="AP311" i="134"/>
  <c r="AP298" i="134"/>
  <c r="AP287" i="134"/>
  <c r="AP274" i="134"/>
  <c r="AP325" i="134"/>
  <c r="AP406" i="134" s="1"/>
  <c r="AP310" i="134"/>
  <c r="AP297" i="134"/>
  <c r="AP286" i="134"/>
  <c r="AP273" i="134"/>
  <c r="AP320" i="134"/>
  <c r="AP401" i="134" s="1"/>
  <c r="AP306" i="134"/>
  <c r="AP295" i="134"/>
  <c r="AP281" i="134"/>
  <c r="AP270" i="134"/>
  <c r="AP327" i="134"/>
  <c r="AP408" i="134" s="1"/>
  <c r="AP303" i="134"/>
  <c r="AP285" i="134"/>
  <c r="AP265" i="134"/>
  <c r="AP319" i="134"/>
  <c r="AP400" i="134" s="1"/>
  <c r="AP301" i="134"/>
  <c r="AP279" i="134"/>
  <c r="AP288" i="134"/>
  <c r="AP321" i="134"/>
  <c r="AP302" i="134"/>
  <c r="AP280" i="134"/>
  <c r="AP264" i="134"/>
  <c r="AP309" i="134"/>
  <c r="AP289" i="134"/>
  <c r="AP269" i="134"/>
  <c r="AP305" i="134"/>
  <c r="AP318" i="134"/>
  <c r="AP399" i="134" s="1"/>
  <c r="AP296" i="134"/>
  <c r="AP278" i="134"/>
  <c r="AP313" i="134"/>
  <c r="AP293" i="134"/>
  <c r="AP277" i="134"/>
  <c r="AP312" i="134"/>
  <c r="AP290" i="134"/>
  <c r="AP271" i="134"/>
  <c r="AP329" i="134"/>
  <c r="AP410" i="134" s="1"/>
  <c r="AP266" i="134"/>
  <c r="AP276" i="134"/>
  <c r="AP275" i="134"/>
  <c r="AP268" i="134"/>
  <c r="CO330" i="134"/>
  <c r="CO318" i="134"/>
  <c r="CO399" i="134" s="1"/>
  <c r="CO304" i="134"/>
  <c r="CO293" i="134"/>
  <c r="CO279" i="134"/>
  <c r="CO266" i="134"/>
  <c r="CO328" i="134"/>
  <c r="CO409" i="134" s="1"/>
  <c r="CO317" i="134"/>
  <c r="CO303" i="134"/>
  <c r="CO290" i="134"/>
  <c r="CO278" i="134"/>
  <c r="CO264" i="134"/>
  <c r="CO326" i="134"/>
  <c r="CO407" i="134" s="1"/>
  <c r="CO312" i="134"/>
  <c r="CO301" i="134"/>
  <c r="CO287" i="134"/>
  <c r="CO274" i="134"/>
  <c r="CO325" i="134"/>
  <c r="CO406" i="134" s="1"/>
  <c r="CO306" i="134"/>
  <c r="CO285" i="134"/>
  <c r="CO320" i="134"/>
  <c r="CO401" i="134" s="1"/>
  <c r="CO298" i="134"/>
  <c r="CO280" i="134"/>
  <c r="CO322" i="134"/>
  <c r="CO403" i="134" s="1"/>
  <c r="CO302" i="134"/>
  <c r="CO282" i="134"/>
  <c r="CO319" i="134"/>
  <c r="CO400" i="134" s="1"/>
  <c r="CO296" i="134"/>
  <c r="CO277" i="134"/>
  <c r="CO311" i="134"/>
  <c r="CO271" i="134"/>
  <c r="CO309" i="134"/>
  <c r="CO269" i="134"/>
  <c r="CO314" i="134"/>
  <c r="CO310" i="134"/>
  <c r="CO270" i="134"/>
  <c r="CO286" i="134"/>
  <c r="CO295" i="134"/>
  <c r="CO294" i="134"/>
  <c r="CO333" i="134"/>
  <c r="CO288" i="134"/>
  <c r="CO327" i="134"/>
  <c r="CO272" i="134"/>
  <c r="CO275" i="134"/>
  <c r="AP300" i="134"/>
  <c r="AP299" i="134"/>
  <c r="AP322" i="134"/>
  <c r="CO315" i="134"/>
  <c r="CO396" i="134" s="1"/>
  <c r="AP292" i="134"/>
  <c r="AP291" i="134"/>
  <c r="AP314" i="134"/>
  <c r="AY401" i="134"/>
  <c r="CI292" i="134"/>
  <c r="CI298" i="134"/>
  <c r="CI272" i="134"/>
  <c r="CO284" i="134"/>
  <c r="CO307" i="134"/>
  <c r="CO281" i="134"/>
  <c r="BB406" i="134"/>
  <c r="BB393" i="134"/>
  <c r="BB379" i="134"/>
  <c r="BB403" i="134"/>
  <c r="BB378" i="134"/>
  <c r="BB366" i="134"/>
  <c r="BB333" i="134"/>
  <c r="BB401" i="134"/>
  <c r="BB350" i="134"/>
  <c r="BB409" i="134"/>
  <c r="BB386" i="134"/>
  <c r="BB369" i="134"/>
  <c r="BB346" i="134"/>
  <c r="BB385" i="134"/>
  <c r="BB400" i="134"/>
  <c r="BB360" i="134"/>
  <c r="BB402" i="134"/>
  <c r="BB370" i="134"/>
  <c r="BB361" i="134"/>
  <c r="BB347" i="134"/>
  <c r="BB374" i="134"/>
  <c r="BB390" i="134"/>
  <c r="BB355" i="134"/>
  <c r="BB410" i="134"/>
  <c r="AP267" i="134"/>
  <c r="CO313" i="134"/>
  <c r="AY345" i="134"/>
  <c r="CO292" i="134"/>
  <c r="CO289" i="134"/>
  <c r="CO332" i="134"/>
  <c r="CO413" i="134" s="1"/>
  <c r="AP284" i="134"/>
  <c r="AP283" i="134"/>
  <c r="AY393" i="134"/>
  <c r="CI284" i="134"/>
  <c r="CI274" i="134"/>
  <c r="CI264" i="134"/>
  <c r="CO276" i="134"/>
  <c r="CO299" i="134"/>
  <c r="CO273" i="134"/>
  <c r="CI332" i="134"/>
  <c r="CI413" i="134" s="1"/>
  <c r="CI308" i="134"/>
  <c r="CI290" i="134"/>
  <c r="CI331" i="134"/>
  <c r="CI412" i="134" s="1"/>
  <c r="CI318" i="134"/>
  <c r="CI399" i="134" s="1"/>
  <c r="CI305" i="134"/>
  <c r="CI293" i="134"/>
  <c r="CI279" i="134"/>
  <c r="CI267" i="134"/>
  <c r="CI329" i="134"/>
  <c r="CI410" i="134" s="1"/>
  <c r="CI317" i="134"/>
  <c r="CI398" i="134" s="1"/>
  <c r="CI303" i="134"/>
  <c r="CI291" i="134"/>
  <c r="CI278" i="134"/>
  <c r="CI265" i="134"/>
  <c r="CI327" i="134"/>
  <c r="CI315" i="134"/>
  <c r="CI396" i="134" s="1"/>
  <c r="CI302" i="134"/>
  <c r="CI289" i="134"/>
  <c r="CI277" i="134"/>
  <c r="CI326" i="134"/>
  <c r="CI407" i="134" s="1"/>
  <c r="CI313" i="134"/>
  <c r="CI301" i="134"/>
  <c r="CI287" i="134"/>
  <c r="CI275" i="134"/>
  <c r="CI311" i="134"/>
  <c r="CI273" i="134"/>
  <c r="CI323" i="134"/>
  <c r="CI404" i="134" s="1"/>
  <c r="CI310" i="134"/>
  <c r="CI285" i="134"/>
  <c r="CI321" i="134"/>
  <c r="CI402" i="134" s="1"/>
  <c r="CI309" i="134"/>
  <c r="CI270" i="134"/>
  <c r="CI333" i="134"/>
  <c r="CI319" i="134"/>
  <c r="CI400" i="134" s="1"/>
  <c r="CI307" i="134"/>
  <c r="CI294" i="134"/>
  <c r="CI281" i="134"/>
  <c r="CI269" i="134"/>
  <c r="CI406" i="134"/>
  <c r="CI299" i="134"/>
  <c r="CI286" i="134"/>
  <c r="CI297" i="134"/>
  <c r="CI271" i="134"/>
  <c r="CI300" i="134"/>
  <c r="CI282" i="134"/>
  <c r="CI312" i="134"/>
  <c r="CU364" i="134"/>
  <c r="DP517" i="134"/>
  <c r="DP509" i="134"/>
  <c r="DP524" i="134"/>
  <c r="DP516" i="134"/>
  <c r="DP508" i="134"/>
  <c r="DP521" i="134"/>
  <c r="DP513" i="134"/>
  <c r="DP505" i="134"/>
  <c r="DP525" i="134"/>
  <c r="CI409" i="134"/>
  <c r="CF370" i="134"/>
  <c r="CF395" i="134"/>
  <c r="CC395" i="134"/>
  <c r="CC397" i="134"/>
  <c r="CC372" i="134"/>
  <c r="CC389" i="134"/>
  <c r="CC371" i="134"/>
  <c r="CC381" i="134"/>
  <c r="CC356" i="134"/>
  <c r="CC363" i="134"/>
  <c r="CC349" i="134"/>
  <c r="CC380" i="134"/>
  <c r="CC355" i="134"/>
  <c r="CC365" i="134"/>
  <c r="CC404" i="134"/>
  <c r="CC347" i="134"/>
  <c r="CC387" i="134"/>
  <c r="CC373" i="134"/>
  <c r="CC348" i="134"/>
  <c r="CC357" i="134"/>
  <c r="CC396" i="134"/>
  <c r="BZ347" i="134"/>
  <c r="BW364" i="134"/>
  <c r="BW381" i="134"/>
  <c r="BB399" i="134"/>
  <c r="BB372" i="134"/>
  <c r="BB404" i="134"/>
  <c r="BB381" i="134"/>
  <c r="AV369" i="134"/>
  <c r="AV365" i="134"/>
  <c r="AV357" i="134"/>
  <c r="AV370" i="134"/>
  <c r="AV349" i="134"/>
  <c r="AV345" i="134"/>
  <c r="AV401" i="134"/>
  <c r="AV373" i="134"/>
  <c r="AV393" i="134"/>
  <c r="AS365" i="134"/>
  <c r="AS378" i="134"/>
  <c r="AS377" i="134"/>
  <c r="AS349" i="134"/>
  <c r="AS369" i="134"/>
  <c r="AS354" i="134"/>
  <c r="AS361" i="134"/>
  <c r="AS397" i="134"/>
  <c r="AS389" i="134"/>
  <c r="AS345" i="134"/>
  <c r="AS381" i="134"/>
  <c r="AS394" i="134"/>
  <c r="AS401" i="134"/>
  <c r="AS410" i="134"/>
  <c r="AS346" i="134"/>
  <c r="AS353" i="134"/>
  <c r="AS409" i="134"/>
  <c r="AS373" i="134"/>
  <c r="AS386" i="134"/>
  <c r="AS393" i="134"/>
  <c r="EI509" i="134"/>
  <c r="AP381" i="134"/>
  <c r="AM405" i="134"/>
  <c r="EP508" i="134"/>
  <c r="EQ508" i="134" s="1"/>
  <c r="EP523" i="134"/>
  <c r="EQ523" i="134" s="1"/>
  <c r="EP515" i="134"/>
  <c r="EQ515" i="134" s="1"/>
  <c r="EP525" i="134"/>
  <c r="EQ525" i="134" s="1"/>
  <c r="EP507" i="134"/>
  <c r="EQ507" i="134" s="1"/>
  <c r="EP509" i="134"/>
  <c r="EQ509" i="134" s="1"/>
  <c r="EP516" i="134"/>
  <c r="EQ516" i="134" s="1"/>
  <c r="EP517" i="134"/>
  <c r="EQ517" i="134" s="1"/>
  <c r="EP524" i="134"/>
  <c r="EQ524" i="134" s="1"/>
  <c r="L378" i="134"/>
  <c r="L362" i="134"/>
  <c r="L354" i="134"/>
  <c r="CI391" i="134" l="1"/>
  <c r="CI466" i="134"/>
  <c r="CI372" i="134"/>
  <c r="CI447" i="134"/>
  <c r="CO370" i="134"/>
  <c r="CO445" i="134"/>
  <c r="CO463" i="134"/>
  <c r="CO350" i="134"/>
  <c r="CO425" i="134"/>
  <c r="CO383" i="134"/>
  <c r="CO458" i="134"/>
  <c r="AP437" i="134"/>
  <c r="BZ435" i="134"/>
  <c r="L377" i="134"/>
  <c r="L452" i="134"/>
  <c r="L374" i="134"/>
  <c r="L449" i="134"/>
  <c r="AM385" i="134"/>
  <c r="AM460" i="134"/>
  <c r="AS385" i="134"/>
  <c r="AS460" i="134"/>
  <c r="CU352" i="134"/>
  <c r="CU427" i="134"/>
  <c r="AM388" i="134"/>
  <c r="AM463" i="134"/>
  <c r="CU367" i="134"/>
  <c r="CU442" i="134"/>
  <c r="O380" i="134"/>
  <c r="O455" i="134"/>
  <c r="O347" i="134"/>
  <c r="O422" i="134"/>
  <c r="O374" i="134"/>
  <c r="O449" i="134"/>
  <c r="DR499" i="134"/>
  <c r="AV422" i="134"/>
  <c r="AV431" i="134"/>
  <c r="DR508" i="134"/>
  <c r="DR540" i="134"/>
  <c r="AV463" i="134"/>
  <c r="BB437" i="134"/>
  <c r="DT514" i="134"/>
  <c r="BB446" i="134"/>
  <c r="DT523" i="134"/>
  <c r="BB457" i="134"/>
  <c r="DT534" i="134"/>
  <c r="CF467" i="134"/>
  <c r="DV544" i="134"/>
  <c r="CF438" i="134"/>
  <c r="DV515" i="134"/>
  <c r="AY425" i="134"/>
  <c r="DU502" i="134"/>
  <c r="AS458" i="134"/>
  <c r="CI367" i="134"/>
  <c r="CI442" i="134"/>
  <c r="CI355" i="134"/>
  <c r="CI430" i="134"/>
  <c r="CO443" i="134"/>
  <c r="AP433" i="134"/>
  <c r="AP430" i="134"/>
  <c r="BZ444" i="134"/>
  <c r="L433" i="134"/>
  <c r="CU368" i="134"/>
  <c r="CU443" i="134"/>
  <c r="CU377" i="134"/>
  <c r="CU452" i="134"/>
  <c r="BZ469" i="134"/>
  <c r="L364" i="134"/>
  <c r="L439" i="134"/>
  <c r="AM387" i="134"/>
  <c r="AM462" i="134"/>
  <c r="AM365" i="134"/>
  <c r="AM440" i="134"/>
  <c r="CU370" i="134"/>
  <c r="CU445" i="134"/>
  <c r="CU348" i="134"/>
  <c r="CU423" i="134"/>
  <c r="O432" i="134"/>
  <c r="AS388" i="134"/>
  <c r="AS463" i="134"/>
  <c r="AS375" i="134"/>
  <c r="AS450" i="134"/>
  <c r="BW467" i="134"/>
  <c r="BW457" i="134"/>
  <c r="AS449" i="134"/>
  <c r="AV462" i="134"/>
  <c r="DR539" i="134"/>
  <c r="AV464" i="134"/>
  <c r="DR541" i="134"/>
  <c r="AV443" i="134"/>
  <c r="DR520" i="134"/>
  <c r="BB463" i="134"/>
  <c r="DT540" i="134"/>
  <c r="BB467" i="134"/>
  <c r="DT544" i="134"/>
  <c r="BB427" i="134"/>
  <c r="DT504" i="134"/>
  <c r="AS459" i="134"/>
  <c r="CF455" i="134"/>
  <c r="DV532" i="134"/>
  <c r="CF462" i="134"/>
  <c r="DV539" i="134"/>
  <c r="CF457" i="134"/>
  <c r="DV534" i="134"/>
  <c r="CF430" i="134"/>
  <c r="DV507" i="134"/>
  <c r="DU542" i="134"/>
  <c r="AY465" i="134"/>
  <c r="AY454" i="134"/>
  <c r="DU531" i="134"/>
  <c r="DU501" i="134"/>
  <c r="AY424" i="134"/>
  <c r="BW349" i="134"/>
  <c r="CI381" i="134"/>
  <c r="CI456" i="134"/>
  <c r="CI375" i="134"/>
  <c r="CI450" i="134"/>
  <c r="CI382" i="134"/>
  <c r="CI457" i="134"/>
  <c r="CI421" i="134"/>
  <c r="CI374" i="134"/>
  <c r="CI449" i="134"/>
  <c r="CO455" i="134"/>
  <c r="BB352" i="134"/>
  <c r="AP395" i="134"/>
  <c r="AP470" i="134"/>
  <c r="CO353" i="134"/>
  <c r="CO428" i="134"/>
  <c r="CO391" i="134"/>
  <c r="CO466" i="134"/>
  <c r="CO387" i="134"/>
  <c r="CO462" i="134"/>
  <c r="CO359" i="134"/>
  <c r="CO434" i="134"/>
  <c r="CO385" i="134"/>
  <c r="CO460" i="134"/>
  <c r="AP352" i="134"/>
  <c r="AP427" i="134"/>
  <c r="AP453" i="134"/>
  <c r="AP428" i="134"/>
  <c r="CI395" i="134"/>
  <c r="CI470" i="134"/>
  <c r="AP389" i="134"/>
  <c r="AP464" i="134"/>
  <c r="BZ457" i="134"/>
  <c r="CO423" i="134"/>
  <c r="AY379" i="134"/>
  <c r="L384" i="134"/>
  <c r="L459" i="134"/>
  <c r="L370" i="134"/>
  <c r="L445" i="134"/>
  <c r="L376" i="134"/>
  <c r="L451" i="134"/>
  <c r="L446" i="134"/>
  <c r="BZ421" i="134"/>
  <c r="L351" i="134"/>
  <c r="L426" i="134"/>
  <c r="BZ470" i="134"/>
  <c r="BZ437" i="134"/>
  <c r="CF363" i="134"/>
  <c r="AM377" i="134"/>
  <c r="AM452" i="134"/>
  <c r="CU378" i="134"/>
  <c r="CU453" i="134"/>
  <c r="AM349" i="134"/>
  <c r="AM424" i="134"/>
  <c r="CU455" i="134"/>
  <c r="CU379" i="134"/>
  <c r="CU454" i="134"/>
  <c r="CU387" i="134"/>
  <c r="CU462" i="134"/>
  <c r="CU381" i="134"/>
  <c r="CU456" i="134"/>
  <c r="AS391" i="134"/>
  <c r="AS466" i="134"/>
  <c r="AM352" i="134"/>
  <c r="AM427" i="134"/>
  <c r="CU388" i="134"/>
  <c r="CU463" i="134"/>
  <c r="CU354" i="134"/>
  <c r="CU429" i="134"/>
  <c r="AM346" i="134"/>
  <c r="AM421" i="134"/>
  <c r="CU349" i="134"/>
  <c r="CU424" i="134"/>
  <c r="AM389" i="134"/>
  <c r="AM464" i="134"/>
  <c r="AM356" i="134"/>
  <c r="AM431" i="134"/>
  <c r="O348" i="134"/>
  <c r="O423" i="134"/>
  <c r="O362" i="134"/>
  <c r="O437" i="134"/>
  <c r="O378" i="134"/>
  <c r="O453" i="134"/>
  <c r="O388" i="134"/>
  <c r="O463" i="134"/>
  <c r="AM359" i="134"/>
  <c r="AM434" i="134"/>
  <c r="O345" i="134"/>
  <c r="O420" i="134"/>
  <c r="CU374" i="134"/>
  <c r="CU449" i="134"/>
  <c r="EB527" i="134"/>
  <c r="AS453" i="134"/>
  <c r="BW368" i="134"/>
  <c r="BW443" i="134"/>
  <c r="BW367" i="134"/>
  <c r="BW442" i="134"/>
  <c r="BW450" i="134"/>
  <c r="BW370" i="134"/>
  <c r="BW445" i="134"/>
  <c r="BW345" i="134"/>
  <c r="BW420" i="134"/>
  <c r="BW387" i="134"/>
  <c r="BW462" i="134"/>
  <c r="DR533" i="134"/>
  <c r="AV456" i="134"/>
  <c r="DR514" i="134"/>
  <c r="AV437" i="134"/>
  <c r="AV448" i="134"/>
  <c r="DR525" i="134"/>
  <c r="AV442" i="134"/>
  <c r="DR519" i="134"/>
  <c r="AV450" i="134"/>
  <c r="DR527" i="134"/>
  <c r="AV424" i="134"/>
  <c r="DR501" i="134"/>
  <c r="AV469" i="134"/>
  <c r="DR546" i="134"/>
  <c r="AS470" i="134"/>
  <c r="DW548" i="134"/>
  <c r="DW551" i="134"/>
  <c r="BB454" i="134"/>
  <c r="DT531" i="134"/>
  <c r="DT543" i="134"/>
  <c r="BB466" i="134"/>
  <c r="DT547" i="134"/>
  <c r="DW547" i="134" s="1"/>
  <c r="BB470" i="134"/>
  <c r="DT537" i="134"/>
  <c r="DW537" i="134" s="1"/>
  <c r="BB460" i="134"/>
  <c r="DW550" i="134"/>
  <c r="AS420" i="134"/>
  <c r="CF448" i="134"/>
  <c r="DV525" i="134"/>
  <c r="CF465" i="134"/>
  <c r="DV542" i="134"/>
  <c r="CF434" i="134"/>
  <c r="DV511" i="134"/>
  <c r="CF461" i="134"/>
  <c r="DV538" i="134"/>
  <c r="CF460" i="134"/>
  <c r="DV537" i="134"/>
  <c r="CF449" i="134"/>
  <c r="DV526" i="134"/>
  <c r="AM437" i="134"/>
  <c r="AY459" i="134"/>
  <c r="DU536" i="134"/>
  <c r="AY429" i="134"/>
  <c r="AY439" i="134"/>
  <c r="AY426" i="134"/>
  <c r="AY420" i="134"/>
  <c r="AY451" i="134"/>
  <c r="DU497" i="134"/>
  <c r="AY434" i="134"/>
  <c r="DU511" i="134"/>
  <c r="AY460" i="134"/>
  <c r="DU537" i="134"/>
  <c r="AY447" i="134"/>
  <c r="DU524" i="134"/>
  <c r="AY446" i="134"/>
  <c r="DU523" i="134"/>
  <c r="AS436" i="134"/>
  <c r="AS427" i="134"/>
  <c r="CI352" i="134"/>
  <c r="CI427" i="134"/>
  <c r="CI388" i="134"/>
  <c r="CI463" i="134"/>
  <c r="CI366" i="134"/>
  <c r="CI441" i="134"/>
  <c r="CI394" i="134"/>
  <c r="CI469" i="134"/>
  <c r="CI359" i="134"/>
  <c r="CI434" i="134"/>
  <c r="CI386" i="134"/>
  <c r="CI461" i="134"/>
  <c r="CO432" i="134"/>
  <c r="AY413" i="134"/>
  <c r="BB371" i="134"/>
  <c r="CO437" i="134"/>
  <c r="EI524" i="134"/>
  <c r="AP447" i="134"/>
  <c r="CO395" i="134"/>
  <c r="CO470" i="134"/>
  <c r="CO363" i="134"/>
  <c r="CO438" i="134"/>
  <c r="CO446" i="134"/>
  <c r="AP446" i="134"/>
  <c r="AP461" i="134"/>
  <c r="AP444" i="134"/>
  <c r="AP351" i="134"/>
  <c r="AP426" i="134"/>
  <c r="AP466" i="134"/>
  <c r="AP438" i="134"/>
  <c r="AV356" i="134"/>
  <c r="AV367" i="134"/>
  <c r="BZ442" i="134"/>
  <c r="BZ463" i="134"/>
  <c r="BZ436" i="134"/>
  <c r="BZ468" i="134"/>
  <c r="BZ423" i="134"/>
  <c r="AY384" i="134"/>
  <c r="AY412" i="134"/>
  <c r="CF390" i="134"/>
  <c r="CF403" i="134"/>
  <c r="BW382" i="134"/>
  <c r="CF355" i="134"/>
  <c r="L393" i="134"/>
  <c r="L468" i="134"/>
  <c r="L356" i="134"/>
  <c r="L431" i="134"/>
  <c r="BZ462" i="134"/>
  <c r="L394" i="134"/>
  <c r="L469" i="134"/>
  <c r="BZ432" i="134"/>
  <c r="CF401" i="134"/>
  <c r="CF407" i="134"/>
  <c r="CU351" i="134"/>
  <c r="CU426" i="134"/>
  <c r="CU372" i="134"/>
  <c r="CU447" i="134"/>
  <c r="CU365" i="134"/>
  <c r="CU440" i="134"/>
  <c r="CO364" i="134"/>
  <c r="CO439" i="134"/>
  <c r="CU359" i="134"/>
  <c r="CU434" i="134"/>
  <c r="AM373" i="134"/>
  <c r="AM448" i="134"/>
  <c r="CU346" i="134"/>
  <c r="CU421" i="134"/>
  <c r="L381" i="134"/>
  <c r="L456" i="134"/>
  <c r="AS350" i="134"/>
  <c r="AS425" i="134"/>
  <c r="AM394" i="134"/>
  <c r="AM469" i="134"/>
  <c r="AM382" i="134"/>
  <c r="AM457" i="134"/>
  <c r="AM369" i="134"/>
  <c r="AM444" i="134"/>
  <c r="CU350" i="134"/>
  <c r="CU425" i="134"/>
  <c r="CU371" i="134"/>
  <c r="CU446" i="134"/>
  <c r="O364" i="134"/>
  <c r="O439" i="134"/>
  <c r="O354" i="134"/>
  <c r="O429" i="134"/>
  <c r="O394" i="134"/>
  <c r="O469" i="134"/>
  <c r="O358" i="134"/>
  <c r="O433" i="134"/>
  <c r="BB396" i="134"/>
  <c r="EB507" i="134"/>
  <c r="AS456" i="134"/>
  <c r="AS379" i="134"/>
  <c r="AS454" i="134"/>
  <c r="EB522" i="134"/>
  <c r="BW456" i="134"/>
  <c r="BW458" i="134"/>
  <c r="BW361" i="134"/>
  <c r="BW436" i="134"/>
  <c r="BW359" i="134"/>
  <c r="BW434" i="134"/>
  <c r="BW463" i="134"/>
  <c r="BW379" i="134"/>
  <c r="BW454" i="134"/>
  <c r="AS435" i="134"/>
  <c r="AV439" i="134"/>
  <c r="DR516" i="134"/>
  <c r="AV466" i="134"/>
  <c r="AV429" i="134"/>
  <c r="AV420" i="134"/>
  <c r="AV426" i="134"/>
  <c r="AV449" i="134"/>
  <c r="DR497" i="134"/>
  <c r="AV433" i="134"/>
  <c r="DR510" i="134"/>
  <c r="AV428" i="134"/>
  <c r="DR505" i="134"/>
  <c r="AV440" i="134"/>
  <c r="DR517" i="134"/>
  <c r="AV460" i="134"/>
  <c r="DR537" i="134"/>
  <c r="BB447" i="134"/>
  <c r="DT524" i="134"/>
  <c r="BB455" i="134"/>
  <c r="DT532" i="134"/>
  <c r="DW532" i="134" s="1"/>
  <c r="BB444" i="134"/>
  <c r="DT521" i="134"/>
  <c r="DW521" i="134" s="1"/>
  <c r="BB436" i="134"/>
  <c r="DT513" i="134"/>
  <c r="BB456" i="134"/>
  <c r="DT533" i="134"/>
  <c r="BB461" i="134"/>
  <c r="DT538" i="134"/>
  <c r="DW538" i="134" s="1"/>
  <c r="DT527" i="134"/>
  <c r="DW527" i="134" s="1"/>
  <c r="BB450" i="134"/>
  <c r="BB465" i="134"/>
  <c r="DT542" i="134"/>
  <c r="AS469" i="134"/>
  <c r="AM430" i="134"/>
  <c r="CF443" i="134"/>
  <c r="DV520" i="134"/>
  <c r="CF454" i="134"/>
  <c r="DV531" i="134"/>
  <c r="CF463" i="134"/>
  <c r="DV540" i="134"/>
  <c r="CF452" i="134"/>
  <c r="DV529" i="134"/>
  <c r="DV527" i="134"/>
  <c r="CF450" i="134"/>
  <c r="CF441" i="134"/>
  <c r="DV518" i="134"/>
  <c r="DU512" i="134"/>
  <c r="AY435" i="134"/>
  <c r="AY467" i="134"/>
  <c r="DU544" i="134"/>
  <c r="AY422" i="134"/>
  <c r="DU499" i="134"/>
  <c r="DU526" i="134"/>
  <c r="AY449" i="134"/>
  <c r="DU513" i="134"/>
  <c r="AY436" i="134"/>
  <c r="DU514" i="134"/>
  <c r="AY437" i="134"/>
  <c r="CI378" i="134"/>
  <c r="CI453" i="134"/>
  <c r="CO444" i="134"/>
  <c r="CO459" i="134"/>
  <c r="AP393" i="134"/>
  <c r="AP468" i="134"/>
  <c r="AP435" i="134"/>
  <c r="AP450" i="134"/>
  <c r="BZ455" i="134"/>
  <c r="CO464" i="134"/>
  <c r="CI387" i="134"/>
  <c r="CI462" i="134"/>
  <c r="L349" i="134"/>
  <c r="L424" i="134"/>
  <c r="CU384" i="134"/>
  <c r="CU459" i="134"/>
  <c r="BZ424" i="134"/>
  <c r="BZ448" i="134"/>
  <c r="CI377" i="134"/>
  <c r="CI452" i="134"/>
  <c r="AM358" i="134"/>
  <c r="AM433" i="134"/>
  <c r="AM360" i="134"/>
  <c r="AM435" i="134"/>
  <c r="CU361" i="134"/>
  <c r="CU436" i="134"/>
  <c r="AS368" i="134"/>
  <c r="AS443" i="134"/>
  <c r="BW354" i="134"/>
  <c r="BW429" i="134"/>
  <c r="BW465" i="134"/>
  <c r="BW371" i="134"/>
  <c r="BW446" i="134"/>
  <c r="BB452" i="134"/>
  <c r="DT529" i="134"/>
  <c r="DW529" i="134" s="1"/>
  <c r="DU533" i="134"/>
  <c r="AY456" i="134"/>
  <c r="AY444" i="134"/>
  <c r="DU521" i="134"/>
  <c r="AY461" i="134"/>
  <c r="DU538" i="134"/>
  <c r="AY438" i="134"/>
  <c r="DU515" i="134"/>
  <c r="AY428" i="134"/>
  <c r="DU505" i="134"/>
  <c r="CI384" i="134"/>
  <c r="CI459" i="134"/>
  <c r="AP349" i="134"/>
  <c r="AP424" i="134"/>
  <c r="AP382" i="134"/>
  <c r="AP457" i="134"/>
  <c r="BZ467" i="134"/>
  <c r="BZ449" i="134"/>
  <c r="L392" i="134"/>
  <c r="L467" i="134"/>
  <c r="CF396" i="134"/>
  <c r="L372" i="134"/>
  <c r="L447" i="134"/>
  <c r="CU391" i="134"/>
  <c r="CU466" i="134"/>
  <c r="AS392" i="134"/>
  <c r="AS467" i="134"/>
  <c r="AM357" i="134"/>
  <c r="AM432" i="134"/>
  <c r="O393" i="134"/>
  <c r="O468" i="134"/>
  <c r="O363" i="134"/>
  <c r="O438" i="134"/>
  <c r="O353" i="134"/>
  <c r="O428" i="134"/>
  <c r="CU376" i="134"/>
  <c r="CU451" i="134"/>
  <c r="BW377" i="134"/>
  <c r="BW452" i="134"/>
  <c r="BW460" i="134"/>
  <c r="BW438" i="134"/>
  <c r="AV461" i="134"/>
  <c r="DR538" i="134"/>
  <c r="AV457" i="134"/>
  <c r="DR534" i="134"/>
  <c r="DR531" i="134"/>
  <c r="AV454" i="134"/>
  <c r="BB435" i="134"/>
  <c r="DT512" i="134"/>
  <c r="DW512" i="134" s="1"/>
  <c r="BB448" i="134"/>
  <c r="DT525" i="134"/>
  <c r="CF456" i="134"/>
  <c r="DV533" i="134"/>
  <c r="CF423" i="134"/>
  <c r="DV500" i="134"/>
  <c r="CF422" i="134"/>
  <c r="DV499" i="134"/>
  <c r="AY453" i="134"/>
  <c r="DU530" i="134"/>
  <c r="AY450" i="134"/>
  <c r="DU527" i="134"/>
  <c r="BB397" i="134"/>
  <c r="CI380" i="134"/>
  <c r="CI455" i="134"/>
  <c r="CI351" i="134"/>
  <c r="CI426" i="134"/>
  <c r="CI354" i="134"/>
  <c r="CI429" i="134"/>
  <c r="CI370" i="134"/>
  <c r="CI445" i="134"/>
  <c r="CI371" i="134"/>
  <c r="CI446" i="134"/>
  <c r="CI365" i="134"/>
  <c r="CI440" i="134"/>
  <c r="BB382" i="134"/>
  <c r="CI353" i="134"/>
  <c r="CI428" i="134"/>
  <c r="CO375" i="134"/>
  <c r="CO450" i="134"/>
  <c r="CO352" i="134"/>
  <c r="CO427" i="134"/>
  <c r="CO361" i="134"/>
  <c r="CO436" i="134"/>
  <c r="CO382" i="134"/>
  <c r="CO457" i="134"/>
  <c r="EI508" i="134"/>
  <c r="AP431" i="134"/>
  <c r="AP449" i="134"/>
  <c r="AP390" i="134"/>
  <c r="AP465" i="134"/>
  <c r="AP387" i="134"/>
  <c r="AP462" i="134"/>
  <c r="AP443" i="134"/>
  <c r="AV368" i="134"/>
  <c r="AV406" i="134"/>
  <c r="BZ464" i="134"/>
  <c r="BZ450" i="134"/>
  <c r="BZ452" i="134"/>
  <c r="BZ458" i="134"/>
  <c r="BZ434" i="134"/>
  <c r="BZ460" i="134"/>
  <c r="AY349" i="134"/>
  <c r="AY399" i="134"/>
  <c r="L361" i="134"/>
  <c r="L436" i="134"/>
  <c r="L390" i="134"/>
  <c r="L465" i="134"/>
  <c r="L366" i="134"/>
  <c r="L441" i="134"/>
  <c r="L357" i="134"/>
  <c r="L432" i="134"/>
  <c r="L391" i="134"/>
  <c r="L466" i="134"/>
  <c r="L386" i="134"/>
  <c r="L461" i="134"/>
  <c r="BB373" i="134"/>
  <c r="L369" i="134"/>
  <c r="L444" i="134"/>
  <c r="L425" i="134"/>
  <c r="CF380" i="134"/>
  <c r="CI422" i="134"/>
  <c r="CU385" i="134"/>
  <c r="CU460" i="134"/>
  <c r="CU375" i="134"/>
  <c r="CU450" i="134"/>
  <c r="CU464" i="134"/>
  <c r="AY369" i="134"/>
  <c r="AS347" i="134"/>
  <c r="AS422" i="134"/>
  <c r="CU363" i="134"/>
  <c r="CU438" i="134"/>
  <c r="AS357" i="134"/>
  <c r="AS432" i="134"/>
  <c r="L353" i="134"/>
  <c r="L428" i="134"/>
  <c r="CU382" i="134"/>
  <c r="CU457" i="134"/>
  <c r="AM386" i="134"/>
  <c r="AM461" i="134"/>
  <c r="CU373" i="134"/>
  <c r="CU448" i="134"/>
  <c r="O357" i="134"/>
  <c r="O440" i="134"/>
  <c r="O448" i="134"/>
  <c r="O350" i="134"/>
  <c r="O425" i="134"/>
  <c r="O355" i="134"/>
  <c r="O430" i="134"/>
  <c r="O379" i="134"/>
  <c r="O454" i="134"/>
  <c r="O426" i="134"/>
  <c r="O442" i="134"/>
  <c r="O427" i="134"/>
  <c r="O443" i="134"/>
  <c r="AS367" i="134"/>
  <c r="AS442" i="134"/>
  <c r="AS348" i="134"/>
  <c r="AS423" i="134"/>
  <c r="CU393" i="134"/>
  <c r="CU468" i="134"/>
  <c r="AS356" i="134"/>
  <c r="AS431" i="134"/>
  <c r="AV389" i="134"/>
  <c r="BW427" i="134"/>
  <c r="BW466" i="134"/>
  <c r="BW451" i="134"/>
  <c r="BW448" i="134"/>
  <c r="BW449" i="134"/>
  <c r="BW439" i="134"/>
  <c r="BW430" i="134"/>
  <c r="DR545" i="134"/>
  <c r="AV468" i="134"/>
  <c r="AV446" i="134"/>
  <c r="DR523" i="134"/>
  <c r="AV447" i="134"/>
  <c r="DR524" i="134"/>
  <c r="AV441" i="134"/>
  <c r="DR518" i="134"/>
  <c r="DR513" i="134"/>
  <c r="AV436" i="134"/>
  <c r="AV444" i="134"/>
  <c r="DR521" i="134"/>
  <c r="AV435" i="134"/>
  <c r="DR512" i="134"/>
  <c r="BB459" i="134"/>
  <c r="DT536" i="134"/>
  <c r="DT509" i="134"/>
  <c r="BB432" i="134"/>
  <c r="BB458" i="134"/>
  <c r="DT535" i="134"/>
  <c r="BB453" i="134"/>
  <c r="DT530" i="134"/>
  <c r="DT500" i="134"/>
  <c r="DW500" i="134" s="1"/>
  <c r="BB423" i="134"/>
  <c r="BB428" i="134"/>
  <c r="DT505" i="134"/>
  <c r="BB441" i="134"/>
  <c r="DT518" i="134"/>
  <c r="DT517" i="134"/>
  <c r="DW517" i="134" s="1"/>
  <c r="BB440" i="134"/>
  <c r="AM366" i="134"/>
  <c r="AM441" i="134"/>
  <c r="AS428" i="134"/>
  <c r="CU390" i="134"/>
  <c r="CU465" i="134"/>
  <c r="CF444" i="134"/>
  <c r="DV521" i="134"/>
  <c r="CF427" i="134"/>
  <c r="DV504" i="134"/>
  <c r="CF447" i="134"/>
  <c r="DV524" i="134"/>
  <c r="CF445" i="134"/>
  <c r="DV522" i="134"/>
  <c r="CF426" i="134"/>
  <c r="CF429" i="134"/>
  <c r="CF451" i="134"/>
  <c r="CF439" i="134"/>
  <c r="CF420" i="134"/>
  <c r="DV497" i="134"/>
  <c r="CF372" i="134"/>
  <c r="AY443" i="134"/>
  <c r="DU520" i="134"/>
  <c r="AY431" i="134"/>
  <c r="DU508" i="134"/>
  <c r="DU509" i="134"/>
  <c r="AY432" i="134"/>
  <c r="AY462" i="134"/>
  <c r="DU539" i="134"/>
  <c r="AY440" i="134"/>
  <c r="DU517" i="134"/>
  <c r="AS439" i="134"/>
  <c r="AV394" i="134"/>
  <c r="AV361" i="134"/>
  <c r="CI364" i="134"/>
  <c r="CI439" i="134"/>
  <c r="CI392" i="134"/>
  <c r="CI467" i="134"/>
  <c r="CI383" i="134"/>
  <c r="CI458" i="134"/>
  <c r="CI389" i="134"/>
  <c r="CI464" i="134"/>
  <c r="CO394" i="134"/>
  <c r="CO469" i="134"/>
  <c r="BB362" i="134"/>
  <c r="CI379" i="134"/>
  <c r="CI454" i="134"/>
  <c r="AP380" i="134"/>
  <c r="AP455" i="134"/>
  <c r="CO376" i="134"/>
  <c r="CO451" i="134"/>
  <c r="CO392" i="134"/>
  <c r="CO467" i="134"/>
  <c r="CO379" i="134"/>
  <c r="CO454" i="134"/>
  <c r="CO393" i="134"/>
  <c r="CO468" i="134"/>
  <c r="CO347" i="134"/>
  <c r="CO422" i="134"/>
  <c r="AP357" i="134"/>
  <c r="AP432" i="134"/>
  <c r="AP394" i="134"/>
  <c r="AP469" i="134"/>
  <c r="AP345" i="134"/>
  <c r="AP420" i="134"/>
  <c r="AP346" i="134"/>
  <c r="AP421" i="134"/>
  <c r="AP379" i="134"/>
  <c r="AP454" i="134"/>
  <c r="BB365" i="134"/>
  <c r="BZ427" i="134"/>
  <c r="BZ447" i="134"/>
  <c r="AY359" i="134"/>
  <c r="CO372" i="134"/>
  <c r="CO447" i="134"/>
  <c r="L363" i="134"/>
  <c r="L438" i="134"/>
  <c r="BW392" i="134"/>
  <c r="L385" i="134"/>
  <c r="L460" i="134"/>
  <c r="L422" i="134"/>
  <c r="L437" i="134"/>
  <c r="L352" i="134"/>
  <c r="L427" i="134"/>
  <c r="L359" i="134"/>
  <c r="L434" i="134"/>
  <c r="BZ453" i="134"/>
  <c r="L379" i="134"/>
  <c r="L454" i="134"/>
  <c r="CF385" i="134"/>
  <c r="AM368" i="134"/>
  <c r="AM443" i="134"/>
  <c r="AY365" i="134"/>
  <c r="AM348" i="134"/>
  <c r="AM423" i="134"/>
  <c r="L348" i="134"/>
  <c r="L423" i="134"/>
  <c r="BB357" i="134"/>
  <c r="CU345" i="134"/>
  <c r="CU420" i="134"/>
  <c r="CI361" i="134"/>
  <c r="CI436" i="134"/>
  <c r="AM371" i="134"/>
  <c r="AM446" i="134"/>
  <c r="CU353" i="134"/>
  <c r="CU428" i="134"/>
  <c r="L429" i="134"/>
  <c r="AM364" i="134"/>
  <c r="AM439" i="134"/>
  <c r="AM354" i="134"/>
  <c r="AM429" i="134"/>
  <c r="BB407" i="134"/>
  <c r="CI385" i="134"/>
  <c r="CI460" i="134"/>
  <c r="O376" i="134"/>
  <c r="O451" i="134"/>
  <c r="O459" i="134"/>
  <c r="O366" i="134"/>
  <c r="O441" i="134"/>
  <c r="O371" i="134"/>
  <c r="O446" i="134"/>
  <c r="O395" i="134"/>
  <c r="O470" i="134"/>
  <c r="O467" i="134"/>
  <c r="O389" i="134"/>
  <c r="O464" i="134"/>
  <c r="AM390" i="134"/>
  <c r="AM465" i="134"/>
  <c r="O424" i="134"/>
  <c r="EB515" i="134"/>
  <c r="AS355" i="134"/>
  <c r="AS430" i="134"/>
  <c r="AS444" i="134"/>
  <c r="AS359" i="134"/>
  <c r="AS434" i="134"/>
  <c r="CU356" i="134"/>
  <c r="CU431" i="134"/>
  <c r="EB504" i="134"/>
  <c r="EB508" i="134"/>
  <c r="BW469" i="134"/>
  <c r="BW440" i="134"/>
  <c r="BW362" i="134"/>
  <c r="BW437" i="134"/>
  <c r="BW435" i="134"/>
  <c r="BW441" i="134"/>
  <c r="BW356" i="134"/>
  <c r="BW431" i="134"/>
  <c r="BW422" i="134"/>
  <c r="AV453" i="134"/>
  <c r="DR530" i="134"/>
  <c r="AV430" i="134"/>
  <c r="DR507" i="134"/>
  <c r="AV432" i="134"/>
  <c r="DR509" i="134"/>
  <c r="AV427" i="134"/>
  <c r="DR504" i="134"/>
  <c r="DR511" i="134"/>
  <c r="AV434" i="134"/>
  <c r="DR502" i="134"/>
  <c r="AV425" i="134"/>
  <c r="DT541" i="134"/>
  <c r="DW541" i="134" s="1"/>
  <c r="BB464" i="134"/>
  <c r="BB424" i="134"/>
  <c r="DT501" i="134"/>
  <c r="DW553" i="134"/>
  <c r="DT499" i="134"/>
  <c r="BB422" i="134"/>
  <c r="BB434" i="134"/>
  <c r="DT511" i="134"/>
  <c r="DW564" i="134"/>
  <c r="BB430" i="134"/>
  <c r="DT507" i="134"/>
  <c r="BB431" i="134"/>
  <c r="DT508" i="134"/>
  <c r="AS438" i="134"/>
  <c r="AS429" i="134"/>
  <c r="AM380" i="134"/>
  <c r="AM455" i="134"/>
  <c r="CF428" i="134"/>
  <c r="DV505" i="134"/>
  <c r="CF464" i="134"/>
  <c r="DV541" i="134"/>
  <c r="DV512" i="134"/>
  <c r="CF435" i="134"/>
  <c r="DV530" i="134"/>
  <c r="CF453" i="134"/>
  <c r="CF433" i="134"/>
  <c r="DV510" i="134"/>
  <c r="AY464" i="134"/>
  <c r="DU541" i="134"/>
  <c r="AY469" i="134"/>
  <c r="DU546" i="134"/>
  <c r="AY468" i="134"/>
  <c r="DU545" i="134"/>
  <c r="DU529" i="134"/>
  <c r="AY452" i="134"/>
  <c r="DU504" i="134"/>
  <c r="AY427" i="134"/>
  <c r="CI345" i="134"/>
  <c r="CI420" i="134"/>
  <c r="EI525" i="134"/>
  <c r="AP448" i="134"/>
  <c r="CO430" i="134"/>
  <c r="AP350" i="134"/>
  <c r="AP425" i="134"/>
  <c r="BZ441" i="134"/>
  <c r="L443" i="134"/>
  <c r="L373" i="134"/>
  <c r="L448" i="134"/>
  <c r="O370" i="134"/>
  <c r="O445" i="134"/>
  <c r="CO453" i="134"/>
  <c r="BW357" i="134"/>
  <c r="BW432" i="134"/>
  <c r="BW380" i="134"/>
  <c r="BW455" i="134"/>
  <c r="AV452" i="134"/>
  <c r="DR529" i="134"/>
  <c r="BB438" i="134"/>
  <c r="DT515" i="134"/>
  <c r="AS426" i="134"/>
  <c r="CF436" i="134"/>
  <c r="DV513" i="134"/>
  <c r="DV519" i="134"/>
  <c r="CF442" i="134"/>
  <c r="CF440" i="134"/>
  <c r="DV517" i="134"/>
  <c r="DV509" i="134"/>
  <c r="CF432" i="134"/>
  <c r="CI358" i="134"/>
  <c r="CI433" i="134"/>
  <c r="CO448" i="134"/>
  <c r="CO440" i="134"/>
  <c r="CO390" i="134"/>
  <c r="CO465" i="134"/>
  <c r="AP445" i="134"/>
  <c r="AP376" i="134"/>
  <c r="AP451" i="134"/>
  <c r="AP385" i="134"/>
  <c r="AP460" i="134"/>
  <c r="BZ446" i="134"/>
  <c r="BZ451" i="134"/>
  <c r="BZ420" i="134"/>
  <c r="BZ426" i="134"/>
  <c r="BZ429" i="134"/>
  <c r="BZ430" i="134"/>
  <c r="BZ439" i="134"/>
  <c r="BZ433" i="134"/>
  <c r="BZ454" i="134"/>
  <c r="AM345" i="134"/>
  <c r="AM420" i="134"/>
  <c r="AM372" i="134"/>
  <c r="AM447" i="134"/>
  <c r="AS437" i="134"/>
  <c r="CU369" i="134"/>
  <c r="CU444" i="134"/>
  <c r="AM392" i="134"/>
  <c r="AM467" i="134"/>
  <c r="O386" i="134"/>
  <c r="O461" i="134"/>
  <c r="O390" i="134"/>
  <c r="O465" i="134"/>
  <c r="O450" i="134"/>
  <c r="BW389" i="134"/>
  <c r="BW464" i="134"/>
  <c r="BW447" i="134"/>
  <c r="AV438" i="134"/>
  <c r="DR515" i="134"/>
  <c r="BB462" i="134"/>
  <c r="DT539" i="134"/>
  <c r="DT519" i="134"/>
  <c r="BB442" i="134"/>
  <c r="CF425" i="134"/>
  <c r="DV502" i="134"/>
  <c r="CF431" i="134"/>
  <c r="DV508" i="134"/>
  <c r="AY421" i="134"/>
  <c r="DU498" i="134"/>
  <c r="CI393" i="134"/>
  <c r="CI468" i="134"/>
  <c r="CI350" i="134"/>
  <c r="CI425" i="134"/>
  <c r="CI376" i="134"/>
  <c r="CI451" i="134"/>
  <c r="CI356" i="134"/>
  <c r="CI431" i="134"/>
  <c r="CI348" i="134"/>
  <c r="CI423" i="134"/>
  <c r="AP364" i="134"/>
  <c r="AP439" i="134"/>
  <c r="AP423" i="134"/>
  <c r="BB411" i="134"/>
  <c r="BB387" i="134"/>
  <c r="CI373" i="134"/>
  <c r="CI448" i="134"/>
  <c r="AP456" i="134"/>
  <c r="CO367" i="134"/>
  <c r="CO442" i="134"/>
  <c r="CO358" i="134"/>
  <c r="CO433" i="134"/>
  <c r="CO360" i="134"/>
  <c r="CO435" i="134"/>
  <c r="AP422" i="134"/>
  <c r="AP434" i="134"/>
  <c r="AP436" i="134"/>
  <c r="AP441" i="134"/>
  <c r="AP429" i="134"/>
  <c r="AP467" i="134"/>
  <c r="AV382" i="134"/>
  <c r="CO381" i="134"/>
  <c r="CO456" i="134"/>
  <c r="BZ466" i="134"/>
  <c r="BZ465" i="134"/>
  <c r="BZ431" i="134"/>
  <c r="BZ459" i="134"/>
  <c r="CO349" i="134"/>
  <c r="CO424" i="134"/>
  <c r="CF350" i="134"/>
  <c r="L453" i="134"/>
  <c r="L382" i="134"/>
  <c r="L457" i="134"/>
  <c r="L387" i="134"/>
  <c r="L462" i="134"/>
  <c r="L367" i="134"/>
  <c r="L442" i="134"/>
  <c r="BZ440" i="134"/>
  <c r="L375" i="134"/>
  <c r="L450" i="134"/>
  <c r="CF365" i="134"/>
  <c r="AV386" i="134"/>
  <c r="CU395" i="134"/>
  <c r="CU470" i="134"/>
  <c r="AS376" i="134"/>
  <c r="AS451" i="134"/>
  <c r="AM378" i="134"/>
  <c r="AM453" i="134"/>
  <c r="CU392" i="134"/>
  <c r="CU467" i="134"/>
  <c r="CO346" i="134"/>
  <c r="CO421" i="134"/>
  <c r="AM395" i="134"/>
  <c r="AM470" i="134"/>
  <c r="L360" i="134"/>
  <c r="L435" i="134"/>
  <c r="AM353" i="134"/>
  <c r="AM428" i="134"/>
  <c r="CU347" i="134"/>
  <c r="CU422" i="134"/>
  <c r="AM384" i="134"/>
  <c r="AM459" i="134"/>
  <c r="AM350" i="134"/>
  <c r="AM425" i="134"/>
  <c r="AM381" i="134"/>
  <c r="AM456" i="134"/>
  <c r="CU394" i="134"/>
  <c r="CU469" i="134"/>
  <c r="CI357" i="134"/>
  <c r="CI432" i="134"/>
  <c r="O436" i="134"/>
  <c r="O444" i="134"/>
  <c r="O382" i="134"/>
  <c r="O457" i="134"/>
  <c r="O387" i="134"/>
  <c r="O462" i="134"/>
  <c r="O356" i="134"/>
  <c r="O431" i="134"/>
  <c r="O452" i="134"/>
  <c r="O434" i="134"/>
  <c r="AM379" i="134"/>
  <c r="AM454" i="134"/>
  <c r="O383" i="134"/>
  <c r="O458" i="134"/>
  <c r="AS370" i="134"/>
  <c r="AS445" i="134"/>
  <c r="AS372" i="134"/>
  <c r="AS447" i="134"/>
  <c r="AM370" i="134"/>
  <c r="AM445" i="134"/>
  <c r="BW444" i="134"/>
  <c r="BW453" i="134"/>
  <c r="BW351" i="134"/>
  <c r="BW426" i="134"/>
  <c r="BW421" i="134"/>
  <c r="BW433" i="134"/>
  <c r="BW423" i="134"/>
  <c r="AV421" i="134"/>
  <c r="DR498" i="134"/>
  <c r="AV451" i="134"/>
  <c r="DR528" i="134"/>
  <c r="AV470" i="134"/>
  <c r="DR547" i="134"/>
  <c r="AV455" i="134"/>
  <c r="DR532" i="134"/>
  <c r="DR500" i="134"/>
  <c r="AV423" i="134"/>
  <c r="AS464" i="134"/>
  <c r="AS462" i="134"/>
  <c r="BB449" i="134"/>
  <c r="DT526" i="134"/>
  <c r="BB443" i="134"/>
  <c r="DT520" i="134"/>
  <c r="DW520" i="134" s="1"/>
  <c r="BB445" i="134"/>
  <c r="DT522" i="134"/>
  <c r="DW561" i="134"/>
  <c r="DW565" i="134"/>
  <c r="BB426" i="134"/>
  <c r="BB420" i="134"/>
  <c r="BB429" i="134"/>
  <c r="DT497" i="134"/>
  <c r="DW497" i="134" s="1"/>
  <c r="BB451" i="134"/>
  <c r="BB439" i="134"/>
  <c r="DT498" i="134"/>
  <c r="BB421" i="134"/>
  <c r="AS461" i="134"/>
  <c r="AS440" i="134"/>
  <c r="CF437" i="134"/>
  <c r="DV514" i="134"/>
  <c r="CF421" i="134"/>
  <c r="DV498" i="134"/>
  <c r="CF424" i="134"/>
  <c r="DV501" i="134"/>
  <c r="DV536" i="134"/>
  <c r="CF459" i="134"/>
  <c r="CF466" i="134"/>
  <c r="DV543" i="134"/>
  <c r="AY442" i="134"/>
  <c r="DU519" i="134"/>
  <c r="AY448" i="134"/>
  <c r="DU525" i="134"/>
  <c r="AY458" i="134"/>
  <c r="DU535" i="134"/>
  <c r="AY441" i="134"/>
  <c r="DU518" i="134"/>
  <c r="AY466" i="134"/>
  <c r="DU543" i="134"/>
  <c r="AY463" i="134"/>
  <c r="DU540" i="134"/>
  <c r="AM438" i="134"/>
  <c r="AS468" i="134"/>
  <c r="AV362" i="134"/>
  <c r="AY409" i="134"/>
  <c r="BW373" i="134"/>
  <c r="CI363" i="134"/>
  <c r="CI438" i="134"/>
  <c r="CI362" i="134"/>
  <c r="CI437" i="134"/>
  <c r="CI390" i="134"/>
  <c r="CI465" i="134"/>
  <c r="CI368" i="134"/>
  <c r="CI443" i="134"/>
  <c r="CI360" i="134"/>
  <c r="CI435" i="134"/>
  <c r="CO429" i="134"/>
  <c r="AP365" i="134"/>
  <c r="AP440" i="134"/>
  <c r="BB408" i="134"/>
  <c r="CO356" i="134"/>
  <c r="CO431" i="134"/>
  <c r="CO351" i="134"/>
  <c r="CO426" i="134"/>
  <c r="CO377" i="134"/>
  <c r="CO452" i="134"/>
  <c r="CO366" i="134"/>
  <c r="CO441" i="134"/>
  <c r="CO345" i="134"/>
  <c r="CO420" i="134"/>
  <c r="CO374" i="134"/>
  <c r="CO449" i="134"/>
  <c r="AP377" i="134"/>
  <c r="AP452" i="134"/>
  <c r="AP383" i="134"/>
  <c r="AP458" i="134"/>
  <c r="AP459" i="134"/>
  <c r="AP442" i="134"/>
  <c r="AV372" i="134"/>
  <c r="CI369" i="134"/>
  <c r="CI444" i="134"/>
  <c r="AP388" i="134"/>
  <c r="AP463" i="134"/>
  <c r="BZ425" i="134"/>
  <c r="BZ428" i="134"/>
  <c r="BZ443" i="134"/>
  <c r="CO386" i="134"/>
  <c r="CO461" i="134"/>
  <c r="AY346" i="134"/>
  <c r="AY398" i="134"/>
  <c r="L388" i="134"/>
  <c r="L463" i="134"/>
  <c r="CI349" i="134"/>
  <c r="CI424" i="134"/>
  <c r="L389" i="134"/>
  <c r="L464" i="134"/>
  <c r="L455" i="134"/>
  <c r="L395" i="134"/>
  <c r="L470" i="134"/>
  <c r="L365" i="134"/>
  <c r="L440" i="134"/>
  <c r="L383" i="134"/>
  <c r="L458" i="134"/>
  <c r="L355" i="134"/>
  <c r="L430" i="134"/>
  <c r="BW391" i="134"/>
  <c r="BZ445" i="134"/>
  <c r="BZ438" i="134"/>
  <c r="CF410" i="134"/>
  <c r="CU358" i="134"/>
  <c r="CU433" i="134"/>
  <c r="AV381" i="134"/>
  <c r="CU386" i="134"/>
  <c r="CU461" i="134"/>
  <c r="L346" i="134"/>
  <c r="L421" i="134"/>
  <c r="AS390" i="134"/>
  <c r="AS465" i="134"/>
  <c r="AM391" i="134"/>
  <c r="AM466" i="134"/>
  <c r="AV346" i="134"/>
  <c r="CU383" i="134"/>
  <c r="CU458" i="134"/>
  <c r="BZ456" i="134"/>
  <c r="CU360" i="134"/>
  <c r="CU435" i="134"/>
  <c r="AM351" i="134"/>
  <c r="AM426" i="134"/>
  <c r="BW375" i="134"/>
  <c r="AM375" i="134"/>
  <c r="AM450" i="134"/>
  <c r="CU355" i="134"/>
  <c r="CU430" i="134"/>
  <c r="AM367" i="134"/>
  <c r="AM442" i="134"/>
  <c r="CU362" i="134"/>
  <c r="CU437" i="134"/>
  <c r="AM376" i="134"/>
  <c r="AM451" i="134"/>
  <c r="O375" i="134"/>
  <c r="O391" i="134"/>
  <c r="O466" i="134"/>
  <c r="O346" i="134"/>
  <c r="O421" i="134"/>
  <c r="O372" i="134"/>
  <c r="O447" i="134"/>
  <c r="AM383" i="134"/>
  <c r="AM458" i="134"/>
  <c r="O460" i="134"/>
  <c r="AM374" i="134"/>
  <c r="AM449" i="134"/>
  <c r="O360" i="134"/>
  <c r="O435" i="134"/>
  <c r="AM393" i="134"/>
  <c r="AM468" i="134"/>
  <c r="AS448" i="134"/>
  <c r="EB513" i="134"/>
  <c r="AM361" i="134"/>
  <c r="AM436" i="134"/>
  <c r="AS452" i="134"/>
  <c r="EB512" i="134"/>
  <c r="EB517" i="134"/>
  <c r="EB503" i="134"/>
  <c r="EX503" i="134" s="1"/>
  <c r="BW468" i="134"/>
  <c r="BW428" i="134"/>
  <c r="BW461" i="134"/>
  <c r="BW459" i="134"/>
  <c r="BW425" i="134"/>
  <c r="BW470" i="134"/>
  <c r="BZ422" i="134"/>
  <c r="AS441" i="134"/>
  <c r="AV467" i="134"/>
  <c r="DR544" i="134"/>
  <c r="AV465" i="134"/>
  <c r="DR542" i="134"/>
  <c r="AV458" i="134"/>
  <c r="DR535" i="134"/>
  <c r="AV459" i="134"/>
  <c r="DR536" i="134"/>
  <c r="AV445" i="134"/>
  <c r="DR522" i="134"/>
  <c r="BB433" i="134"/>
  <c r="DT510" i="134"/>
  <c r="DW510" i="134" s="1"/>
  <c r="DW562" i="134"/>
  <c r="BB425" i="134"/>
  <c r="DT502" i="134"/>
  <c r="DW502" i="134" s="1"/>
  <c r="DT545" i="134"/>
  <c r="DW545" i="134" s="1"/>
  <c r="BB468" i="134"/>
  <c r="DW556" i="134"/>
  <c r="BB469" i="134"/>
  <c r="DT546" i="134"/>
  <c r="AS421" i="134"/>
  <c r="CU439" i="134"/>
  <c r="AS457" i="134"/>
  <c r="AS424" i="134"/>
  <c r="AS433" i="134"/>
  <c r="CU366" i="134"/>
  <c r="CU441" i="134"/>
  <c r="CF468" i="134"/>
  <c r="DV545" i="134"/>
  <c r="CF446" i="134"/>
  <c r="DV523" i="134"/>
  <c r="CF470" i="134"/>
  <c r="DV547" i="134"/>
  <c r="CF469" i="134"/>
  <c r="DV546" i="134"/>
  <c r="CF458" i="134"/>
  <c r="DV535" i="134"/>
  <c r="AY433" i="134"/>
  <c r="DU510" i="134"/>
  <c r="AY423" i="134"/>
  <c r="DU500" i="134"/>
  <c r="AY445" i="134"/>
  <c r="DU522" i="134"/>
  <c r="AY430" i="134"/>
  <c r="DU507" i="134"/>
  <c r="AY470" i="134"/>
  <c r="DU547" i="134"/>
  <c r="AY457" i="134"/>
  <c r="DU534" i="134"/>
  <c r="AY455" i="134"/>
  <c r="DU532" i="134"/>
  <c r="O456" i="134"/>
  <c r="BZ404" i="134"/>
  <c r="CC335" i="134"/>
  <c r="BZ402" i="134"/>
  <c r="BZ350" i="134"/>
  <c r="BZ368" i="134"/>
  <c r="CC337" i="134"/>
  <c r="BZ371" i="134"/>
  <c r="BZ409" i="134"/>
  <c r="BZ357" i="134"/>
  <c r="EB518" i="134"/>
  <c r="BZ389" i="134"/>
  <c r="BZ367" i="134"/>
  <c r="BZ388" i="134"/>
  <c r="BZ361" i="134"/>
  <c r="BZ393" i="134"/>
  <c r="BZ346" i="134"/>
  <c r="BZ394" i="134"/>
  <c r="O373" i="134"/>
  <c r="EB524" i="134"/>
  <c r="BZ352" i="134"/>
  <c r="BZ365" i="134"/>
  <c r="BZ391" i="134"/>
  <c r="BZ384" i="134"/>
  <c r="BZ363" i="134"/>
  <c r="BZ362" i="134"/>
  <c r="BZ410" i="134"/>
  <c r="BZ400" i="134"/>
  <c r="BZ407" i="134"/>
  <c r="CC336" i="134"/>
  <c r="BZ369" i="134"/>
  <c r="BZ401" i="134"/>
  <c r="BZ374" i="134"/>
  <c r="BZ405" i="134"/>
  <c r="BZ370" i="134"/>
  <c r="BZ381" i="134"/>
  <c r="EB502" i="134"/>
  <c r="EB505" i="134"/>
  <c r="BZ408" i="134"/>
  <c r="BZ372" i="134"/>
  <c r="BZ399" i="134"/>
  <c r="BZ373" i="134"/>
  <c r="BZ390" i="134"/>
  <c r="BZ356" i="134"/>
  <c r="BZ412" i="134"/>
  <c r="BZ379" i="134"/>
  <c r="EB523" i="134"/>
  <c r="BZ353" i="134"/>
  <c r="BZ398" i="134"/>
  <c r="BZ397" i="134"/>
  <c r="BZ403" i="134"/>
  <c r="BZ396" i="134"/>
  <c r="BZ387" i="134"/>
  <c r="EB514" i="134"/>
  <c r="EB519" i="134"/>
  <c r="EB521" i="134"/>
  <c r="BZ375" i="134"/>
  <c r="BZ377" i="134"/>
  <c r="BZ383" i="134"/>
  <c r="BZ359" i="134"/>
  <c r="BZ385" i="134"/>
  <c r="BZ395" i="134"/>
  <c r="BZ378" i="134"/>
  <c r="BZ411" i="134"/>
  <c r="BZ349" i="134"/>
  <c r="EB510" i="134"/>
  <c r="EB506" i="134"/>
  <c r="BE490" i="134"/>
  <c r="BE338" i="134"/>
  <c r="BK338" i="134"/>
  <c r="BK490" i="134"/>
  <c r="BQ338" i="134"/>
  <c r="BQ490" i="134"/>
  <c r="O337" i="134"/>
  <c r="O336" i="134"/>
  <c r="AP373" i="134"/>
  <c r="O365" i="134"/>
  <c r="O349" i="134"/>
  <c r="EI517" i="134"/>
  <c r="O335" i="134"/>
  <c r="O367" i="134"/>
  <c r="CU337" i="134"/>
  <c r="AP356" i="134"/>
  <c r="CU357" i="134"/>
  <c r="AS336" i="134"/>
  <c r="CF347" i="134"/>
  <c r="AS337" i="134"/>
  <c r="BW347" i="134"/>
  <c r="CU380" i="134"/>
  <c r="AM336" i="134"/>
  <c r="CU410" i="134"/>
  <c r="AS335" i="134"/>
  <c r="AM335" i="134"/>
  <c r="AM337" i="134"/>
  <c r="CU336" i="134"/>
  <c r="CU389" i="134"/>
  <c r="CU335" i="134"/>
  <c r="CO368" i="134"/>
  <c r="BZ345" i="134"/>
  <c r="BW385" i="134"/>
  <c r="L347" i="134"/>
  <c r="BW395" i="134"/>
  <c r="CF346" i="134"/>
  <c r="CF391" i="134"/>
  <c r="CF353" i="134"/>
  <c r="AP403" i="134"/>
  <c r="BB394" i="134"/>
  <c r="AP391" i="134"/>
  <c r="L368" i="134"/>
  <c r="L371" i="134"/>
  <c r="L350" i="134"/>
  <c r="CF352" i="134"/>
  <c r="AV347" i="134"/>
  <c r="AY347" i="134"/>
  <c r="AY383" i="134"/>
  <c r="BW350" i="134"/>
  <c r="BW335" i="134"/>
  <c r="CF357" i="134"/>
  <c r="L358" i="134"/>
  <c r="CF392" i="134"/>
  <c r="BW390" i="134"/>
  <c r="CF358" i="134"/>
  <c r="AY397" i="134"/>
  <c r="BB358" i="134"/>
  <c r="BB392" i="134"/>
  <c r="AP386" i="134"/>
  <c r="AV390" i="134"/>
  <c r="BW388" i="134"/>
  <c r="L345" i="134"/>
  <c r="L337" i="134"/>
  <c r="L336" i="134"/>
  <c r="L335" i="134"/>
  <c r="CF384" i="134"/>
  <c r="CF383" i="134"/>
  <c r="L380" i="134"/>
  <c r="BW337" i="134"/>
  <c r="CF335" i="134"/>
  <c r="BB335" i="134"/>
  <c r="AP372" i="134"/>
  <c r="BB348" i="134"/>
  <c r="CF337" i="134"/>
  <c r="CF336" i="134"/>
  <c r="CF373" i="134"/>
  <c r="BW336" i="134"/>
  <c r="AP347" i="134"/>
  <c r="AP336" i="134"/>
  <c r="AP337" i="134"/>
  <c r="EI511" i="134"/>
  <c r="AP359" i="134"/>
  <c r="AP366" i="134"/>
  <c r="EI518" i="134"/>
  <c r="AP392" i="134"/>
  <c r="AV359" i="134"/>
  <c r="AP367" i="134"/>
  <c r="EI519" i="134"/>
  <c r="AP407" i="134"/>
  <c r="AV387" i="134"/>
  <c r="BZ380" i="134"/>
  <c r="CO412" i="134"/>
  <c r="AY367" i="134"/>
  <c r="BB398" i="134"/>
  <c r="BB345" i="134"/>
  <c r="BB337" i="134"/>
  <c r="BB336" i="134"/>
  <c r="CO362" i="134"/>
  <c r="CO369" i="134"/>
  <c r="CO355" i="134"/>
  <c r="CO384" i="134"/>
  <c r="CO411" i="134"/>
  <c r="AP402" i="134"/>
  <c r="AP378" i="134"/>
  <c r="AP353" i="134"/>
  <c r="EI505" i="134"/>
  <c r="AV352" i="134"/>
  <c r="AV348" i="134"/>
  <c r="AV337" i="134"/>
  <c r="AV388" i="134"/>
  <c r="AV379" i="134"/>
  <c r="AV376" i="134"/>
  <c r="AV395" i="134"/>
  <c r="BZ386" i="134"/>
  <c r="BZ360" i="134"/>
  <c r="CO389" i="134"/>
  <c r="AY350" i="134"/>
  <c r="AY400" i="134"/>
  <c r="AY390" i="134"/>
  <c r="AY395" i="134"/>
  <c r="AY362" i="134"/>
  <c r="AP335" i="134"/>
  <c r="AY335" i="134"/>
  <c r="BB377" i="134"/>
  <c r="BB363" i="134"/>
  <c r="CO388" i="134"/>
  <c r="CO398" i="134"/>
  <c r="AP354" i="134"/>
  <c r="EI506" i="134"/>
  <c r="BZ366" i="134"/>
  <c r="BZ382" i="134"/>
  <c r="AY371" i="134"/>
  <c r="CO408" i="134"/>
  <c r="CO371" i="134"/>
  <c r="AV366" i="134"/>
  <c r="AY402" i="134"/>
  <c r="AV336" i="134"/>
  <c r="AP348" i="134"/>
  <c r="BB395" i="134"/>
  <c r="CO365" i="134"/>
  <c r="AV335" i="134"/>
  <c r="AY389" i="134"/>
  <c r="CO336" i="134"/>
  <c r="AY381" i="134"/>
  <c r="CO373" i="134"/>
  <c r="CI346" i="134"/>
  <c r="CO380" i="134"/>
  <c r="AP361" i="134"/>
  <c r="EI513" i="134"/>
  <c r="CO337" i="134"/>
  <c r="CO335" i="134"/>
  <c r="AY360" i="134"/>
  <c r="AY387" i="134"/>
  <c r="AY337" i="134"/>
  <c r="AY405" i="134"/>
  <c r="AP384" i="134"/>
  <c r="BZ392" i="134"/>
  <c r="BZ348" i="134"/>
  <c r="BZ335" i="134"/>
  <c r="CO348" i="134"/>
  <c r="CI408" i="134"/>
  <c r="CO354" i="134"/>
  <c r="AP371" i="134"/>
  <c r="EI523" i="134"/>
  <c r="AP369" i="134"/>
  <c r="EI521" i="134"/>
  <c r="AP363" i="134"/>
  <c r="EI515" i="134"/>
  <c r="AY378" i="134"/>
  <c r="EI516" i="134"/>
  <c r="EX516" i="134" s="1"/>
  <c r="AP360" i="134"/>
  <c r="EI512" i="134"/>
  <c r="AP362" i="134"/>
  <c r="EI514" i="134"/>
  <c r="EI527" i="134"/>
  <c r="AP375" i="134"/>
  <c r="EI510" i="134"/>
  <c r="AP358" i="134"/>
  <c r="AP370" i="134"/>
  <c r="EI522" i="134"/>
  <c r="AP355" i="134"/>
  <c r="EI507" i="134"/>
  <c r="AY336" i="134"/>
  <c r="BZ337" i="134"/>
  <c r="CO357" i="134"/>
  <c r="AP374" i="134"/>
  <c r="EI526" i="134"/>
  <c r="EI520" i="134"/>
  <c r="AP368" i="134"/>
  <c r="BZ336" i="134"/>
  <c r="CI335" i="134"/>
  <c r="CI336" i="134"/>
  <c r="CI337" i="134"/>
  <c r="DW530" i="134" l="1"/>
  <c r="DW544" i="134"/>
  <c r="EX517" i="134"/>
  <c r="DW535" i="134"/>
  <c r="DW533" i="134"/>
  <c r="CC338" i="134"/>
  <c r="DW498" i="134"/>
  <c r="DW505" i="134"/>
  <c r="EX505" i="134" s="1"/>
  <c r="DW543" i="134"/>
  <c r="DW523" i="134"/>
  <c r="EX523" i="134" s="1"/>
  <c r="DW504" i="134"/>
  <c r="EX504" i="134" s="1"/>
  <c r="EX512" i="134"/>
  <c r="DW519" i="134"/>
  <c r="EX519" i="134" s="1"/>
  <c r="DW518" i="134"/>
  <c r="EX518" i="134" s="1"/>
  <c r="DW534" i="134"/>
  <c r="EX510" i="134"/>
  <c r="DW499" i="134"/>
  <c r="DW524" i="134"/>
  <c r="EX524" i="134" s="1"/>
  <c r="EX527" i="134"/>
  <c r="EX515" i="134"/>
  <c r="EX511" i="134"/>
  <c r="EX502" i="134"/>
  <c r="DW522" i="134"/>
  <c r="EX522" i="134" s="1"/>
  <c r="DW515" i="134"/>
  <c r="DW507" i="134"/>
  <c r="DW501" i="134"/>
  <c r="DW509" i="134"/>
  <c r="EX509" i="134" s="1"/>
  <c r="DW525" i="134"/>
  <c r="EX525" i="134" s="1"/>
  <c r="DW542" i="134"/>
  <c r="DW513" i="134"/>
  <c r="EX513" i="134" s="1"/>
  <c r="DW531" i="134"/>
  <c r="EX520" i="134"/>
  <c r="DW511" i="134"/>
  <c r="DW526" i="134"/>
  <c r="EX526" i="134" s="1"/>
  <c r="DW546" i="134"/>
  <c r="DW539" i="134"/>
  <c r="DW508" i="134"/>
  <c r="EX508" i="134" s="1"/>
  <c r="DW540" i="134"/>
  <c r="EX507" i="134"/>
  <c r="L338" i="134"/>
  <c r="O338" i="134"/>
  <c r="DW536" i="134"/>
  <c r="DW514" i="134"/>
  <c r="EX514" i="134" s="1"/>
  <c r="AY338" i="134"/>
  <c r="BZ490" i="134"/>
  <c r="CC490" i="134"/>
  <c r="EX521" i="134"/>
  <c r="O490" i="134"/>
  <c r="CU338" i="134"/>
  <c r="AM338" i="134"/>
  <c r="AV338" i="134"/>
  <c r="EX506" i="134"/>
  <c r="AS338" i="134"/>
  <c r="BW338" i="134"/>
  <c r="AM490" i="134"/>
  <c r="CO338" i="134"/>
  <c r="AS490" i="134"/>
  <c r="CU490" i="134"/>
  <c r="CF338" i="134"/>
  <c r="L490" i="134"/>
  <c r="CF490" i="134"/>
  <c r="BW490" i="134"/>
  <c r="BB490" i="134"/>
  <c r="AV490" i="134"/>
  <c r="CO490" i="134"/>
  <c r="AP490" i="134"/>
  <c r="BB338" i="134"/>
  <c r="BZ338" i="134"/>
  <c r="AY490" i="134"/>
  <c r="AP338" i="134"/>
  <c r="CI490" i="134"/>
  <c r="CI338" i="134"/>
  <c r="EQ495" i="134" l="1"/>
  <c r="EP496" i="134"/>
  <c r="EO496" i="134"/>
  <c r="EO495" i="134"/>
  <c r="ES501" i="134" l="1"/>
  <c r="EV501" i="134" s="1"/>
  <c r="ES551" i="134"/>
  <c r="EV551" i="134" s="1"/>
  <c r="ES543" i="134"/>
  <c r="EV543" i="134" s="1"/>
  <c r="ES535" i="134"/>
  <c r="EV535" i="134" s="1"/>
  <c r="ES559" i="134"/>
  <c r="EV559" i="134" s="1"/>
  <c r="ES563" i="134"/>
  <c r="EV563" i="134" s="1"/>
  <c r="ES555" i="134"/>
  <c r="EV555" i="134" s="1"/>
  <c r="ES547" i="134"/>
  <c r="EV547" i="134" s="1"/>
  <c r="ES539" i="134"/>
  <c r="EV539" i="134" s="1"/>
  <c r="ES531" i="134"/>
  <c r="EV531" i="134" s="1"/>
  <c r="ES561" i="134"/>
  <c r="EV561" i="134" s="1"/>
  <c r="ES553" i="134"/>
  <c r="EV553" i="134" s="1"/>
  <c r="ES545" i="134"/>
  <c r="EV545" i="134" s="1"/>
  <c r="ES537" i="134"/>
  <c r="EV537" i="134" s="1"/>
  <c r="ES529" i="134"/>
  <c r="EV529" i="134" s="1"/>
  <c r="EM495" i="134"/>
  <c r="EL496" i="134"/>
  <c r="EK496" i="134"/>
  <c r="EK495" i="134"/>
  <c r="ES565" i="134" l="1"/>
  <c r="EV565" i="134" s="1"/>
  <c r="ES564" i="134"/>
  <c r="EV564" i="134" s="1"/>
  <c r="ES548" i="134"/>
  <c r="EV548" i="134" s="1"/>
  <c r="ES532" i="134"/>
  <c r="EV532" i="134" s="1"/>
  <c r="ES558" i="134"/>
  <c r="EV558" i="134" s="1"/>
  <c r="ES542" i="134"/>
  <c r="EV542" i="134" s="1"/>
  <c r="ES500" i="134"/>
  <c r="EV500" i="134" s="1"/>
  <c r="ES552" i="134"/>
  <c r="EV552" i="134" s="1"/>
  <c r="ES536" i="134"/>
  <c r="EV536" i="134" s="1"/>
  <c r="ES562" i="134"/>
  <c r="EV562" i="134" s="1"/>
  <c r="ES546" i="134"/>
  <c r="EV546" i="134" s="1"/>
  <c r="ES530" i="134"/>
  <c r="EV530" i="134" s="1"/>
  <c r="ES497" i="134"/>
  <c r="EV497" i="134" s="1"/>
  <c r="ES556" i="134"/>
  <c r="EV556" i="134" s="1"/>
  <c r="ES540" i="134"/>
  <c r="EV540" i="134" s="1"/>
  <c r="ES498" i="134"/>
  <c r="EV498" i="134" s="1"/>
  <c r="ES550" i="134"/>
  <c r="EV550" i="134" s="1"/>
  <c r="ES534" i="134"/>
  <c r="EV534" i="134" s="1"/>
  <c r="ES499" i="134"/>
  <c r="EV499" i="134" s="1"/>
  <c r="ES533" i="134"/>
  <c r="EV533" i="134" s="1"/>
  <c r="ES541" i="134"/>
  <c r="EV541" i="134" s="1"/>
  <c r="ES549" i="134"/>
  <c r="EV549" i="134" s="1"/>
  <c r="ES557" i="134"/>
  <c r="EV557" i="134" s="1"/>
  <c r="ES560" i="134"/>
  <c r="EV560" i="134" s="1"/>
  <c r="ES544" i="134"/>
  <c r="EV544" i="134" s="1"/>
  <c r="ES528" i="134"/>
  <c r="EV528" i="134" s="1"/>
  <c r="ES554" i="134"/>
  <c r="EV554" i="134" s="1"/>
  <c r="ES538" i="134"/>
  <c r="EV538" i="134" s="1"/>
  <c r="EI495" i="134"/>
  <c r="EV568" i="134" l="1"/>
  <c r="EV567" i="134"/>
  <c r="EV569" i="134" l="1"/>
  <c r="A497" i="134" l="1"/>
  <c r="A420" i="134" l="1"/>
  <c r="A345" i="134"/>
  <c r="EP533" i="134" l="1"/>
  <c r="EO561" i="134"/>
  <c r="EP556" i="134"/>
  <c r="EK498" i="134"/>
  <c r="EP546" i="134" l="1"/>
  <c r="EP561" i="134"/>
  <c r="EP530" i="134"/>
  <c r="EP562" i="134"/>
  <c r="EP539" i="134"/>
  <c r="EP538" i="134"/>
  <c r="EP545" i="134"/>
  <c r="EP500" i="134"/>
  <c r="EP548" i="134"/>
  <c r="EP564" i="134"/>
  <c r="EP563" i="134"/>
  <c r="EP540" i="134"/>
  <c r="EP499" i="134"/>
  <c r="EP497" i="134"/>
  <c r="EP498" i="134"/>
  <c r="EP553" i="134"/>
  <c r="EL532" i="134"/>
  <c r="EP554" i="134"/>
  <c r="EP531" i="134"/>
  <c r="EP547" i="134"/>
  <c r="EP532" i="134"/>
  <c r="EP537" i="134"/>
  <c r="EP555" i="134"/>
  <c r="EP535" i="134"/>
  <c r="EP542" i="134"/>
  <c r="EP541" i="134"/>
  <c r="EP549" i="134"/>
  <c r="EP557" i="134"/>
  <c r="EP565" i="134"/>
  <c r="EP529" i="134"/>
  <c r="EO541" i="134"/>
  <c r="EP543" i="134"/>
  <c r="EP550" i="134"/>
  <c r="EP558" i="134"/>
  <c r="EP536" i="134"/>
  <c r="EP534" i="134"/>
  <c r="EP528" i="134"/>
  <c r="EP551" i="134"/>
  <c r="EP559" i="134"/>
  <c r="EP501" i="134"/>
  <c r="EP544" i="134"/>
  <c r="EP552" i="134"/>
  <c r="EP560" i="134"/>
  <c r="EK532" i="134"/>
  <c r="EK533" i="134"/>
  <c r="EK545" i="134"/>
  <c r="EK534" i="134"/>
  <c r="EO497" i="134"/>
  <c r="EK559" i="134"/>
  <c r="EO546" i="134"/>
  <c r="EQ546" i="134" s="1"/>
  <c r="EK543" i="134"/>
  <c r="EK544" i="134"/>
  <c r="EK551" i="134"/>
  <c r="EK540" i="134"/>
  <c r="EK560" i="134"/>
  <c r="EO562" i="134"/>
  <c r="EO536" i="134"/>
  <c r="EK561" i="134"/>
  <c r="EO563" i="134"/>
  <c r="EK546" i="134"/>
  <c r="EK562" i="134"/>
  <c r="EK535" i="134"/>
  <c r="EO538" i="134"/>
  <c r="EL551" i="134"/>
  <c r="EL552" i="134"/>
  <c r="EK552" i="134"/>
  <c r="EK499" i="134"/>
  <c r="EK541" i="134"/>
  <c r="EL501" i="134"/>
  <c r="EO547" i="134"/>
  <c r="EL531" i="134"/>
  <c r="EL558" i="134"/>
  <c r="EK553" i="134"/>
  <c r="EK500" i="134"/>
  <c r="EK542" i="134"/>
  <c r="EL497" i="134"/>
  <c r="EO498" i="134"/>
  <c r="EO554" i="134"/>
  <c r="EL559" i="134"/>
  <c r="EK554" i="134"/>
  <c r="EK501" i="134"/>
  <c r="EO500" i="134"/>
  <c r="EQ500" i="134" s="1"/>
  <c r="EO555" i="134"/>
  <c r="EQ555" i="134" s="1"/>
  <c r="EL560" i="134"/>
  <c r="EL500" i="134"/>
  <c r="EL543" i="134"/>
  <c r="EL544" i="134"/>
  <c r="EL550" i="134"/>
  <c r="EO530" i="134"/>
  <c r="EO501" i="134"/>
  <c r="EO542" i="134"/>
  <c r="EO549" i="134"/>
  <c r="EO557" i="134"/>
  <c r="EO565" i="134"/>
  <c r="EO528" i="134"/>
  <c r="EO499" i="134"/>
  <c r="EO540" i="134"/>
  <c r="EO548" i="134"/>
  <c r="EO556" i="134"/>
  <c r="EQ556" i="134" s="1"/>
  <c r="EO564" i="134"/>
  <c r="EO532" i="134"/>
  <c r="EO529" i="134"/>
  <c r="EO550" i="134"/>
  <c r="EQ550" i="134" s="1"/>
  <c r="EO558" i="134"/>
  <c r="EQ558" i="134" s="1"/>
  <c r="EO531" i="134"/>
  <c r="EQ531" i="134" s="1"/>
  <c r="EO551" i="134"/>
  <c r="EO559" i="134"/>
  <c r="EO537" i="134"/>
  <c r="EO533" i="134"/>
  <c r="EQ533" i="134" s="1"/>
  <c r="EO552" i="134"/>
  <c r="EO560" i="134"/>
  <c r="EO539" i="134"/>
  <c r="EO535" i="134"/>
  <c r="EO545" i="134"/>
  <c r="EO553" i="134"/>
  <c r="EB537" i="134"/>
  <c r="DL499" i="134"/>
  <c r="EB541" i="134"/>
  <c r="EB555" i="134"/>
  <c r="EL561" i="134"/>
  <c r="EL546" i="134"/>
  <c r="EM546" i="134" s="1"/>
  <c r="EL554" i="134"/>
  <c r="EL562" i="134"/>
  <c r="EK547" i="134"/>
  <c r="EK555" i="134"/>
  <c r="EK563" i="134"/>
  <c r="EK528" i="134"/>
  <c r="EK536" i="134"/>
  <c r="EB549" i="134"/>
  <c r="EB543" i="134"/>
  <c r="EB551" i="134"/>
  <c r="DP528" i="134"/>
  <c r="EL547" i="134"/>
  <c r="EL555" i="134"/>
  <c r="EL563" i="134"/>
  <c r="EK548" i="134"/>
  <c r="EK556" i="134"/>
  <c r="EK537" i="134"/>
  <c r="EB547" i="134"/>
  <c r="EL528" i="134"/>
  <c r="EB557" i="134"/>
  <c r="EL530" i="134"/>
  <c r="EL539" i="134"/>
  <c r="EL548" i="134"/>
  <c r="EL556" i="134"/>
  <c r="EL564" i="134"/>
  <c r="EK549" i="134"/>
  <c r="EK538" i="134"/>
  <c r="EL553" i="134"/>
  <c r="EB545" i="134"/>
  <c r="EB553" i="134"/>
  <c r="EL541" i="134"/>
  <c r="EL549" i="134"/>
  <c r="EL557" i="134"/>
  <c r="EL565" i="134"/>
  <c r="EK550" i="134"/>
  <c r="EK558" i="134"/>
  <c r="EK497" i="134"/>
  <c r="EK531" i="134"/>
  <c r="EK539" i="134"/>
  <c r="EL542" i="134"/>
  <c r="EB535" i="134"/>
  <c r="EB539" i="134"/>
  <c r="EL540" i="134"/>
  <c r="EL538" i="134"/>
  <c r="EL533" i="134"/>
  <c r="EL529" i="134"/>
  <c r="EL499" i="134"/>
  <c r="DL560" i="134"/>
  <c r="EB499" i="134"/>
  <c r="EB559" i="134"/>
  <c r="EB561" i="134"/>
  <c r="EB563" i="134"/>
  <c r="EB565" i="134"/>
  <c r="EB533" i="134"/>
  <c r="EB529" i="134"/>
  <c r="EB498" i="134"/>
  <c r="EB500" i="134"/>
  <c r="EB530" i="134"/>
  <c r="EB532" i="134"/>
  <c r="EB534" i="134"/>
  <c r="EB536" i="134"/>
  <c r="EB538" i="134"/>
  <c r="EB540" i="134"/>
  <c r="EB542" i="134"/>
  <c r="EB544" i="134"/>
  <c r="EB546" i="134"/>
  <c r="EB548" i="134"/>
  <c r="EB550" i="134"/>
  <c r="EB552" i="134"/>
  <c r="EB554" i="134"/>
  <c r="EB556" i="134"/>
  <c r="EB560" i="134"/>
  <c r="EB562" i="134"/>
  <c r="EB564" i="134"/>
  <c r="EB531" i="134"/>
  <c r="EB501" i="134"/>
  <c r="EQ561" i="134"/>
  <c r="EM562" i="134" l="1"/>
  <c r="EQ499" i="134"/>
  <c r="EQ540" i="134"/>
  <c r="EM542" i="134"/>
  <c r="EQ535" i="134"/>
  <c r="DP548" i="134"/>
  <c r="DP533" i="134"/>
  <c r="EM500" i="134"/>
  <c r="EM532" i="134"/>
  <c r="EQ564" i="134"/>
  <c r="EQ530" i="134"/>
  <c r="EQ539" i="134"/>
  <c r="EQ552" i="134"/>
  <c r="EQ562" i="134"/>
  <c r="EQ536" i="134"/>
  <c r="EQ498" i="134"/>
  <c r="EQ538" i="134"/>
  <c r="EQ497" i="134"/>
  <c r="EQ537" i="134"/>
  <c r="EQ532" i="134"/>
  <c r="EM543" i="134"/>
  <c r="EQ548" i="134"/>
  <c r="EQ553" i="134"/>
  <c r="EQ557" i="134"/>
  <c r="EQ545" i="134"/>
  <c r="DP555" i="134"/>
  <c r="EB568" i="134"/>
  <c r="EQ549" i="134"/>
  <c r="EI528" i="134"/>
  <c r="EQ542" i="134"/>
  <c r="EI538" i="134"/>
  <c r="EQ547" i="134"/>
  <c r="EI501" i="134"/>
  <c r="EM531" i="134"/>
  <c r="DP547" i="134"/>
  <c r="DP532" i="134"/>
  <c r="DP540" i="134"/>
  <c r="EQ501" i="134"/>
  <c r="EI536" i="134"/>
  <c r="DP500" i="134"/>
  <c r="EM551" i="134"/>
  <c r="EQ563" i="134"/>
  <c r="EM533" i="134"/>
  <c r="EM497" i="134"/>
  <c r="DP565" i="134"/>
  <c r="DP556" i="134"/>
  <c r="EM559" i="134"/>
  <c r="EQ528" i="134"/>
  <c r="EM544" i="134"/>
  <c r="EQ541" i="134"/>
  <c r="EM558" i="134"/>
  <c r="EM553" i="134"/>
  <c r="EQ554" i="134"/>
  <c r="EQ559" i="134"/>
  <c r="EQ551" i="134"/>
  <c r="DP557" i="134"/>
  <c r="EM541" i="134"/>
  <c r="DP561" i="134"/>
  <c r="EI535" i="134"/>
  <c r="EI529" i="134"/>
  <c r="EQ529" i="134"/>
  <c r="DL546" i="134"/>
  <c r="EI544" i="134"/>
  <c r="DP546" i="134"/>
  <c r="DP563" i="134"/>
  <c r="EM499" i="134"/>
  <c r="EI533" i="134"/>
  <c r="EQ565" i="134"/>
  <c r="EQ560" i="134"/>
  <c r="DP534" i="134"/>
  <c r="DP558" i="134"/>
  <c r="DP499" i="134"/>
  <c r="EM501" i="134"/>
  <c r="DP564" i="134"/>
  <c r="EI541" i="134"/>
  <c r="EI545" i="134"/>
  <c r="EI539" i="134"/>
  <c r="DP539" i="134"/>
  <c r="EM552" i="134"/>
  <c r="DP538" i="134"/>
  <c r="DP553" i="134"/>
  <c r="DL501" i="134"/>
  <c r="EI534" i="134"/>
  <c r="DP549" i="134"/>
  <c r="EM561" i="134"/>
  <c r="EI547" i="134"/>
  <c r="EM560" i="134"/>
  <c r="EM540" i="134"/>
  <c r="DP531" i="134"/>
  <c r="DP541" i="134"/>
  <c r="EI532" i="134"/>
  <c r="EI546" i="134"/>
  <c r="DP498" i="134"/>
  <c r="EM554" i="134"/>
  <c r="EI499" i="134"/>
  <c r="EI531" i="134"/>
  <c r="DP545" i="134"/>
  <c r="DL538" i="134"/>
  <c r="EI542" i="134"/>
  <c r="DL556" i="134"/>
  <c r="EI540" i="134"/>
  <c r="DL531" i="134"/>
  <c r="DL532" i="134"/>
  <c r="DP536" i="134"/>
  <c r="DL535" i="134"/>
  <c r="DL549" i="134"/>
  <c r="EI497" i="134"/>
  <c r="DP537" i="134"/>
  <c r="DL554" i="134"/>
  <c r="DP550" i="134"/>
  <c r="DP542" i="134"/>
  <c r="DL552" i="134"/>
  <c r="EM556" i="134"/>
  <c r="DP554" i="134"/>
  <c r="DL547" i="134"/>
  <c r="DL498" i="134"/>
  <c r="DL545" i="134"/>
  <c r="DL564" i="134"/>
  <c r="EM539" i="134"/>
  <c r="DL551" i="134"/>
  <c r="DL543" i="134"/>
  <c r="DL530" i="134"/>
  <c r="DL544" i="134"/>
  <c r="DL540" i="134"/>
  <c r="DP544" i="134"/>
  <c r="DL541" i="134"/>
  <c r="EM555" i="134"/>
  <c r="EM550" i="134"/>
  <c r="DL550" i="134"/>
  <c r="DL539" i="134"/>
  <c r="EM563" i="134"/>
  <c r="DP551" i="134"/>
  <c r="DL559" i="134"/>
  <c r="DP543" i="134"/>
  <c r="DP559" i="134"/>
  <c r="EO534" i="134"/>
  <c r="EQ534" i="134" s="1"/>
  <c r="EI537" i="134"/>
  <c r="EI500" i="134"/>
  <c r="EI498" i="134"/>
  <c r="EI530" i="134"/>
  <c r="DL555" i="134"/>
  <c r="EI543" i="134"/>
  <c r="EO544" i="134"/>
  <c r="EQ544" i="134" s="1"/>
  <c r="EO543" i="134"/>
  <c r="EQ543" i="134" s="1"/>
  <c r="DP562" i="134"/>
  <c r="DP529" i="134"/>
  <c r="DL563" i="134"/>
  <c r="DL528" i="134"/>
  <c r="DL536" i="134"/>
  <c r="DL553" i="134"/>
  <c r="EM538" i="134"/>
  <c r="DW567" i="134"/>
  <c r="DL558" i="134"/>
  <c r="DL534" i="134"/>
  <c r="EM528" i="134"/>
  <c r="EM547" i="134"/>
  <c r="EM548" i="134"/>
  <c r="DL533" i="134"/>
  <c r="DL542" i="134"/>
  <c r="DP530" i="134"/>
  <c r="EK530" i="134"/>
  <c r="EM530" i="134" s="1"/>
  <c r="EL537" i="134"/>
  <c r="EM537" i="134" s="1"/>
  <c r="EL498" i="134"/>
  <c r="EM498" i="134" s="1"/>
  <c r="EL545" i="134"/>
  <c r="EM545" i="134" s="1"/>
  <c r="DP535" i="134"/>
  <c r="DL562" i="134"/>
  <c r="DL537" i="134"/>
  <c r="EK557" i="134"/>
  <c r="EM557" i="134" s="1"/>
  <c r="DP552" i="134"/>
  <c r="DL500" i="134"/>
  <c r="DL557" i="134"/>
  <c r="DP501" i="134"/>
  <c r="EK564" i="134"/>
  <c r="EM564" i="134" s="1"/>
  <c r="EL534" i="134"/>
  <c r="EM534" i="134" s="1"/>
  <c r="EM549" i="134"/>
  <c r="EK565" i="134"/>
  <c r="EM565" i="134" s="1"/>
  <c r="EK529" i="134"/>
  <c r="EM529" i="134" s="1"/>
  <c r="DP560" i="134"/>
  <c r="DL565" i="134"/>
  <c r="EL535" i="134"/>
  <c r="EM535" i="134" s="1"/>
  <c r="DL529" i="134"/>
  <c r="DL561" i="134"/>
  <c r="DL548" i="134"/>
  <c r="EL536" i="134"/>
  <c r="EM536" i="134" s="1"/>
  <c r="EB567" i="134"/>
  <c r="EX546" i="134" l="1"/>
  <c r="EX538" i="134"/>
  <c r="EX533" i="134"/>
  <c r="EX499" i="134"/>
  <c r="EX539" i="134"/>
  <c r="EX547" i="134"/>
  <c r="EX560" i="134"/>
  <c r="EX531" i="134"/>
  <c r="EX501" i="134"/>
  <c r="EX562" i="134"/>
  <c r="EX541" i="134"/>
  <c r="EX532" i="134"/>
  <c r="EX553" i="134"/>
  <c r="EX564" i="134"/>
  <c r="EX551" i="134"/>
  <c r="EX540" i="134"/>
  <c r="EX563" i="134"/>
  <c r="EX556" i="134"/>
  <c r="EX549" i="134"/>
  <c r="EX561" i="134"/>
  <c r="EX542" i="134"/>
  <c r="EX550" i="134"/>
  <c r="EX554" i="134"/>
  <c r="EX536" i="134"/>
  <c r="EX500" i="134"/>
  <c r="EX544" i="134"/>
  <c r="EX552" i="134"/>
  <c r="EX557" i="134"/>
  <c r="EX545" i="134"/>
  <c r="EQ568" i="134"/>
  <c r="EX558" i="134"/>
  <c r="DW568" i="134"/>
  <c r="EX535" i="134"/>
  <c r="EQ567" i="134"/>
  <c r="EX543" i="134"/>
  <c r="EX555" i="134"/>
  <c r="EX528" i="134"/>
  <c r="EX559" i="134"/>
  <c r="EI567" i="134"/>
  <c r="EX537" i="134"/>
  <c r="EX534" i="134"/>
  <c r="EI568" i="134"/>
  <c r="EX497" i="134"/>
  <c r="EX565" i="134"/>
  <c r="EX498" i="134"/>
  <c r="EX548" i="134"/>
  <c r="EX530" i="134"/>
  <c r="EM568" i="134"/>
  <c r="EX529" i="134"/>
  <c r="EM567" i="134"/>
  <c r="DP567" i="134"/>
  <c r="DP568" i="134"/>
  <c r="EB569" i="134"/>
  <c r="EI569" i="134" l="1"/>
  <c r="DL568" i="134"/>
  <c r="DL567" i="134"/>
  <c r="DW569" i="134"/>
  <c r="EQ569" i="134"/>
  <c r="EX567" i="134"/>
  <c r="EX568" i="134"/>
  <c r="EM569" i="134"/>
  <c r="DP569" i="134"/>
  <c r="DL569" i="134" l="1"/>
  <c r="EX569" i="134"/>
  <c r="CI315" i="133" l="1"/>
  <c r="CI158" i="133"/>
</calcChain>
</file>

<file path=xl/sharedStrings.xml><?xml version="1.0" encoding="utf-8"?>
<sst xmlns="http://schemas.openxmlformats.org/spreadsheetml/2006/main" count="13536" uniqueCount="3865">
  <si>
    <t>Moyens de fonctionnement</t>
  </si>
  <si>
    <t>Population scolaire</t>
  </si>
  <si>
    <t>–</t>
  </si>
  <si>
    <t>– –</t>
  </si>
  <si>
    <t>+</t>
  </si>
  <si>
    <t>+ +</t>
  </si>
  <si>
    <t>Absentéisme</t>
  </si>
  <si>
    <t>Faits de violence</t>
  </si>
  <si>
    <t>Conseil(s) de discipline</t>
  </si>
  <si>
    <t>Exclusion(s) définitive(s)</t>
  </si>
  <si>
    <t>Exclusion(s) temporaire(s)</t>
  </si>
  <si>
    <t>Moyens importants</t>
  </si>
  <si>
    <t>Rang</t>
  </si>
  <si>
    <t>Population favorisée</t>
  </si>
  <si>
    <t>Vie scolaire</t>
  </si>
  <si>
    <t>Parcours des élèves</t>
  </si>
  <si>
    <t>Taux d'accès</t>
  </si>
  <si>
    <t>Age moyen des enseignants</t>
  </si>
  <si>
    <t>Annee</t>
  </si>
  <si>
    <t>Libelle</t>
  </si>
  <si>
    <t>Nom Variable</t>
  </si>
  <si>
    <t>Libelle Ligne</t>
  </si>
  <si>
    <t>Valeurs</t>
  </si>
  <si>
    <t>Ancienneté des enseignants dans le poste (en 4 classes)</t>
  </si>
  <si>
    <t>Ancienneté moyenne des enseignants dans le poste (en années)</t>
  </si>
  <si>
    <t>Nombre d'élèves par structure (E/S)</t>
  </si>
  <si>
    <t>Nombre d'heures d'enseignement devant élèves, par élève (H/E)</t>
  </si>
  <si>
    <t>Taux de demandes de départs / nb de titulaires</t>
  </si>
  <si>
    <t>Age_ENS_Etab</t>
  </si>
  <si>
    <t>Anc_ENS_8_Etab</t>
  </si>
  <si>
    <t>Anc_ENS_Etab</t>
  </si>
  <si>
    <t>DEPART_ENS_Etab</t>
  </si>
  <si>
    <t>Plus de 8 ans</t>
  </si>
  <si>
    <t>Ouvriers et inactifs</t>
  </si>
  <si>
    <t>Taux d'accès brut</t>
  </si>
  <si>
    <t>pour l'établissement</t>
  </si>
  <si>
    <t>Nature Etab.</t>
  </si>
  <si>
    <t>Appellation - Dénom. Comp.</t>
  </si>
  <si>
    <t>Ville Etablissement</t>
  </si>
  <si>
    <t>Somme de Valeur Variable</t>
  </si>
  <si>
    <t>Somme de Valeur Numerateur</t>
  </si>
  <si>
    <t>Somme de Valeur Denominateur</t>
  </si>
  <si>
    <t>GUISE</t>
  </si>
  <si>
    <t>HIRSON</t>
  </si>
  <si>
    <t>LA FERE</t>
  </si>
  <si>
    <t>BEAUVAIS</t>
  </si>
  <si>
    <t>COMPIEGNE</t>
  </si>
  <si>
    <t>MONTATAIRE</t>
  </si>
  <si>
    <t>MERU</t>
  </si>
  <si>
    <t>PIERRE MENDES FRANCE</t>
  </si>
  <si>
    <t>DOULLENS</t>
  </si>
  <si>
    <t>HAM</t>
  </si>
  <si>
    <t>ARTHUR RIMBAUD</t>
  </si>
  <si>
    <t>AMIENS</t>
  </si>
  <si>
    <t>ALFRED MANESSIER</t>
  </si>
  <si>
    <t>FLIXECOURT</t>
  </si>
  <si>
    <t>RUE</t>
  </si>
  <si>
    <t>ABBEVILLE</t>
  </si>
  <si>
    <t>Valeur calculée</t>
  </si>
  <si>
    <t>Les moyennes</t>
  </si>
  <si>
    <t>ecartype</t>
  </si>
  <si>
    <t>max</t>
  </si>
  <si>
    <t>min</t>
  </si>
  <si>
    <t>diff</t>
  </si>
  <si>
    <t>Valeurs centrées réduites :</t>
  </si>
  <si>
    <t>* indicateurs inversés</t>
  </si>
  <si>
    <t>Echelle des distributions</t>
  </si>
  <si>
    <t xml:space="preserve"> </t>
  </si>
  <si>
    <t>Total Boursiers</t>
  </si>
  <si>
    <t>COPIER cette ligne dans TCD</t>
  </si>
  <si>
    <t>TOTAL</t>
  </si>
  <si>
    <t>PAS VISIBLEsur la fiche</t>
  </si>
  <si>
    <t>2017</t>
  </si>
  <si>
    <t>Radar</t>
  </si>
  <si>
    <t>TOTAL DES TOTAUX</t>
  </si>
  <si>
    <t>Fait(s) de violence</t>
  </si>
  <si>
    <t>Réussite aux examens</t>
  </si>
  <si>
    <t>Effectifs d'élèves de l'enseignement pro total</t>
  </si>
  <si>
    <t>Effectifs d'élèves en BTS et assimilé</t>
  </si>
  <si>
    <t>Taux de réussite - Production</t>
  </si>
  <si>
    <t>VA</t>
  </si>
  <si>
    <t>0020012C</t>
  </si>
  <si>
    <t>0020034B</t>
  </si>
  <si>
    <t>0021476U</t>
  </si>
  <si>
    <t>0021939X</t>
  </si>
  <si>
    <t>0022042J</t>
  </si>
  <si>
    <t>0022044L</t>
  </si>
  <si>
    <t>0600002B</t>
  </si>
  <si>
    <t>0601863Z</t>
  </si>
  <si>
    <t>0800007Y</t>
  </si>
  <si>
    <t>0801853E</t>
  </si>
  <si>
    <t>0801882L</t>
  </si>
  <si>
    <t>RNE Etab</t>
  </si>
  <si>
    <t>RNE SEP</t>
  </si>
  <si>
    <t>LPO (LP)</t>
  </si>
  <si>
    <t>En ROUGE = Moyenne académique</t>
  </si>
  <si>
    <t>Distribution par PCS regroupées (enseignement pro)</t>
  </si>
  <si>
    <t>Indice de position sociale - 2nd cycle PRO</t>
  </si>
  <si>
    <t>Répartition des élèves de 2nd cycle Pro par nombre de parts de bourse</t>
  </si>
  <si>
    <t>Synthèse des taux de passage post-1ère année de CAP</t>
  </si>
  <si>
    <t>Synthèse des taux de passage post-1ère PRO</t>
  </si>
  <si>
    <t>Synthèse des taux de passage post-2nde PRO</t>
  </si>
  <si>
    <t>Taux d'accès de la 1ère au bac PRO et valeurs ajoutées</t>
  </si>
  <si>
    <t>Taux d'accès de la 2nde au bac PRO et valeurs ajoutées</t>
  </si>
  <si>
    <t>Taux d'accès de la Terminale au bac PRO et valeurs ajoutées</t>
  </si>
  <si>
    <t>Taux de passage de Terminale PRO en STS</t>
  </si>
  <si>
    <t>Taux de redoublement global en 2ème année de CAP en 2 ans</t>
  </si>
  <si>
    <t>Taux de redoublement global en Terminale Pro</t>
  </si>
  <si>
    <t>Taux de réussite au Bac PRO pour l'ensemble des formations et valeurs  ajoutées</t>
  </si>
  <si>
    <t>Taux de réussite au bac PRO, secteur production et valeurs ajoutées</t>
  </si>
  <si>
    <t>Taux de réussite au bac PRO, secteur services et valeurs ajoutées</t>
  </si>
  <si>
    <t>Taux de réussite au CAP pour l'ensemble des formations</t>
  </si>
  <si>
    <t>Age_ENS_Aca</t>
  </si>
  <si>
    <t>Anc_ENS_3_Etab</t>
  </si>
  <si>
    <t>Anc_ENS_Aca</t>
  </si>
  <si>
    <t>PCS 4_Pro_Etab</t>
  </si>
  <si>
    <t>Total_2cy_pro</t>
  </si>
  <si>
    <t>Total_BTS_assim</t>
  </si>
  <si>
    <t>IPS_2CYPRO_Aca</t>
  </si>
  <si>
    <t>IPS_2CYPRO_Etab</t>
  </si>
  <si>
    <t>EsurS_2CY_Pro_Etab</t>
  </si>
  <si>
    <t>HsurE_2CY_Pro_Etab</t>
  </si>
  <si>
    <t>BoLP_Tot_2cyPR_Etab</t>
  </si>
  <si>
    <t>RedCAP1_Etab</t>
  </si>
  <si>
    <t>Red1PRO_Etab</t>
  </si>
  <si>
    <t>Red2PRO_Etab</t>
  </si>
  <si>
    <t>TAcc_1BPro_Etab</t>
  </si>
  <si>
    <t>VAAcc_1BPro_Fr</t>
  </si>
  <si>
    <t>TAcc_2BPro_Etab</t>
  </si>
  <si>
    <t>VAAcc_2BPro_Fr</t>
  </si>
  <si>
    <t>TAcc_TBPro_Etab</t>
  </si>
  <si>
    <t>VAAcc_TBPro_Fr</t>
  </si>
  <si>
    <t>TPass_TPro_STS_Etab</t>
  </si>
  <si>
    <t>TRed_CAP2_Etab</t>
  </si>
  <si>
    <t>TRed_TPro_Etab</t>
  </si>
  <si>
    <t>TReuss_Pro_Etab</t>
  </si>
  <si>
    <t>VAReuss_Pro_Fr</t>
  </si>
  <si>
    <t>TReuss_Prod_Etab</t>
  </si>
  <si>
    <t>VAReuss_Prod_Fr</t>
  </si>
  <si>
    <t>TReuss_Serv_Etab</t>
  </si>
  <si>
    <t>VAReuss_Serv_Fr</t>
  </si>
  <si>
    <t>TReu_CAP_Etab</t>
  </si>
  <si>
    <t>De 2 à 5 ans</t>
  </si>
  <si>
    <t>Total 2nd cycle pro</t>
  </si>
  <si>
    <t>Total BTS et assim</t>
  </si>
  <si>
    <t>IPS</t>
  </si>
  <si>
    <t>E/S 2nd cycle Pro</t>
  </si>
  <si>
    <t>H/E 2nd cycle Pro</t>
  </si>
  <si>
    <t>Total</t>
  </si>
  <si>
    <t>Redoublement</t>
  </si>
  <si>
    <t>Valeur ajoutée / France</t>
  </si>
  <si>
    <t>Passage en STS</t>
  </si>
  <si>
    <t>Taux de réussite  PRO</t>
  </si>
  <si>
    <t>VA / France - Production</t>
  </si>
  <si>
    <t>Taux de réussite - services</t>
  </si>
  <si>
    <t>VA / France - Services</t>
  </si>
  <si>
    <t>Taux de réussite</t>
  </si>
  <si>
    <t>0020022N</t>
  </si>
  <si>
    <t>0020025S</t>
  </si>
  <si>
    <t>0020051V</t>
  </si>
  <si>
    <t>0020052W</t>
  </si>
  <si>
    <t>0020078Z</t>
  </si>
  <si>
    <t>0020079A</t>
  </si>
  <si>
    <t>0020088K</t>
  </si>
  <si>
    <t>0020089L</t>
  </si>
  <si>
    <t>0021478W</t>
  </si>
  <si>
    <t>0021479X</t>
  </si>
  <si>
    <t>0022008X</t>
  </si>
  <si>
    <t>0600003C</t>
  </si>
  <si>
    <t>0600004D</t>
  </si>
  <si>
    <t>0600016S</t>
  </si>
  <si>
    <t>0600017T</t>
  </si>
  <si>
    <t>0600041U</t>
  </si>
  <si>
    <t>0600048B</t>
  </si>
  <si>
    <t>0600049C</t>
  </si>
  <si>
    <t>0600062S</t>
  </si>
  <si>
    <t>0600063T</t>
  </si>
  <si>
    <t>0600070A</t>
  </si>
  <si>
    <t>0601363F</t>
  </si>
  <si>
    <t>0601470X</t>
  </si>
  <si>
    <t>0601787S</t>
  </si>
  <si>
    <t>0601822E</t>
  </si>
  <si>
    <t>0601845E</t>
  </si>
  <si>
    <t>0601870G</t>
  </si>
  <si>
    <t>0601897L</t>
  </si>
  <si>
    <t>0800013E</t>
  </si>
  <si>
    <t>0800061G</t>
  </si>
  <si>
    <t>0800062H</t>
  </si>
  <si>
    <t>0800063J</t>
  </si>
  <si>
    <t>0800065L</t>
  </si>
  <si>
    <t>0801194N</t>
  </si>
  <si>
    <t>0801252B</t>
  </si>
  <si>
    <t>0801336T</t>
  </si>
  <si>
    <t>0801514L</t>
  </si>
  <si>
    <t>0801628K</t>
  </si>
  <si>
    <t>0801704T</t>
  </si>
  <si>
    <t>0801739F</t>
  </si>
  <si>
    <t>0020492Z</t>
  </si>
  <si>
    <t>0020498F</t>
  </si>
  <si>
    <t>0021906L</t>
  </si>
  <si>
    <t>0021999M</t>
  </si>
  <si>
    <t>0022002R</t>
  </si>
  <si>
    <t>0601162M</t>
  </si>
  <si>
    <t>0601164P</t>
  </si>
  <si>
    <t>0601896K</t>
  </si>
  <si>
    <t>0601946P</t>
  </si>
  <si>
    <t>0601947R</t>
  </si>
  <si>
    <t>0801231D</t>
  </si>
  <si>
    <t>0801945E</t>
  </si>
  <si>
    <t>0801946F</t>
  </si>
  <si>
    <t>0801947G</t>
  </si>
  <si>
    <t>0801948H</t>
  </si>
  <si>
    <t>0801949J</t>
  </si>
  <si>
    <t>0801950K</t>
  </si>
  <si>
    <t>0801951L</t>
  </si>
  <si>
    <t>PR</t>
  </si>
  <si>
    <t>LP</t>
  </si>
  <si>
    <t>EREA</t>
  </si>
  <si>
    <t xml:space="preserve">JEAN DE LA FONTAINE </t>
  </si>
  <si>
    <t>CHATEAU-THIERRY</t>
  </si>
  <si>
    <t>PIERRE MECHAIN</t>
  </si>
  <si>
    <t>LAON</t>
  </si>
  <si>
    <t>LEONARD DE VINCI</t>
  </si>
  <si>
    <t>SOISSONS</t>
  </si>
  <si>
    <t xml:space="preserve">JULES VERNE </t>
  </si>
  <si>
    <t>JEAN BOUIN</t>
  </si>
  <si>
    <t>SAINT-QUENTIN</t>
  </si>
  <si>
    <t>LE CORBUSIER</t>
  </si>
  <si>
    <t xml:space="preserve">PAUL LANGEVIN </t>
  </si>
  <si>
    <t xml:space="preserve">CHARLES DE GAULLE </t>
  </si>
  <si>
    <t xml:space="preserve">LAMARCK </t>
  </si>
  <si>
    <t>ALBERT</t>
  </si>
  <si>
    <t xml:space="preserve">JEAN RACINE </t>
  </si>
  <si>
    <t>MONTDIDIER</t>
  </si>
  <si>
    <t xml:space="preserve">LA HOTOIE </t>
  </si>
  <si>
    <t xml:space="preserve">JEAN MONNET </t>
  </si>
  <si>
    <t>LA FERTE-MILON</t>
  </si>
  <si>
    <t>DE L AMEUBLEMENT</t>
  </si>
  <si>
    <t xml:space="preserve">COLARD NOEL </t>
  </si>
  <si>
    <t>JULIE DAUBIE</t>
  </si>
  <si>
    <t xml:space="preserve">CONDORCET </t>
  </si>
  <si>
    <t xml:space="preserve">CAMILLE CLAUDEL </t>
  </si>
  <si>
    <t>FREDERIC ET IRENE JOLIOT CURIE</t>
  </si>
  <si>
    <t xml:space="preserve">FRANCOISE DOLTO </t>
  </si>
  <si>
    <t xml:space="preserve">JEAN MACE </t>
  </si>
  <si>
    <t>CHAUNY</t>
  </si>
  <si>
    <t xml:space="preserve">J.B. COROT - BATIMENT </t>
  </si>
  <si>
    <t>LES JACOBINS</t>
  </si>
  <si>
    <t xml:space="preserve">M.GRENET (INDUSTRIEL) </t>
  </si>
  <si>
    <t>M.GRENET (MIXTE)</t>
  </si>
  <si>
    <t xml:space="preserve">CHARLES DE BOVELLES </t>
  </si>
  <si>
    <t>NOYON</t>
  </si>
  <si>
    <t>DONATION DE ROTHSCHILD</t>
  </si>
  <si>
    <t>SAINT-MAXIMIN</t>
  </si>
  <si>
    <t xml:space="preserve">AMYOT D INVILLE </t>
  </si>
  <si>
    <t>SENLIS</t>
  </si>
  <si>
    <t xml:space="preserve">MARIE CURIE </t>
  </si>
  <si>
    <t>NOGENT-SUR-OISE</t>
  </si>
  <si>
    <t>JULES UHRY</t>
  </si>
  <si>
    <t>CREIL</t>
  </si>
  <si>
    <t>CREVECOEUR-LE-GRAND</t>
  </si>
  <si>
    <t xml:space="preserve">ROBERT DESNOS </t>
  </si>
  <si>
    <t>CREPY-EN-VALOIS</t>
  </si>
  <si>
    <t xml:space="preserve">LAVOISIER </t>
  </si>
  <si>
    <t>ROBERVAL</t>
  </si>
  <si>
    <t>BREUIL-LE-VERT</t>
  </si>
  <si>
    <t>RIBECOURT-DRESLINCOURT</t>
  </si>
  <si>
    <t xml:space="preserve">DE LA FORET </t>
  </si>
  <si>
    <t>CHANTILLY</t>
  </si>
  <si>
    <t xml:space="preserve">ANDRE MALRAUX </t>
  </si>
  <si>
    <t>GRANDVILLIERS</t>
  </si>
  <si>
    <t>DE L ACHEULEEN</t>
  </si>
  <si>
    <t>DU VIMEU</t>
  </si>
  <si>
    <t>FRIVILLE-ESCARBOTIN</t>
  </si>
  <si>
    <t>EDOUARD GAND</t>
  </si>
  <si>
    <t>BOUCHER DE PERTHES</t>
  </si>
  <si>
    <t xml:space="preserve">DE L AUTHIE </t>
  </si>
  <si>
    <t xml:space="preserve">MONTAIGNE </t>
  </si>
  <si>
    <t>J C ATHANASE PELTIER</t>
  </si>
  <si>
    <t>EDOUARD BRANLY</t>
  </si>
  <si>
    <t>PERONNE</t>
  </si>
  <si>
    <t>ROMAIN ROLLAND</t>
  </si>
  <si>
    <t xml:space="preserve">DU MARQUENTERRE </t>
  </si>
  <si>
    <t>ST VINCENT DE PAUL</t>
  </si>
  <si>
    <t xml:space="preserve">SAINTE SOPHIE </t>
  </si>
  <si>
    <t>BOHAIN-EN-VERMANDOIS</t>
  </si>
  <si>
    <t xml:space="preserve">SAINT CHARLES </t>
  </si>
  <si>
    <t>SAINT JOSEPH</t>
  </si>
  <si>
    <t>FONTAINE-LES-VERVINS</t>
  </si>
  <si>
    <t xml:space="preserve">CROISET </t>
  </si>
  <si>
    <t xml:space="preserve">ST JOSEPH DU MONCEL </t>
  </si>
  <si>
    <t>PONT-SAINTE-MAXENCE</t>
  </si>
  <si>
    <t>JEAN-PAUL II</t>
  </si>
  <si>
    <t xml:space="preserve">SEVIGNE </t>
  </si>
  <si>
    <t xml:space="preserve">HENRY POTEZ </t>
  </si>
  <si>
    <t>MEAULTE</t>
  </si>
  <si>
    <t>SAINT PIERRE</t>
  </si>
  <si>
    <t xml:space="preserve">LA PROVIDENCE </t>
  </si>
  <si>
    <t xml:space="preserve">SACRE COEUR </t>
  </si>
  <si>
    <t>SAINT MARTIN</t>
  </si>
  <si>
    <t xml:space="preserve">SAINT RIQUIER </t>
  </si>
  <si>
    <t>SAINT REMI</t>
  </si>
  <si>
    <t>FAUX : moyenne des moyennes</t>
  </si>
  <si>
    <t>Taux d'accès plus performant</t>
  </si>
  <si>
    <t>0021960V</t>
  </si>
  <si>
    <t>0021961W</t>
  </si>
  <si>
    <t>0021477V</t>
  </si>
  <si>
    <t>0020013D</t>
  </si>
  <si>
    <t>0022043K</t>
  </si>
  <si>
    <t>0020061F</t>
  </si>
  <si>
    <t>0600061R</t>
  </si>
  <si>
    <t>0601871H</t>
  </si>
  <si>
    <t>0800060F</t>
  </si>
  <si>
    <t>0801534H</t>
  </si>
  <si>
    <t>0802103B</t>
  </si>
  <si>
    <t>LPO (GT) + LP</t>
  </si>
  <si>
    <t>ANNEE</t>
  </si>
  <si>
    <t>DPT</t>
  </si>
  <si>
    <t>ETAB</t>
  </si>
  <si>
    <t>DIPLÔME</t>
  </si>
  <si>
    <t>FORMATION</t>
  </si>
  <si>
    <t>CAPACITE</t>
  </si>
  <si>
    <t>MEFSTAT11</t>
  </si>
  <si>
    <t>CODE</t>
  </si>
  <si>
    <t>LIBELLE_STAT_33</t>
  </si>
  <si>
    <t>SUPERCODE 1</t>
  </si>
  <si>
    <t>AFFECTATION</t>
  </si>
  <si>
    <t>TX DE PRESSION</t>
  </si>
  <si>
    <t>SUPERCODE 2</t>
  </si>
  <si>
    <t>CONSTAT</t>
  </si>
  <si>
    <t>PLC VACANTES</t>
  </si>
  <si>
    <t>SOURCE</t>
  </si>
  <si>
    <t>0800011C</t>
  </si>
  <si>
    <t>BPRO</t>
  </si>
  <si>
    <t>40030001</t>
  </si>
  <si>
    <t>GESTION-ADMINISTRATION</t>
  </si>
  <si>
    <t>20140020012CBPRO30001</t>
  </si>
  <si>
    <t>20140020012C23810030001</t>
  </si>
  <si>
    <t>Rec. Struc.</t>
  </si>
  <si>
    <t>20150020012CBPRO30001</t>
  </si>
  <si>
    <t>20150020012C23810030001</t>
  </si>
  <si>
    <t>20160020012CBPRO30001</t>
  </si>
  <si>
    <t>20160020012C23810030001</t>
  </si>
  <si>
    <t>40031202</t>
  </si>
  <si>
    <t>COMMERCE</t>
  </si>
  <si>
    <t>20140020012CBPRO31202</t>
  </si>
  <si>
    <t>20140020012C23810031202</t>
  </si>
  <si>
    <t>20150020012CBPRO31202</t>
  </si>
  <si>
    <t>20150020012C23810031202</t>
  </si>
  <si>
    <t>BTS</t>
  </si>
  <si>
    <t>ASSISTANT DE MANAGER</t>
  </si>
  <si>
    <t>20160020012CBPRO31202</t>
  </si>
  <si>
    <t>20160020012C23810031202</t>
  </si>
  <si>
    <t>ASSURANCE</t>
  </si>
  <si>
    <t>40031210</t>
  </si>
  <si>
    <t>ACCUEIL -RELATION CLIENTS USAGERS</t>
  </si>
  <si>
    <t>20140020012CBPRO31210</t>
  </si>
  <si>
    <t>20140020012C23810031210</t>
  </si>
  <si>
    <t>BANQUE CONSEIL.CLIENT.PARTICULIER</t>
  </si>
  <si>
    <t>20150020012CBPRO31210</t>
  </si>
  <si>
    <t>20150020012C23810031210</t>
  </si>
  <si>
    <t>COMMERCE INTERNATIO. REF.EUROPEEN</t>
  </si>
  <si>
    <t>20160020012CBPRO31210</t>
  </si>
  <si>
    <t>20160020012C23810031210</t>
  </si>
  <si>
    <t>COMPTABILITE ET GESTION</t>
  </si>
  <si>
    <t>40033005</t>
  </si>
  <si>
    <t>ACC.SOINS-SERV.PERS. 2NDE COMMUNE</t>
  </si>
  <si>
    <t>20140020012CBPRO33005</t>
  </si>
  <si>
    <t>20140020012C23810033005</t>
  </si>
  <si>
    <t>-</t>
  </si>
  <si>
    <t>DIETETIQUE</t>
  </si>
  <si>
    <t>20150020012CBPRO33005</t>
  </si>
  <si>
    <t>20150020012C23810033005</t>
  </si>
  <si>
    <t>ECONOMIE SOCIALE FAMILIALE</t>
  </si>
  <si>
    <t>20160020012CBPRO33005</t>
  </si>
  <si>
    <t>20160020012C23810033005</t>
  </si>
  <si>
    <t>NEGOCIATION ET RELATION CLIENT</t>
  </si>
  <si>
    <t>32031407</t>
  </si>
  <si>
    <t>ASS.DE GEST.DE PME PMI A REF.EURO</t>
  </si>
  <si>
    <t>20140020012CBTS31407</t>
  </si>
  <si>
    <t>20140020012C32211031407</t>
  </si>
  <si>
    <t>SERV.INFORMATIQ.ORGAN.1ERE ANNEE</t>
  </si>
  <si>
    <t>20150020012CBTS31407</t>
  </si>
  <si>
    <t>20150020012C32211031407</t>
  </si>
  <si>
    <t>SERVICES &amp; PREST.SANIT.&amp; SOCIAL</t>
  </si>
  <si>
    <t>20160020012CBTS31407</t>
  </si>
  <si>
    <t>20160020012C32211031407</t>
  </si>
  <si>
    <t>32031408</t>
  </si>
  <si>
    <t>20140020012CBTS31408</t>
  </si>
  <si>
    <t>20140020012C32211031408</t>
  </si>
  <si>
    <t>20150020012CBTS31408</t>
  </si>
  <si>
    <t>20150020012C32211031408</t>
  </si>
  <si>
    <t>20160020012CBTS31408</t>
  </si>
  <si>
    <t>20160020012C32211031408</t>
  </si>
  <si>
    <t>32033001</t>
  </si>
  <si>
    <t>20140020012CBTS33001</t>
  </si>
  <si>
    <t>20140020012C32211033001</t>
  </si>
  <si>
    <t>20150020012CBTS33001</t>
  </si>
  <si>
    <t>20150020012C32211033001</t>
  </si>
  <si>
    <t>20160020012CBTS33001</t>
  </si>
  <si>
    <t>20160020012C32211033001</t>
  </si>
  <si>
    <t>CAP</t>
  </si>
  <si>
    <t>50022129</t>
  </si>
  <si>
    <t>AGENT POLYVALENT DE RESTAURATION</t>
  </si>
  <si>
    <t>20140020012CCAP22129</t>
  </si>
  <si>
    <t>20140020012C23210022129</t>
  </si>
  <si>
    <t>20150020012CCAP22129</t>
  </si>
  <si>
    <t>20150020012C23210022129</t>
  </si>
  <si>
    <t>20160020012CCAP22129</t>
  </si>
  <si>
    <t>20160020012C23210022129</t>
  </si>
  <si>
    <t>50033202</t>
  </si>
  <si>
    <t>PETITE ENFANCE</t>
  </si>
  <si>
    <t>20140020012CCAP33202</t>
  </si>
  <si>
    <t>20140020012C23210033202</t>
  </si>
  <si>
    <t>20150020012CCAP33202</t>
  </si>
  <si>
    <t>20150020012C23210033202</t>
  </si>
  <si>
    <t>20160020012CCAP33202</t>
  </si>
  <si>
    <t>20160020012C23210033202</t>
  </si>
  <si>
    <t>50033411</t>
  </si>
  <si>
    <t>ASS. TECH. MILIEUX FAMIL.COLLECT.</t>
  </si>
  <si>
    <t>20140020012CCAP33411</t>
  </si>
  <si>
    <t>20140020012C23210033411</t>
  </si>
  <si>
    <t>20150020012CCAP33411</t>
  </si>
  <si>
    <t>20150020012C23210033411</t>
  </si>
  <si>
    <t>20160020012CCAP33411</t>
  </si>
  <si>
    <t>20160020012C23210033411</t>
  </si>
  <si>
    <t>0020014E</t>
  </si>
  <si>
    <t>32022506</t>
  </si>
  <si>
    <t>EUROPL.COMPOS.OPT.PIL.OPTIM.PROD.</t>
  </si>
  <si>
    <t>20140020014EBTS22506</t>
  </si>
  <si>
    <t>20140020014E32211022506</t>
  </si>
  <si>
    <t>32031210</t>
  </si>
  <si>
    <t>20140020014EBTS31210</t>
  </si>
  <si>
    <t>20140020014E32211031210</t>
  </si>
  <si>
    <t>20150020014EBTS31210</t>
  </si>
  <si>
    <t>20150020014E32211031210</t>
  </si>
  <si>
    <t>20160020014EBTS31210</t>
  </si>
  <si>
    <t>20160020014E32211031210</t>
  </si>
  <si>
    <t>40022104</t>
  </si>
  <si>
    <t>BOUCHER CHARCUTIER TRAITEUR</t>
  </si>
  <si>
    <t>20140020022NBPRO22104</t>
  </si>
  <si>
    <t>20140020022N23810022104</t>
  </si>
  <si>
    <t>20150020022NBPRO22104</t>
  </si>
  <si>
    <t>20150020022N23810022104</t>
  </si>
  <si>
    <t>20160020022NBPRO22104</t>
  </si>
  <si>
    <t>20160020022N23810022104</t>
  </si>
  <si>
    <t>20140020022NBPRO30001</t>
  </si>
  <si>
    <t>20140020022N23810030001</t>
  </si>
  <si>
    <t>20150020022NBPRO30001</t>
  </si>
  <si>
    <t>20150020022N23810030001</t>
  </si>
  <si>
    <t>20160020022NBPRO30001</t>
  </si>
  <si>
    <t>20160020022N23810030001</t>
  </si>
  <si>
    <t>20140020022NBPRO33005</t>
  </si>
  <si>
    <t>20140020022N23810033005</t>
  </si>
  <si>
    <t>20150020022NBPRO33005</t>
  </si>
  <si>
    <t>20150020022N23810033005</t>
  </si>
  <si>
    <t>20160020022NBPRO33005</t>
  </si>
  <si>
    <t>20160020022N23810033005</t>
  </si>
  <si>
    <t>40033601</t>
  </si>
  <si>
    <t>ESTHETIQUE COSMETIQUE PARFUMERIE</t>
  </si>
  <si>
    <t>20140020022NBPRO33601</t>
  </si>
  <si>
    <t>20140020022N23810033601</t>
  </si>
  <si>
    <t>20150020022NBPRO33601</t>
  </si>
  <si>
    <t>20150020022N23810033601</t>
  </si>
  <si>
    <t>20160020022NBPRO33601</t>
  </si>
  <si>
    <t>20160020022N23810033601</t>
  </si>
  <si>
    <t>50033610</t>
  </si>
  <si>
    <t>COIFFURE</t>
  </si>
  <si>
    <t>20140020022NCAP33610</t>
  </si>
  <si>
    <t>20140020022N23210033610</t>
  </si>
  <si>
    <t>20150020022NCAP33610</t>
  </si>
  <si>
    <t>20150020022N23210033610</t>
  </si>
  <si>
    <t>20160020022NCAP33610</t>
  </si>
  <si>
    <t>20160020022N23210033610</t>
  </si>
  <si>
    <t>40021404</t>
  </si>
  <si>
    <t>NATURE JARDIN PAYSAGE FORET</t>
  </si>
  <si>
    <t>20140020025SBPRO21404</t>
  </si>
  <si>
    <t>20140020025S23810021404</t>
  </si>
  <si>
    <t>20150020025SBPRO21404</t>
  </si>
  <si>
    <t>20150020025S23810021404</t>
  </si>
  <si>
    <t>20160020025SBPRO21404</t>
  </si>
  <si>
    <t>20160020025S23810021404</t>
  </si>
  <si>
    <t>40025217</t>
  </si>
  <si>
    <t>MAINTEN. MATERIELS 2NDE COMMUNE</t>
  </si>
  <si>
    <t>20140020025SBPRO25217</t>
  </si>
  <si>
    <t>20140020025S23810025217</t>
  </si>
  <si>
    <t>20150020025SBPRO25217</t>
  </si>
  <si>
    <t>20150020025S23810025217</t>
  </si>
  <si>
    <t>20160020025SBPRO25217</t>
  </si>
  <si>
    <t>20160020025S23810025217</t>
  </si>
  <si>
    <t>40025218</t>
  </si>
  <si>
    <t>MAINTENANCE VEHIC. 2NDE COMMUNE</t>
  </si>
  <si>
    <t>20140020025SBPRO25218</t>
  </si>
  <si>
    <t>20140020025S23810025218</t>
  </si>
  <si>
    <t>20150020025SBPRO25218</t>
  </si>
  <si>
    <t>20150020025S23810025218</t>
  </si>
  <si>
    <t>20160020025SBPRO25218</t>
  </si>
  <si>
    <t>20160020025S23810025218</t>
  </si>
  <si>
    <t>50021130</t>
  </si>
  <si>
    <t>METIERS DE L'AGRICULTURE</t>
  </si>
  <si>
    <t>20140020025SCAP21130</t>
  </si>
  <si>
    <t>20140020025S23210021130</t>
  </si>
  <si>
    <t>20150020025SCAP21130</t>
  </si>
  <si>
    <t>20150020025S23210021130</t>
  </si>
  <si>
    <t>20160020025SCAP21130</t>
  </si>
  <si>
    <t>20160020025S23210021130</t>
  </si>
  <si>
    <t>50021405</t>
  </si>
  <si>
    <t>JARDINIER PAYSAGISTE</t>
  </si>
  <si>
    <t>20140020025SCAP21405</t>
  </si>
  <si>
    <t>20140020025S23210021405</t>
  </si>
  <si>
    <t>20150020025SCAP21405</t>
  </si>
  <si>
    <t>20150020025S23210021405</t>
  </si>
  <si>
    <t>20160020025SCAP21405</t>
  </si>
  <si>
    <t>20160020025S23210021405</t>
  </si>
  <si>
    <t>50031218</t>
  </si>
  <si>
    <t>FLEURISTE</t>
  </si>
  <si>
    <t>20140020025SCAP31218</t>
  </si>
  <si>
    <t>20140020025S23210031218</t>
  </si>
  <si>
    <t>20150020025SCAP31218</t>
  </si>
  <si>
    <t>20150020025S23210031218</t>
  </si>
  <si>
    <t>20160020025SCAP31218</t>
  </si>
  <si>
    <t>20160020025S23210031218</t>
  </si>
  <si>
    <t>0020031Y</t>
  </si>
  <si>
    <t>32025007</t>
  </si>
  <si>
    <t>MAINTEN.SYST. OPT.A SYST.PRODUCT.</t>
  </si>
  <si>
    <t>20160020031YBTS25007</t>
  </si>
  <si>
    <t/>
  </si>
  <si>
    <t>20160020031Y32211020110</t>
  </si>
  <si>
    <t>20140020031YBTS25007</t>
  </si>
  <si>
    <t>20140020031Y32211025007</t>
  </si>
  <si>
    <t>20150020031YBTS25007</t>
  </si>
  <si>
    <t>20150020031Y32211025007</t>
  </si>
  <si>
    <t>20140020031YBTS31210</t>
  </si>
  <si>
    <t>20140020031Y32211031210</t>
  </si>
  <si>
    <t>20150020031YBTS31210</t>
  </si>
  <si>
    <t>20150020031Y32211031210</t>
  </si>
  <si>
    <t>20160020031YBTS31210</t>
  </si>
  <si>
    <t>20160020031Y32211031210</t>
  </si>
  <si>
    <t>20140020031YBTS31407</t>
  </si>
  <si>
    <t>20140020031Y32211031407</t>
  </si>
  <si>
    <t>20150020031YBTS31407</t>
  </si>
  <si>
    <t>20150020031Y32211031407</t>
  </si>
  <si>
    <t>20160020031YBTS31407</t>
  </si>
  <si>
    <t>20160020031Y32211031407</t>
  </si>
  <si>
    <t>0020032Z</t>
  </si>
  <si>
    <t>32031211</t>
  </si>
  <si>
    <t>20140020032ZBTS31211</t>
  </si>
  <si>
    <t>20140020032Z32211031211</t>
  </si>
  <si>
    <t>20150020032ZBTS31211</t>
  </si>
  <si>
    <t>20150020032Z32211031211</t>
  </si>
  <si>
    <t>20160020032ZBTS31211</t>
  </si>
  <si>
    <t>20160020032Z32211031211</t>
  </si>
  <si>
    <t>20140020032ZBTS31408</t>
  </si>
  <si>
    <t>20140020032Z32211031408</t>
  </si>
  <si>
    <t>20150020032ZBTS31408</t>
  </si>
  <si>
    <t>20150020032Z32211031408</t>
  </si>
  <si>
    <t>20160020032ZBTS31408</t>
  </si>
  <si>
    <t>20160020032Z32211031408</t>
  </si>
  <si>
    <t>32032408</t>
  </si>
  <si>
    <t>20140020032ZBTS32408</t>
  </si>
  <si>
    <t>20140020032Z32211032408</t>
  </si>
  <si>
    <t>20150020032ZBTS32408</t>
  </si>
  <si>
    <t>20150020032Z32211032408</t>
  </si>
  <si>
    <t>20160020032ZBTS32408</t>
  </si>
  <si>
    <t>20160020032Z32211032408</t>
  </si>
  <si>
    <t>32032609</t>
  </si>
  <si>
    <t>20140020032ZBTS32609</t>
  </si>
  <si>
    <t>20140020032Z32211032609</t>
  </si>
  <si>
    <t>20150020032ZBTS32609</t>
  </si>
  <si>
    <t>20150020032Z32211032609</t>
  </si>
  <si>
    <t>20160020032ZBTS32609</t>
  </si>
  <si>
    <t>20160020032Z32211032609</t>
  </si>
  <si>
    <t>40020002</t>
  </si>
  <si>
    <t>ETUD.DEFINITION PRDTS INDUSTRIELS</t>
  </si>
  <si>
    <t>20140020034BBPRO20002</t>
  </si>
  <si>
    <t>20140020034B23810020002</t>
  </si>
  <si>
    <t>20150020034BBPRO20002</t>
  </si>
  <si>
    <t>20150020034B23810020002</t>
  </si>
  <si>
    <t>20160020034BBPRO20002</t>
  </si>
  <si>
    <t>20160020034B23810020002</t>
  </si>
  <si>
    <t>40025007</t>
  </si>
  <si>
    <t>MAINTENANCE EQUIPEMENTS INDUST.</t>
  </si>
  <si>
    <t>20140020034BBPRO25007</t>
  </si>
  <si>
    <t>20140020034B23810025007</t>
  </si>
  <si>
    <t>20150020034BBPRO25007</t>
  </si>
  <si>
    <t>20150020034B23810025007</t>
  </si>
  <si>
    <t>20160020034BBPRO25007</t>
  </si>
  <si>
    <t>20160020034B23810025007</t>
  </si>
  <si>
    <t>40025106</t>
  </si>
  <si>
    <t>TECHNICIEN D'USINAGE</t>
  </si>
  <si>
    <t>20140020034BBPRO25106</t>
  </si>
  <si>
    <t>20140020034B23810025106</t>
  </si>
  <si>
    <t>20150020034BBPRO25106</t>
  </si>
  <si>
    <t>20150020034B23810025106</t>
  </si>
  <si>
    <t>20160020034BBPRO25106</t>
  </si>
  <si>
    <t>20160020034B23810025106</t>
  </si>
  <si>
    <t>40025510</t>
  </si>
  <si>
    <t>METIERS ELECT. ENVIRON. CONNECTES</t>
  </si>
  <si>
    <t>20140020034BBPRO25510</t>
  </si>
  <si>
    <t>20140020034B23810025510</t>
  </si>
  <si>
    <t>20150020034BBPRO25510</t>
  </si>
  <si>
    <t>20150020034B23810025510</t>
  </si>
  <si>
    <t>20160020034BBPRO25510</t>
  </si>
  <si>
    <t>20160020034B23810025510</t>
  </si>
  <si>
    <t>40025516</t>
  </si>
  <si>
    <t>SYSTEMES NUMERIQUES 2NDE COMMUNE</t>
  </si>
  <si>
    <t>20140020034BBPRO25516</t>
  </si>
  <si>
    <t>20140020034B23810025516</t>
  </si>
  <si>
    <t>20150020034BBPRO25516</t>
  </si>
  <si>
    <t>20150020034B23810025516</t>
  </si>
  <si>
    <t>20160020034BBPRO25516</t>
  </si>
  <si>
    <t>20160020034B23810025516</t>
  </si>
  <si>
    <t>32020009</t>
  </si>
  <si>
    <t>CONCEPTION PRODUITS INDUSTRIELS</t>
  </si>
  <si>
    <t>20140020034BBTS20009</t>
  </si>
  <si>
    <t>20140020034B32211020009</t>
  </si>
  <si>
    <t>20150020034BBTS20009</t>
  </si>
  <si>
    <t>20150020034B32211020009</t>
  </si>
  <si>
    <t>20160020034BBTS20009</t>
  </si>
  <si>
    <t>20160020034B32211020009</t>
  </si>
  <si>
    <t>32020112</t>
  </si>
  <si>
    <t>SYST.NUMER. OPT.A INFORM.&amp;RESEAUX</t>
  </si>
  <si>
    <t>20140020034BBTS20112</t>
  </si>
  <si>
    <t>20140020034B32211020112</t>
  </si>
  <si>
    <t>20150020034BBTS20112</t>
  </si>
  <si>
    <t>20150020034B32211020112</t>
  </si>
  <si>
    <t>20160020034BBTS20112</t>
  </si>
  <si>
    <t>20160020034B32211020112</t>
  </si>
  <si>
    <t>50020101</t>
  </si>
  <si>
    <t>CONDUCT. INSTALLATIONS PRODUCTION</t>
  </si>
  <si>
    <t>20140020034BCAP20101</t>
  </si>
  <si>
    <t>20140020034B23210020101</t>
  </si>
  <si>
    <t>20150020034BCAP20101</t>
  </si>
  <si>
    <t>20150020034B23210020101</t>
  </si>
  <si>
    <t>20160020034BCAP20101</t>
  </si>
  <si>
    <t>20160020034B23210020101</t>
  </si>
  <si>
    <t>0020048S</t>
  </si>
  <si>
    <t>32032328</t>
  </si>
  <si>
    <t>MET.AUDIOVISUEL OPT.GEST.PRODUCT.</t>
  </si>
  <si>
    <t>20140020048SBTS32328</t>
  </si>
  <si>
    <t>20140020048S32211032328</t>
  </si>
  <si>
    <t>20150020048SBTS32328</t>
  </si>
  <si>
    <t>20150020048S32211032328</t>
  </si>
  <si>
    <t>20160020048SBTS32328</t>
  </si>
  <si>
    <t>20160020048S32211032328</t>
  </si>
  <si>
    <t>32032329</t>
  </si>
  <si>
    <t>MET.AUDIOVISUEL OPT.METIERS.IMAGE</t>
  </si>
  <si>
    <t>20140020048SBTS32329</t>
  </si>
  <si>
    <t>20140020048S32211032329</t>
  </si>
  <si>
    <t>20150020048SBTS32329</t>
  </si>
  <si>
    <t>20150020048S32211032329</t>
  </si>
  <si>
    <t>20160020048SBTS32329</t>
  </si>
  <si>
    <t>20160020048S32211032329</t>
  </si>
  <si>
    <t>32032330</t>
  </si>
  <si>
    <t>MET.AUDIOVISUEL OPT. METIERS SON</t>
  </si>
  <si>
    <t>20140020048SBTS32330</t>
  </si>
  <si>
    <t>20140020048S32211032330</t>
  </si>
  <si>
    <t>20150020048SBTS32330</t>
  </si>
  <si>
    <t>20150020048S32211032330</t>
  </si>
  <si>
    <t>20160020048SBTS32330</t>
  </si>
  <si>
    <t>20160020048S32211032330</t>
  </si>
  <si>
    <t>32032331</t>
  </si>
  <si>
    <t>MET.AUDIOV.OP.TECH.ING.EXP.EQUIP.</t>
  </si>
  <si>
    <t>20140020048SBTS32331</t>
  </si>
  <si>
    <t>20140020048S32211032331</t>
  </si>
  <si>
    <t>20150020048SBTS32331</t>
  </si>
  <si>
    <t>20150020048S32211032331</t>
  </si>
  <si>
    <t>20160020048SBTS32331</t>
  </si>
  <si>
    <t>20160020048S32211032331</t>
  </si>
  <si>
    <t>32032332</t>
  </si>
  <si>
    <t>MET.AUDIOV.OPT.MET.MONT.POSTPROD.</t>
  </si>
  <si>
    <t>20140020048SBTS32332</t>
  </si>
  <si>
    <t>20140020048S32211032332</t>
  </si>
  <si>
    <t>20150020048SBTS32332</t>
  </si>
  <si>
    <t>20150020048S32211032332</t>
  </si>
  <si>
    <t>20160020048SBTS32332</t>
  </si>
  <si>
    <t>20160020048S32211032332</t>
  </si>
  <si>
    <t>0020049T</t>
  </si>
  <si>
    <t>32031209</t>
  </si>
  <si>
    <t>MANAGEMENT  UNITES COMMERCIALES</t>
  </si>
  <si>
    <t>20140020049TBTS31209</t>
  </si>
  <si>
    <t>20140020049T32211031209</t>
  </si>
  <si>
    <t>20150020049TBTS31209</t>
  </si>
  <si>
    <t>20150020049T32211031209</t>
  </si>
  <si>
    <t>20160020049TBTS31209</t>
  </si>
  <si>
    <t>20160020049T32211031209</t>
  </si>
  <si>
    <t>20140020049TBTS31407</t>
  </si>
  <si>
    <t>20140020049T32211031407</t>
  </si>
  <si>
    <t>20150020049TBTS31407</t>
  </si>
  <si>
    <t>20150020049T32211031407</t>
  </si>
  <si>
    <t>20160020049TBTS31407</t>
  </si>
  <si>
    <t>20160020049T32211031407</t>
  </si>
  <si>
    <t>0020050U</t>
  </si>
  <si>
    <t>32020111</t>
  </si>
  <si>
    <t>CONCEPT.ET REAL.SYST.AUTOMATIQUES</t>
  </si>
  <si>
    <t>20140020050UBTS20111</t>
  </si>
  <si>
    <t>20140020050U32211020111</t>
  </si>
  <si>
    <t>20150020050UBTS20111</t>
  </si>
  <si>
    <t>20150020050U32211020111</t>
  </si>
  <si>
    <t>20160020050UBTS20111</t>
  </si>
  <si>
    <t>20160020050U32211020111</t>
  </si>
  <si>
    <t>20140020050UBTS20112</t>
  </si>
  <si>
    <t>20140020050U32211020112</t>
  </si>
  <si>
    <t>20150020050UBTS20112</t>
  </si>
  <si>
    <t>20150020050U32211020112</t>
  </si>
  <si>
    <t>20160020050UBTS20112</t>
  </si>
  <si>
    <t>20160020050U32211020112</t>
  </si>
  <si>
    <t>32025006</t>
  </si>
  <si>
    <t>INDUSTRIALIS. PRODUITS MECANIQUES</t>
  </si>
  <si>
    <t>20140020050UBTS25006</t>
  </si>
  <si>
    <t>20140020050U32211025006</t>
  </si>
  <si>
    <t>20150020050UBTS25006</t>
  </si>
  <si>
    <t>20150020050U32211025006</t>
  </si>
  <si>
    <t>20160020050UBTS25006</t>
  </si>
  <si>
    <t>20160020050U32211025006</t>
  </si>
  <si>
    <t>32025515</t>
  </si>
  <si>
    <t>ELECTROTECHNIQUE</t>
  </si>
  <si>
    <t>20140020050UBTS25515</t>
  </si>
  <si>
    <t>20140020050U32211025515</t>
  </si>
  <si>
    <t>20150020050UBTS25515</t>
  </si>
  <si>
    <t>20150020050U32211025515</t>
  </si>
  <si>
    <t>20160020050UBTS25515</t>
  </si>
  <si>
    <t>20160020050U32211025515</t>
  </si>
  <si>
    <t>20140020050UBTS31408</t>
  </si>
  <si>
    <t>20140020050U32211031408</t>
  </si>
  <si>
    <t>20150020050UBTS31408</t>
  </si>
  <si>
    <t>20150020050U32211031408</t>
  </si>
  <si>
    <t>20160020050UBTS31408</t>
  </si>
  <si>
    <t>20160020050U32211031408</t>
  </si>
  <si>
    <t>20140020050UBTS32408</t>
  </si>
  <si>
    <t>20140020050U32211032408</t>
  </si>
  <si>
    <t>20150020050UBTS32408</t>
  </si>
  <si>
    <t>20150020050U32211032408</t>
  </si>
  <si>
    <t>20160020050UBTS32408</t>
  </si>
  <si>
    <t>20160020050U32211032408</t>
  </si>
  <si>
    <t>32034501</t>
  </si>
  <si>
    <t>NOTARIAT</t>
  </si>
  <si>
    <t>20140020050UBTS34501</t>
  </si>
  <si>
    <t>20140020050U32211034501</t>
  </si>
  <si>
    <t>20150020050UBTS34501</t>
  </si>
  <si>
    <t>20150020050U32211034501</t>
  </si>
  <si>
    <t>20160020050UBTS34501</t>
  </si>
  <si>
    <t>20160020050U32211034501</t>
  </si>
  <si>
    <t>40024202</t>
  </si>
  <si>
    <t>ARTIS.&amp; MET.ART : TAPIS.D'AMEUBLT</t>
  </si>
  <si>
    <t>20140020051VBPRO24202</t>
  </si>
  <si>
    <t>20140020051V23810024202</t>
  </si>
  <si>
    <t>20150020051VBPRO24202</t>
  </si>
  <si>
    <t>20150020051V23810024202</t>
  </si>
  <si>
    <t>20160020051VBPRO24202</t>
  </si>
  <si>
    <t>20160020051V23810024202</t>
  </si>
  <si>
    <t>50023437</t>
  </si>
  <si>
    <t>EBENISTE</t>
  </si>
  <si>
    <t>20140020051VCAP23437</t>
  </si>
  <si>
    <t>20140020051V23210023437</t>
  </si>
  <si>
    <t>20150020051VCAP23437</t>
  </si>
  <si>
    <t>20150020051V23210023437</t>
  </si>
  <si>
    <t>20160020051VCAP23437</t>
  </si>
  <si>
    <t>20160020051V23210023437</t>
  </si>
  <si>
    <t>40022106</t>
  </si>
  <si>
    <t>CUISINE</t>
  </si>
  <si>
    <t>20140020052WBPRO22106</t>
  </si>
  <si>
    <t>20140020052W23810022106</t>
  </si>
  <si>
    <t>20150020052WBPRO22106</t>
  </si>
  <si>
    <t>20150020052W23810022106</t>
  </si>
  <si>
    <t>20160020052WBPRO22106</t>
  </si>
  <si>
    <t>20160020052W23810022106</t>
  </si>
  <si>
    <t>40022704</t>
  </si>
  <si>
    <t>TECHN. MAINT. SYST.ENERG.CLIMATIQ</t>
  </si>
  <si>
    <t>20140020052WBPRO22704</t>
  </si>
  <si>
    <t>20140020052W23810022704</t>
  </si>
  <si>
    <t>20150020052WBPRO22704</t>
  </si>
  <si>
    <t>20150020052W23810022704</t>
  </si>
  <si>
    <t>20160020052WBPRO22704</t>
  </si>
  <si>
    <t>20160020052W23810022704</t>
  </si>
  <si>
    <t>40023006</t>
  </si>
  <si>
    <t>TECHN. ETUDES BATIM. 2NDE COMMUNE</t>
  </si>
  <si>
    <t>20140020052WBPRO23006</t>
  </si>
  <si>
    <t>20140020052W23810023006</t>
  </si>
  <si>
    <t>20150020052WBPRO23006</t>
  </si>
  <si>
    <t>20150020052W23810023006</t>
  </si>
  <si>
    <t>20160020052WBPRO23006</t>
  </si>
  <si>
    <t>20160020052W23810023006</t>
  </si>
  <si>
    <t>40023203</t>
  </si>
  <si>
    <t>TECHNICIEN BAT. : ORG.REAL.GROS O</t>
  </si>
  <si>
    <t>20140020052WBPRO23203</t>
  </si>
  <si>
    <t>20140020052W23810023203</t>
  </si>
  <si>
    <t>20150020052WBPRO23203</t>
  </si>
  <si>
    <t>20150020052W23810023203</t>
  </si>
  <si>
    <t>20160020052WBPRO23203</t>
  </si>
  <si>
    <t>20160020052W23810023203</t>
  </si>
  <si>
    <t>40023304</t>
  </si>
  <si>
    <t>AMENAGEMENT FINITION BATIMENT</t>
  </si>
  <si>
    <t>20140020052WBPRO23304</t>
  </si>
  <si>
    <t>20140020052W23810023304</t>
  </si>
  <si>
    <t>20150020052WBPRO23304</t>
  </si>
  <si>
    <t>20150020052W23810023304</t>
  </si>
  <si>
    <t>20160020052WBPRO23304</t>
  </si>
  <si>
    <t>20160020052W23810023304</t>
  </si>
  <si>
    <t>40023405</t>
  </si>
  <si>
    <t>TECHNICIEN MENUISIER AGENCEUR</t>
  </si>
  <si>
    <t>20140020052WBPRO23405</t>
  </si>
  <si>
    <t>20140020052W23810023405</t>
  </si>
  <si>
    <t>20150020052WBPRO23405</t>
  </si>
  <si>
    <t>20150020052W23810023405</t>
  </si>
  <si>
    <t>20160020052WBPRO23405</t>
  </si>
  <si>
    <t>20160020052W23810023405</t>
  </si>
  <si>
    <t>20140020052WBPRO25510</t>
  </si>
  <si>
    <t>20140020052W23810025510</t>
  </si>
  <si>
    <t>20150020052WBPRO25510</t>
  </si>
  <si>
    <t>20150020052W23810025510</t>
  </si>
  <si>
    <t>20160020052WBPRO25510</t>
  </si>
  <si>
    <t>20160020052W23810025510</t>
  </si>
  <si>
    <t>40033403</t>
  </si>
  <si>
    <t>COMMERC. SERVICES EN RESTAURATION</t>
  </si>
  <si>
    <t>20140020052WBPRO33403</t>
  </si>
  <si>
    <t>20140020052W23810033403</t>
  </si>
  <si>
    <t>20150020052WBPRO33403</t>
  </si>
  <si>
    <t>20150020052W23810033403</t>
  </si>
  <si>
    <t>20160020052WBPRO33403</t>
  </si>
  <si>
    <t>20160020052W23810033403</t>
  </si>
  <si>
    <t>50022136</t>
  </si>
  <si>
    <t>PATISSIER</t>
  </si>
  <si>
    <t>20140020052WCAP22136</t>
  </si>
  <si>
    <t>20140020052W23210022136</t>
  </si>
  <si>
    <t>20150020052WCAP22136</t>
  </si>
  <si>
    <t>20150020052W23210022136</t>
  </si>
  <si>
    <t>20160020052WCAP22136</t>
  </si>
  <si>
    <t>20160020052W23210022136</t>
  </si>
  <si>
    <t>50023217</t>
  </si>
  <si>
    <t>MACON</t>
  </si>
  <si>
    <t>20140020052WCAP23217</t>
  </si>
  <si>
    <t>20140020052W23210023217</t>
  </si>
  <si>
    <t>20150020052WCAP23217</t>
  </si>
  <si>
    <t>20150020052W23210023217</t>
  </si>
  <si>
    <t>20160020052WCAP23217</t>
  </si>
  <si>
    <t>20160020052W23210023217</t>
  </si>
  <si>
    <t>50023302</t>
  </si>
  <si>
    <t>MONTEUR EN ISOL.THERMIQ &amp; ACOUST.</t>
  </si>
  <si>
    <t>20140020052WCAP23302</t>
  </si>
  <si>
    <t>20140020052W23210023302</t>
  </si>
  <si>
    <t>20150020052WCAP23302</t>
  </si>
  <si>
    <t>20150020052W23210023302</t>
  </si>
  <si>
    <t>20160020052WCAP23302</t>
  </si>
  <si>
    <t>20160020052W23210023302</t>
  </si>
  <si>
    <t>50023317</t>
  </si>
  <si>
    <t>INSTALLATEUR SANITAIRE</t>
  </si>
  <si>
    <t>20140020052WCAP23317</t>
  </si>
  <si>
    <t>20140020052W23210023317</t>
  </si>
  <si>
    <t>20150020052WCAP23317</t>
  </si>
  <si>
    <t>20150020052W23210023317</t>
  </si>
  <si>
    <t>20160020052WCAP23317</t>
  </si>
  <si>
    <t>20160020052W23210023317</t>
  </si>
  <si>
    <t>50023319</t>
  </si>
  <si>
    <t>PEINTRE-APPLICATEUR DE REVETEMENT</t>
  </si>
  <si>
    <t>20140020052WCAP23319</t>
  </si>
  <si>
    <t>20140020052W23210023319</t>
  </si>
  <si>
    <t>20150020052WCAP23319</t>
  </si>
  <si>
    <t>20150020052W23210023319</t>
  </si>
  <si>
    <t>20160020052WCAP23319</t>
  </si>
  <si>
    <t>20160020052W23210023319</t>
  </si>
  <si>
    <t>50023442</t>
  </si>
  <si>
    <t>MENUISIER INSTALLATEUR</t>
  </si>
  <si>
    <t>20140020052WCAP23442</t>
  </si>
  <si>
    <t>20140020052W23210023442</t>
  </si>
  <si>
    <t>20150020052WCAP23442</t>
  </si>
  <si>
    <t>20150020052W23210023442</t>
  </si>
  <si>
    <t>20160020052WCAP23442</t>
  </si>
  <si>
    <t>20160020052W23210023442</t>
  </si>
  <si>
    <t>50033410</t>
  </si>
  <si>
    <t>SERVICES EN BRASSERIE-CAFE</t>
  </si>
  <si>
    <t>20140020052WCAP33410</t>
  </si>
  <si>
    <t>20140020052W23210033410</t>
  </si>
  <si>
    <t>20150020052WCAP33410</t>
  </si>
  <si>
    <t>20150020052W23210033410</t>
  </si>
  <si>
    <t>20160020052WCAP33410</t>
  </si>
  <si>
    <t>20160020052W23210033410</t>
  </si>
  <si>
    <t>50034307</t>
  </si>
  <si>
    <t>AGENT DE PROPRETE ET D'HYGIENE</t>
  </si>
  <si>
    <t>20140020052WCAP34307</t>
  </si>
  <si>
    <t>20140020052W23210034307</t>
  </si>
  <si>
    <t>20150020052WCAP34307</t>
  </si>
  <si>
    <t>20150020052W23210034307</t>
  </si>
  <si>
    <t>20160020052WCAP34307</t>
  </si>
  <si>
    <t>20160020052W23210034307</t>
  </si>
  <si>
    <t>0020059D</t>
  </si>
  <si>
    <t>20140020059DBTS31209</t>
  </si>
  <si>
    <t>20140020059D32211031209</t>
  </si>
  <si>
    <t>20150020059DBTS31209</t>
  </si>
  <si>
    <t>20150020059D32211031209</t>
  </si>
  <si>
    <t>20160020059DBTS31209</t>
  </si>
  <si>
    <t>20160020059D32211031209</t>
  </si>
  <si>
    <t>20140020059DBTS31408</t>
  </si>
  <si>
    <t>20140020059D32211031408</t>
  </si>
  <si>
    <t>20150020059DBTS31408</t>
  </si>
  <si>
    <t>20150020059D32211031408</t>
  </si>
  <si>
    <t>20160020059DBTS31408</t>
  </si>
  <si>
    <t>20160020059D32211031408</t>
  </si>
  <si>
    <t>20140020059DBTS32408</t>
  </si>
  <si>
    <t>20140020059D32211032408</t>
  </si>
  <si>
    <t>20150020059DBTS32408</t>
  </si>
  <si>
    <t>20150020059D32211032408</t>
  </si>
  <si>
    <t>20160020059DBTS32408</t>
  </si>
  <si>
    <t>20160020059D32211032408</t>
  </si>
  <si>
    <t>40024203</t>
  </si>
  <si>
    <t>METIERS DE LA MODE - VÊTEMENT</t>
  </si>
  <si>
    <t>20140020078ZBPRO24203</t>
  </si>
  <si>
    <t>20140020078Z23810024203</t>
  </si>
  <si>
    <t>20150020078ZBPRO24203</t>
  </si>
  <si>
    <t>20150020078Z23810024203</t>
  </si>
  <si>
    <t>20160020078ZBPRO24203</t>
  </si>
  <si>
    <t>20160020078Z23810024203</t>
  </si>
  <si>
    <t>20140020078ZBPRO30001</t>
  </si>
  <si>
    <t>20140020078Z23810030001</t>
  </si>
  <si>
    <t>20150020078ZBPRO30001</t>
  </si>
  <si>
    <t>20150020078Z23810030001</t>
  </si>
  <si>
    <t>20160020078ZBPRO30001</t>
  </si>
  <si>
    <t>20160020078Z23810030001</t>
  </si>
  <si>
    <t>20140020078ZBPRO31202</t>
  </si>
  <si>
    <t>20140020078Z23810031202</t>
  </si>
  <si>
    <t>20150020078ZBPRO31202</t>
  </si>
  <si>
    <t>20150020078Z23810031202</t>
  </si>
  <si>
    <t>20160020078ZBPRO31202</t>
  </si>
  <si>
    <t>20160020078Z23810031202</t>
  </si>
  <si>
    <t>40031206</t>
  </si>
  <si>
    <t>VENTE (PROSPECT.NEGO.SUIV.CLIENT)</t>
  </si>
  <si>
    <t>20140020078ZBPRO31206</t>
  </si>
  <si>
    <t>20140020078Z23810031206</t>
  </si>
  <si>
    <t>20150020078ZBPRO31206</t>
  </si>
  <si>
    <t>20150020078Z23810031206</t>
  </si>
  <si>
    <t>20160020078ZBPRO31206</t>
  </si>
  <si>
    <t>20160020078Z23810031206</t>
  </si>
  <si>
    <t>20140020078ZBPRO31210</t>
  </si>
  <si>
    <t>20140020078Z23810031210</t>
  </si>
  <si>
    <t>20150020078ZBPRO31210</t>
  </si>
  <si>
    <t>20150020078Z23810031210</t>
  </si>
  <si>
    <t>20160020078ZBPRO31210</t>
  </si>
  <si>
    <t>20160020078Z23810031210</t>
  </si>
  <si>
    <t>20140020078ZBPRO33005</t>
  </si>
  <si>
    <t>20140020078Z23810033005</t>
  </si>
  <si>
    <t>20150020078ZBPRO33005</t>
  </si>
  <si>
    <t>20150020078Z23810033005</t>
  </si>
  <si>
    <t>20160020078ZBPRO33005</t>
  </si>
  <si>
    <t>20160020078Z23810033005</t>
  </si>
  <si>
    <t>40034304</t>
  </si>
  <si>
    <t>HYGIENE PROPRETE STERILISATION</t>
  </si>
  <si>
    <t>20140020078ZBPRO34304</t>
  </si>
  <si>
    <t>20140020078Z23810034304</t>
  </si>
  <si>
    <t>20150020078ZBPRO34304</t>
  </si>
  <si>
    <t>20150020078Z23810034304</t>
  </si>
  <si>
    <t>20160020078ZBPRO34304</t>
  </si>
  <si>
    <t>20160020078Z23810034304</t>
  </si>
  <si>
    <t>20140020078ZCAP22129</t>
  </si>
  <si>
    <t>20140020078Z23210022129</t>
  </si>
  <si>
    <t>20150020078ZCAP22129</t>
  </si>
  <si>
    <t>20150020078Z23210022129</t>
  </si>
  <si>
    <t>20160020078ZCAP22129</t>
  </si>
  <si>
    <t>20160020078Z23210022129</t>
  </si>
  <si>
    <t>50024240</t>
  </si>
  <si>
    <t>METIERS DE LA MODE-VÊTEMENT FLOU</t>
  </si>
  <si>
    <t>20140020078ZCAP24240</t>
  </si>
  <si>
    <t>20140020078Z23210024240</t>
  </si>
  <si>
    <t>20150020078ZCAP24240</t>
  </si>
  <si>
    <t>20150020078Z23210024240</t>
  </si>
  <si>
    <t>20160020078ZCAP24240</t>
  </si>
  <si>
    <t>20160020078Z23210024240</t>
  </si>
  <si>
    <t>20140020078ZCAP33411</t>
  </si>
  <si>
    <t>20140020078Z23210033411</t>
  </si>
  <si>
    <t>20150020078ZCAP33411</t>
  </si>
  <si>
    <t>20150020078Z23210033411</t>
  </si>
  <si>
    <t>20160020078ZCAP33411</t>
  </si>
  <si>
    <t>20160020078Z23210033411</t>
  </si>
  <si>
    <t>20140020079ABPRO25007</t>
  </si>
  <si>
    <t>20140020079A23810025007</t>
  </si>
  <si>
    <t>20150020079ABPRO25007</t>
  </si>
  <si>
    <t>20150020079A23810025007</t>
  </si>
  <si>
    <t>20160020079ABPRO25007</t>
  </si>
  <si>
    <t>20160020079A23810025007</t>
  </si>
  <si>
    <t>20140020079ABPRO25106</t>
  </si>
  <si>
    <t>20140020079A23810025106</t>
  </si>
  <si>
    <t>20150020079ABPRO25106</t>
  </si>
  <si>
    <t>20150020079A23810025106</t>
  </si>
  <si>
    <t>20160020079ABPRO25106</t>
  </si>
  <si>
    <t>20160020079A23810025106</t>
  </si>
  <si>
    <t>20140020079ABPRO25218</t>
  </si>
  <si>
    <t>20140020079A23810025218</t>
  </si>
  <si>
    <t>20150020079ABPRO25218</t>
  </si>
  <si>
    <t>20150020079A23810025218</t>
  </si>
  <si>
    <t>20160020079ABPRO25218</t>
  </si>
  <si>
    <t>20160020079A23810025218</t>
  </si>
  <si>
    <t>40025408</t>
  </si>
  <si>
    <t>REPARATION DES CARROSSERIES</t>
  </si>
  <si>
    <t>20140020079ABPRO25408</t>
  </si>
  <si>
    <t>20140020079A23810025408</t>
  </si>
  <si>
    <t>20150020079ABPRO25408</t>
  </si>
  <si>
    <t>20150020079A23810025408</t>
  </si>
  <si>
    <t>20160020079ABPRO25408</t>
  </si>
  <si>
    <t>20160020079A23810025408</t>
  </si>
  <si>
    <t>40025409</t>
  </si>
  <si>
    <t>TECH.CHAUDRONNERIE INDUSTRIELLE</t>
  </si>
  <si>
    <t>20140020079ABPRO25409</t>
  </si>
  <si>
    <t>20140020079A23810025409</t>
  </si>
  <si>
    <t>20150020079ABPRO25409</t>
  </si>
  <si>
    <t>20150020079A23810025409</t>
  </si>
  <si>
    <t>20160020079ABPRO25409</t>
  </si>
  <si>
    <t>20160020079A23810025409</t>
  </si>
  <si>
    <t>20140020079ABPRO25510</t>
  </si>
  <si>
    <t>20140020079A23810025510</t>
  </si>
  <si>
    <t>20150020079ABPRO25510</t>
  </si>
  <si>
    <t>20150020079A23810025510</t>
  </si>
  <si>
    <t>20160020079ABPRO25510</t>
  </si>
  <si>
    <t>20160020079A23810025510</t>
  </si>
  <si>
    <t>20140020079ABPRO30001</t>
  </si>
  <si>
    <t>20140020079A23810030001</t>
  </si>
  <si>
    <t>20150020079ABPRO30001</t>
  </si>
  <si>
    <t>20150020079A23810030001</t>
  </si>
  <si>
    <t>20160020079ABPRO30001</t>
  </si>
  <si>
    <t>20160020079A23810030001</t>
  </si>
  <si>
    <t>40031106</t>
  </si>
  <si>
    <t>LOGISTIQUE</t>
  </si>
  <si>
    <t>20140020079ABPRO31106</t>
  </si>
  <si>
    <t>20140020079A23810031106</t>
  </si>
  <si>
    <t>20150020079ABPRO31106</t>
  </si>
  <si>
    <t>20150020079A23810031106</t>
  </si>
  <si>
    <t>20160020079ABPRO31106</t>
  </si>
  <si>
    <t>20160020079A23810031106</t>
  </si>
  <si>
    <t>20140020079ABPRO31202</t>
  </si>
  <si>
    <t>20140020079A23810031202</t>
  </si>
  <si>
    <t>20150020079ABPRO31202</t>
  </si>
  <si>
    <t>20150020079A23810031202</t>
  </si>
  <si>
    <t>20160020079ABPRO31202</t>
  </si>
  <si>
    <t>20160020079A23810031202</t>
  </si>
  <si>
    <t>40034403</t>
  </si>
  <si>
    <t>METIERS DE LA SECURITE</t>
  </si>
  <si>
    <t>20140020079ABPRO34403</t>
  </si>
  <si>
    <t>20140020079A23810034403</t>
  </si>
  <si>
    <t>20150020079ABPRO34403</t>
  </si>
  <si>
    <t>20150020079A23810034403</t>
  </si>
  <si>
    <t>20160020079ABPRO34403</t>
  </si>
  <si>
    <t>20160020079A23810034403</t>
  </si>
  <si>
    <t>50025434</t>
  </si>
  <si>
    <t>20140020079ACAP25434</t>
  </si>
  <si>
    <t>20140020079A23210025434</t>
  </si>
  <si>
    <t>20150020079ACAP25434</t>
  </si>
  <si>
    <t>20150020079A23210025434</t>
  </si>
  <si>
    <t>20160020079ACAP25434</t>
  </si>
  <si>
    <t>20160020079A23210025434</t>
  </si>
  <si>
    <t>50025435</t>
  </si>
  <si>
    <t>REALISAT. EN CHAUDRONNERIE INDUS.</t>
  </si>
  <si>
    <t>20140020079ACAP25435</t>
  </si>
  <si>
    <t>20140020079A23210025435</t>
  </si>
  <si>
    <t>20150020079ACAP25435</t>
  </si>
  <si>
    <t>20150020079A23210025435</t>
  </si>
  <si>
    <t>20160020079ACAP25435</t>
  </si>
  <si>
    <t>20160020079A23210025435</t>
  </si>
  <si>
    <t>50031122</t>
  </si>
  <si>
    <t>OPERATEUR/OPERATRICE LOGISTIQUE</t>
  </si>
  <si>
    <t>20140020079ACAP31122</t>
  </si>
  <si>
    <t>20140020079A23210031122</t>
  </si>
  <si>
    <t>20150020079ACAP31122</t>
  </si>
  <si>
    <t>20150020079A23210031122</t>
  </si>
  <si>
    <t>20160020079ACAP31122</t>
  </si>
  <si>
    <t>20160020079A23210031122</t>
  </si>
  <si>
    <t>20140020088KBPRO30001</t>
  </si>
  <si>
    <t>20140020088K23810030001</t>
  </si>
  <si>
    <t>20150020088KBPRO30001</t>
  </si>
  <si>
    <t>20150020088K23810030001</t>
  </si>
  <si>
    <t>20160020088KBPRO30001</t>
  </si>
  <si>
    <t>20160020088K23810030001</t>
  </si>
  <si>
    <t>20140020088KBPRO31202</t>
  </si>
  <si>
    <t>20140020088K23810031202</t>
  </si>
  <si>
    <t>20150020088KBPRO31202</t>
  </si>
  <si>
    <t>20150020088K23810031202</t>
  </si>
  <si>
    <t>20160020088KBPRO31202</t>
  </si>
  <si>
    <t>20160020088K23810031202</t>
  </si>
  <si>
    <t>20140020088KBPRO31206</t>
  </si>
  <si>
    <t>20140020088K23810031206</t>
  </si>
  <si>
    <t>20150020088KBPRO31206</t>
  </si>
  <si>
    <t>20150020088K23810031206</t>
  </si>
  <si>
    <t>20160020088KBPRO31206</t>
  </si>
  <si>
    <t>20160020088K23810031206</t>
  </si>
  <si>
    <t>20140020088KBPRO31210</t>
  </si>
  <si>
    <t>20140020088K23810031210</t>
  </si>
  <si>
    <t>20150020088KBPRO31210</t>
  </si>
  <si>
    <t>20150020088K23810031210</t>
  </si>
  <si>
    <t>20160020088KBPRO31210</t>
  </si>
  <si>
    <t>20160020088K23810031210</t>
  </si>
  <si>
    <t>40033101</t>
  </si>
  <si>
    <t>OPTIQUE LUNETTERIE</t>
  </si>
  <si>
    <t>20140020088KBPRO33101</t>
  </si>
  <si>
    <t>20140020088K23810033101</t>
  </si>
  <si>
    <t>20150020088KBPRO33101</t>
  </si>
  <si>
    <t>20150020088K23810033101</t>
  </si>
  <si>
    <t>20160020088KBPRO33101</t>
  </si>
  <si>
    <t>20160020088K23810033101</t>
  </si>
  <si>
    <t>20140020088KCAP24240</t>
  </si>
  <si>
    <t>20140020088K23210024240</t>
  </si>
  <si>
    <t>20150020088KCAP24240</t>
  </si>
  <si>
    <t>20150020088K23210024240</t>
  </si>
  <si>
    <t>20160020088KCAP24240</t>
  </si>
  <si>
    <t>20160020088K23210024240</t>
  </si>
  <si>
    <t>50031214</t>
  </si>
  <si>
    <t>EMPLOYE COMMERCE MULTISPECIALITES</t>
  </si>
  <si>
    <t>20140020088KCAP31214</t>
  </si>
  <si>
    <t>20140020088K23210031214</t>
  </si>
  <si>
    <t>20150020088KCAP31214</t>
  </si>
  <si>
    <t>20150020088K23210031214</t>
  </si>
  <si>
    <t>20160020088KCAP31214</t>
  </si>
  <si>
    <t>20160020088K23210031214</t>
  </si>
  <si>
    <t>20140020089LBPRO25007</t>
  </si>
  <si>
    <t>20140020089L23810025007</t>
  </si>
  <si>
    <t>20150020089LBPRO25007</t>
  </si>
  <si>
    <t>20150020089L23810025007</t>
  </si>
  <si>
    <t>20160020089LBPRO25007</t>
  </si>
  <si>
    <t>20160020089L23810025007</t>
  </si>
  <si>
    <t>20140020089LBPRO25106</t>
  </si>
  <si>
    <t>20140020089L23810025106</t>
  </si>
  <si>
    <t>20150020089LBPRO25106</t>
  </si>
  <si>
    <t>20150020089L23810025106</t>
  </si>
  <si>
    <t>20160020089LBPRO25106</t>
  </si>
  <si>
    <t>20160020089L23810025106</t>
  </si>
  <si>
    <t>20140020089LBPRO25510</t>
  </si>
  <si>
    <t>20140020089L23810025510</t>
  </si>
  <si>
    <t>20150020089LBPRO25510</t>
  </si>
  <si>
    <t>20150020089L23810025510</t>
  </si>
  <si>
    <t>20160020089LBPRO25510</t>
  </si>
  <si>
    <t>20160020089L23810025510</t>
  </si>
  <si>
    <t>20140020089LBPRO30001</t>
  </si>
  <si>
    <t>20140020089L23810030001</t>
  </si>
  <si>
    <t>20150020089LBPRO30001</t>
  </si>
  <si>
    <t>20150020089L23810030001</t>
  </si>
  <si>
    <t>20160020089LBPRO30001</t>
  </si>
  <si>
    <t>20160020089L23810030001</t>
  </si>
  <si>
    <t>20140020089LBPRO31202</t>
  </si>
  <si>
    <t>20140020089L23810031202</t>
  </si>
  <si>
    <t>20150020089LBPRO31202</t>
  </si>
  <si>
    <t>20150020089L23810031202</t>
  </si>
  <si>
    <t>20160020089LBPRO31202</t>
  </si>
  <si>
    <t>20160020089L23810031202</t>
  </si>
  <si>
    <t>20140020089LBPRO31210</t>
  </si>
  <si>
    <t>20140020089L23810031210</t>
  </si>
  <si>
    <t>20150020089LBPRO31210</t>
  </si>
  <si>
    <t>20150020089L23810031210</t>
  </si>
  <si>
    <t>20160020089LBPRO31210</t>
  </si>
  <si>
    <t>20160020089L23810031210</t>
  </si>
  <si>
    <t>20140020089LCAP20101</t>
  </si>
  <si>
    <t>20140020089L23210020101</t>
  </si>
  <si>
    <t>20150020089LCAP20101</t>
  </si>
  <si>
    <t>20150020089L23210020101</t>
  </si>
  <si>
    <t>20160020089LCAP20101</t>
  </si>
  <si>
    <t>20160020089L23210020101</t>
  </si>
  <si>
    <t>20140020089LCAP34307</t>
  </si>
  <si>
    <t>20140020089L23210034307</t>
  </si>
  <si>
    <t>20150020089LCAP34307</t>
  </si>
  <si>
    <t>20150020089L23210034307</t>
  </si>
  <si>
    <t>20160020089LCAP34307</t>
  </si>
  <si>
    <t>20160020089L23210034307</t>
  </si>
  <si>
    <t>20140021476UBPRO25007</t>
  </si>
  <si>
    <t>20140021476U23810025007</t>
  </si>
  <si>
    <t>20150021476UBPRO25007</t>
  </si>
  <si>
    <t>20150021476U23810025007</t>
  </si>
  <si>
    <t>20160021476UBPRO25007</t>
  </si>
  <si>
    <t>20160021476U23810025007</t>
  </si>
  <si>
    <t>20140021476UBPRO25106</t>
  </si>
  <si>
    <t>20140021476U23810025106</t>
  </si>
  <si>
    <t>20150021476UBPRO25106</t>
  </si>
  <si>
    <t>20150021476U23810025106</t>
  </si>
  <si>
    <t>20160021476UBPRO25106</t>
  </si>
  <si>
    <t>20160021476U23810025106</t>
  </si>
  <si>
    <t>40025108</t>
  </si>
  <si>
    <t>TECHNICIEN MODELEUR</t>
  </si>
  <si>
    <t>20140021476UBPRO25108</t>
  </si>
  <si>
    <t>20140021476U23810025108</t>
  </si>
  <si>
    <t>20150021476UBPRO25108</t>
  </si>
  <si>
    <t>20150021476U23810025108</t>
  </si>
  <si>
    <t>20160021476UBPRO25108</t>
  </si>
  <si>
    <t>20160021476U23810025108</t>
  </si>
  <si>
    <t>20140021476UBPRO25218</t>
  </si>
  <si>
    <t>20140021476U23810025218</t>
  </si>
  <si>
    <t>20150021476UBPRO25218</t>
  </si>
  <si>
    <t>20150021476U23810025218</t>
  </si>
  <si>
    <t>20160021476UBPRO25218</t>
  </si>
  <si>
    <t>20160021476U23810025218</t>
  </si>
  <si>
    <t>20140021476UBPRO25409</t>
  </si>
  <si>
    <t>20140021476U23810025409</t>
  </si>
  <si>
    <t>20150021476UBPRO25409</t>
  </si>
  <si>
    <t>20150021476U23810025409</t>
  </si>
  <si>
    <t>20160021476UBPRO25409</t>
  </si>
  <si>
    <t>20160021476U23810025409</t>
  </si>
  <si>
    <t>20140021476UBPRO25510</t>
  </si>
  <si>
    <t>20140021476U23810025510</t>
  </si>
  <si>
    <t>20150021476UBPRO25510</t>
  </si>
  <si>
    <t>20150021476U23810025510</t>
  </si>
  <si>
    <t>20160021476UBPRO25510</t>
  </si>
  <si>
    <t>20160021476U23810025510</t>
  </si>
  <si>
    <t>20140021476UBTS20111</t>
  </si>
  <si>
    <t>20140021476U32211020111</t>
  </si>
  <si>
    <t>20150021476UBTS20111</t>
  </si>
  <si>
    <t>20150021476U32211020111</t>
  </si>
  <si>
    <t>20160021476UBTS20111</t>
  </si>
  <si>
    <t>20160021476U32211020111</t>
  </si>
  <si>
    <t>32025410</t>
  </si>
  <si>
    <t>CONCEPT.&amp; REAL.CHAUDRONNERIE IND.</t>
  </si>
  <si>
    <t>20140021476UBTS25410</t>
  </si>
  <si>
    <t>20140021476U32211025410</t>
  </si>
  <si>
    <t>20150021476UBTS25410</t>
  </si>
  <si>
    <t>20150021476U32211025410</t>
  </si>
  <si>
    <t>20160021476UBTS25410</t>
  </si>
  <si>
    <t>20160021476U32211025410</t>
  </si>
  <si>
    <t>50025431</t>
  </si>
  <si>
    <t>SERRURIER METALLIER</t>
  </si>
  <si>
    <t>20140021476UCAP25431</t>
  </si>
  <si>
    <t>20140021476U23210025431</t>
  </si>
  <si>
    <t>20150021476UCAP25431</t>
  </si>
  <si>
    <t>20150021476U23210025431</t>
  </si>
  <si>
    <t>20160021476UCAP25431</t>
  </si>
  <si>
    <t>20160021476U23210025431</t>
  </si>
  <si>
    <t>50025223</t>
  </si>
  <si>
    <t>MAINT.MATERIELS OPT.C ESP. VERTS</t>
  </si>
  <si>
    <t>20140021478WCAP25223</t>
  </si>
  <si>
    <t>20140021478W23210025223</t>
  </si>
  <si>
    <t>20150021478WCAP25223</t>
  </si>
  <si>
    <t>20150021478W23210025223</t>
  </si>
  <si>
    <t>20160021478WCAP25223</t>
  </si>
  <si>
    <t>20160021478W23210025223</t>
  </si>
  <si>
    <t>20140021478WCAP31214</t>
  </si>
  <si>
    <t>20140021478W23210031214</t>
  </si>
  <si>
    <t>20150021478WCAP31214</t>
  </si>
  <si>
    <t>20150021478W23210031214</t>
  </si>
  <si>
    <t>20160021478WCAP31214</t>
  </si>
  <si>
    <t>20160021478W23210031214</t>
  </si>
  <si>
    <t>20140021478WCAP33411</t>
  </si>
  <si>
    <t>20140021478W23210033411</t>
  </si>
  <si>
    <t>20150021478WCAP33411</t>
  </si>
  <si>
    <t>20150021478W23210033411</t>
  </si>
  <si>
    <t>20160021478WCAP33411</t>
  </si>
  <si>
    <t>20160021478W23210033411</t>
  </si>
  <si>
    <t>20140021478WCAP34307</t>
  </si>
  <si>
    <t>20140021478W23210034307</t>
  </si>
  <si>
    <t>20150021478WCAP34307</t>
  </si>
  <si>
    <t>20150021478W23210034307</t>
  </si>
  <si>
    <t>20160021478WCAP34307</t>
  </si>
  <si>
    <t>20160021478W23210034307</t>
  </si>
  <si>
    <t>20140021479XBPRO30001</t>
  </si>
  <si>
    <t>20140021479X23810030001</t>
  </si>
  <si>
    <t>20150021479XBPRO30001</t>
  </si>
  <si>
    <t>20150021479X23810030001</t>
  </si>
  <si>
    <t>20160021479XBPRO30001</t>
  </si>
  <si>
    <t>20160021479X23810030001</t>
  </si>
  <si>
    <t>20140021479XBPRO31202</t>
  </si>
  <si>
    <t>20140021479X23810031202</t>
  </si>
  <si>
    <t>20150021479XBPRO31202</t>
  </si>
  <si>
    <t>20150021479X23810031202</t>
  </si>
  <si>
    <t>20160021479XBPRO31202</t>
  </si>
  <si>
    <t>20160021479X23810031202</t>
  </si>
  <si>
    <t>20140021479XBPRO31210</t>
  </si>
  <si>
    <t>20140021479X23810031210</t>
  </si>
  <si>
    <t>20150021479XBPRO31210</t>
  </si>
  <si>
    <t>20150021479X23810031210</t>
  </si>
  <si>
    <t>20160021479XBPRO31210</t>
  </si>
  <si>
    <t>20160021479X23810031210</t>
  </si>
  <si>
    <t>20140021479XBPRO33005</t>
  </si>
  <si>
    <t>20140021479X23810033005</t>
  </si>
  <si>
    <t>20150021479XBPRO33005</t>
  </si>
  <si>
    <t>20150021479X23810033005</t>
  </si>
  <si>
    <t>20160021479XBPRO33005</t>
  </si>
  <si>
    <t>20160021479X23810033005</t>
  </si>
  <si>
    <t>20140021479XCAP33202</t>
  </si>
  <si>
    <t>20140021479X23210033202</t>
  </si>
  <si>
    <t>20150021479XCAP33202</t>
  </si>
  <si>
    <t>20150021479X23210033202</t>
  </si>
  <si>
    <t>20160021479XCAP33202</t>
  </si>
  <si>
    <t>20160021479X23210033202</t>
  </si>
  <si>
    <t>20140021479XCAP33411</t>
  </si>
  <si>
    <t>20140021479X23210033411</t>
  </si>
  <si>
    <t>20150021479XCAP33411</t>
  </si>
  <si>
    <t>20150021479X23210033411</t>
  </si>
  <si>
    <t>20160021479XCAP33411</t>
  </si>
  <si>
    <t>20160021479X23210033411</t>
  </si>
  <si>
    <t>0021523V</t>
  </si>
  <si>
    <t>50033003</t>
  </si>
  <si>
    <t>SERVICES AUX PERS VTE ESP RURAL</t>
  </si>
  <si>
    <t>20160021523VCAP33003</t>
  </si>
  <si>
    <t>20160021523V23210033003</t>
  </si>
  <si>
    <t>20140021939XBPRO20002</t>
  </si>
  <si>
    <t>20140021939X23810020002</t>
  </si>
  <si>
    <t>20150021939XBPRO20002</t>
  </si>
  <si>
    <t>20150021939X23810020002</t>
  </si>
  <si>
    <t>20160021939XBPRO20002</t>
  </si>
  <si>
    <t>20160021939X23810020002</t>
  </si>
  <si>
    <t>20140021939XBPRO25007</t>
  </si>
  <si>
    <t>20140021939X23810025007</t>
  </si>
  <si>
    <t>20150021939XBPRO25007</t>
  </si>
  <si>
    <t>20150021939X23810025007</t>
  </si>
  <si>
    <t>20160021939XBPRO25007</t>
  </si>
  <si>
    <t>20160021939X23810025007</t>
  </si>
  <si>
    <t>20140021939XBPRO25510</t>
  </si>
  <si>
    <t>20140021939X23810025510</t>
  </si>
  <si>
    <t>20150021939XBPRO25510</t>
  </si>
  <si>
    <t>20150021939X23810025510</t>
  </si>
  <si>
    <t>20160021939XBPRO25510</t>
  </si>
  <si>
    <t>20160021939X23810025510</t>
  </si>
  <si>
    <t>20140021939XBPRO25516</t>
  </si>
  <si>
    <t>20140021939X23810025516</t>
  </si>
  <si>
    <t>20150021939XBPRO25516</t>
  </si>
  <si>
    <t>20150021939X23810025516</t>
  </si>
  <si>
    <t>20160021939XBPRO25516</t>
  </si>
  <si>
    <t>20160021939X23810025516</t>
  </si>
  <si>
    <t>20140021939XBTS25515</t>
  </si>
  <si>
    <t>20140021939X32211025515</t>
  </si>
  <si>
    <t>20150021939XBTS25515</t>
  </si>
  <si>
    <t>20150021939X32211025515</t>
  </si>
  <si>
    <t>20160021939XBTS25515</t>
  </si>
  <si>
    <t>20160021939X32211025515</t>
  </si>
  <si>
    <t>50023441</t>
  </si>
  <si>
    <t>MENUISIER FABRICT MEN MOB AGENCMT</t>
  </si>
  <si>
    <t>20140021939XCAP23441</t>
  </si>
  <si>
    <t>20140021939X23210023441</t>
  </si>
  <si>
    <t>20150021939XCAP23441</t>
  </si>
  <si>
    <t>20150021939X23210023441</t>
  </si>
  <si>
    <t>20160021939XCAP23441</t>
  </si>
  <si>
    <t>20160021939X23210023441</t>
  </si>
  <si>
    <t>20140021939XCAP25431</t>
  </si>
  <si>
    <t>20140021939X23210025431</t>
  </si>
  <si>
    <t>20150021939XCAP25431</t>
  </si>
  <si>
    <t>20150021939X23210025431</t>
  </si>
  <si>
    <t>20160021939XCAP25431</t>
  </si>
  <si>
    <t>20160021939X23210025431</t>
  </si>
  <si>
    <t>40022503</t>
  </si>
  <si>
    <t>PLASTIQUES ET COMPOSITES</t>
  </si>
  <si>
    <t>20140022008XBPRO22503</t>
  </si>
  <si>
    <t>20140022008X23810022503</t>
  </si>
  <si>
    <t>20150022008XBPRO22503</t>
  </si>
  <si>
    <t>20150022008X23810022503</t>
  </si>
  <si>
    <t>20160022008XBPRO22503</t>
  </si>
  <si>
    <t>20160022008X23810022503</t>
  </si>
  <si>
    <t>20140022008XBPRO25007</t>
  </si>
  <si>
    <t>20140022008X23810025007</t>
  </si>
  <si>
    <t>20150022008XBPRO25007</t>
  </si>
  <si>
    <t>20150022008X23810025007</t>
  </si>
  <si>
    <t>20160022008XBPRO25007</t>
  </si>
  <si>
    <t>20160022008X23810025007</t>
  </si>
  <si>
    <t>40025509</t>
  </si>
  <si>
    <t>TECHNIC. FROID CONDITIONNEMT AIR</t>
  </si>
  <si>
    <t>20140022008XBPRO25509</t>
  </si>
  <si>
    <t>20140022008X23810025509</t>
  </si>
  <si>
    <t>20150022008XBPRO25509</t>
  </si>
  <si>
    <t>20150022008X23810025509</t>
  </si>
  <si>
    <t>20160022008XBPRO25509</t>
  </si>
  <si>
    <t>20160022008X23810025509</t>
  </si>
  <si>
    <t>20140022008XBPRO25510</t>
  </si>
  <si>
    <t>20140022008X23810025510</t>
  </si>
  <si>
    <t>20150022008XBPRO25510</t>
  </si>
  <si>
    <t>20150022008X23810025510</t>
  </si>
  <si>
    <t>20160022008XBPRO25510</t>
  </si>
  <si>
    <t>20160022008X23810025510</t>
  </si>
  <si>
    <t>20140022008XBPRO30001</t>
  </si>
  <si>
    <t>20140022008X23810030001</t>
  </si>
  <si>
    <t>20150022008XBPRO30001</t>
  </si>
  <si>
    <t>20150022008X23810030001</t>
  </si>
  <si>
    <t>20160022008XBPRO30001</t>
  </si>
  <si>
    <t>20160022008X23810030001</t>
  </si>
  <si>
    <t>20140022008XBPRO31202</t>
  </si>
  <si>
    <t>20140022008X23810031202</t>
  </si>
  <si>
    <t>20150022008XBPRO31202</t>
  </si>
  <si>
    <t>20150022008X23810031202</t>
  </si>
  <si>
    <t>20160022008XBPRO31202</t>
  </si>
  <si>
    <t>20160022008X23810031202</t>
  </si>
  <si>
    <t>20140022008XBPRO31210</t>
  </si>
  <si>
    <t>20140022008X23810031210</t>
  </si>
  <si>
    <t>20150022008XBPRO31210</t>
  </si>
  <si>
    <t>20150022008X23810031210</t>
  </si>
  <si>
    <t>20160022008XBPRO31210</t>
  </si>
  <si>
    <t>20160022008X23810031210</t>
  </si>
  <si>
    <t>20150022008XBTS22506</t>
  </si>
  <si>
    <t>20150022008X32211022506</t>
  </si>
  <si>
    <t>20160022008XBTS22506</t>
  </si>
  <si>
    <t>20160022008X32211022506</t>
  </si>
  <si>
    <t>50022510</t>
  </si>
  <si>
    <t>COMPOSIT.PLASTIQ.CHAUDRONNES</t>
  </si>
  <si>
    <t>20140022008XCAP22510</t>
  </si>
  <si>
    <t>20140022008X23210022510</t>
  </si>
  <si>
    <t>20150022008XCAP22510</t>
  </si>
  <si>
    <t>20150022008X23210022510</t>
  </si>
  <si>
    <t>20160022008XCAP22510</t>
  </si>
  <si>
    <t>20160022008X23210022510</t>
  </si>
  <si>
    <t>20140022008XCAP31214</t>
  </si>
  <si>
    <t>20140022008X23210031214</t>
  </si>
  <si>
    <t>20150022008XCAP31214</t>
  </si>
  <si>
    <t>20150022008X23210031214</t>
  </si>
  <si>
    <t>20160022008XCAP31214</t>
  </si>
  <si>
    <t>20160022008X23210031214</t>
  </si>
  <si>
    <t>20140022042JBPRO24203</t>
  </si>
  <si>
    <t>20140022042J23810024203</t>
  </si>
  <si>
    <t>20150022042JBPRO24203</t>
  </si>
  <si>
    <t>20150022042J23810024203</t>
  </si>
  <si>
    <t>20160022042JBPRO24203</t>
  </si>
  <si>
    <t>20160022042J23810024203</t>
  </si>
  <si>
    <t>20140022042JBPRO33005</t>
  </si>
  <si>
    <t>20140022042J23810033005</t>
  </si>
  <si>
    <t>20150022042JBPRO33005</t>
  </si>
  <si>
    <t>20150022042J23810033005</t>
  </si>
  <si>
    <t>20160022042JBPRO33005</t>
  </si>
  <si>
    <t>20160022042J23810033005</t>
  </si>
  <si>
    <t>20140022042JCAP22129</t>
  </si>
  <si>
    <t>20140022042J23210022129</t>
  </si>
  <si>
    <t>20150022042JCAP22129</t>
  </si>
  <si>
    <t>20150022042J23210022129</t>
  </si>
  <si>
    <t>20160022042JCAP22129</t>
  </si>
  <si>
    <t>20160022042J23210022129</t>
  </si>
  <si>
    <t>20140022042JCAP24240</t>
  </si>
  <si>
    <t>20140022042J23210024240</t>
  </si>
  <si>
    <t>20150022042JCAP24240</t>
  </si>
  <si>
    <t>20150022042J23210024240</t>
  </si>
  <si>
    <t>20160022042JCAP24240</t>
  </si>
  <si>
    <t>20160022042J23210024240</t>
  </si>
  <si>
    <t>20140022042JCAP33411</t>
  </si>
  <si>
    <t>20140022042J23210033411</t>
  </si>
  <si>
    <t>20150022042JCAP33411</t>
  </si>
  <si>
    <t>20150022042J23210033411</t>
  </si>
  <si>
    <t>20160022042JCAP33411</t>
  </si>
  <si>
    <t>20160022042J23210033411</t>
  </si>
  <si>
    <t>20140022044LBPRO22106</t>
  </si>
  <si>
    <t>20140022044L23810022106</t>
  </si>
  <si>
    <t>20150022044LBPRO22106</t>
  </si>
  <si>
    <t>20150022044L23810022106</t>
  </si>
  <si>
    <t>20160022044LBPRO22106</t>
  </si>
  <si>
    <t>20160022044L23810022106</t>
  </si>
  <si>
    <t>40022703</t>
  </si>
  <si>
    <t>TECHN.INSTALL.SYST.ENERG.CLIMATIQ</t>
  </si>
  <si>
    <t>20140022044LBPRO22703</t>
  </si>
  <si>
    <t>20140022044L23810022703</t>
  </si>
  <si>
    <t>20150022044LBPRO22703</t>
  </si>
  <si>
    <t>20150022044L23810022703</t>
  </si>
  <si>
    <t>20160022044LBPRO22703</t>
  </si>
  <si>
    <t>20160022044L23810022703</t>
  </si>
  <si>
    <t>20140022044LBPRO23006</t>
  </si>
  <si>
    <t>20140022044L23810023006</t>
  </si>
  <si>
    <t>20150022044LBPRO23006</t>
  </si>
  <si>
    <t>20150022044L23810023006</t>
  </si>
  <si>
    <t>20160022044LBPRO23006</t>
  </si>
  <si>
    <t>20160022044L23810023006</t>
  </si>
  <si>
    <t>20140022044LBPRO23203</t>
  </si>
  <si>
    <t>20140022044L23810023203</t>
  </si>
  <si>
    <t>20150022044LBPRO23203</t>
  </si>
  <si>
    <t>20150022044L23810023203</t>
  </si>
  <si>
    <t>20160022044LBPRO23203</t>
  </si>
  <si>
    <t>20160022044L23810023203</t>
  </si>
  <si>
    <t>40023404</t>
  </si>
  <si>
    <t>TECHNICIEN CONSTRUCTEUR BOIS</t>
  </si>
  <si>
    <t>20140022044LBPRO23404</t>
  </si>
  <si>
    <t>20140022044L23810023404</t>
  </si>
  <si>
    <t>20150022044LBPRO23404</t>
  </si>
  <si>
    <t>20150022044L23810023404</t>
  </si>
  <si>
    <t>20160022044LBPRO23404</t>
  </si>
  <si>
    <t>20160022044L23810023404</t>
  </si>
  <si>
    <t>20140022044LBPRO33403</t>
  </si>
  <si>
    <t>20140022044L23810033403</t>
  </si>
  <si>
    <t>20150022044LBPRO33403</t>
  </si>
  <si>
    <t>20150022044L23810033403</t>
  </si>
  <si>
    <t>20160022044LBPRO33403</t>
  </si>
  <si>
    <t>20160022044L23810033403</t>
  </si>
  <si>
    <t>32033406</t>
  </si>
  <si>
    <t>HOTELLERIE RESTAURATION 1E AN.COM</t>
  </si>
  <si>
    <t>20140022044LBTS33406</t>
  </si>
  <si>
    <t>20140022044L32211033406</t>
  </si>
  <si>
    <t>20150022044LBTS33406</t>
  </si>
  <si>
    <t>20150022044L32211033406</t>
  </si>
  <si>
    <t>20160022044LBTS33406</t>
  </si>
  <si>
    <t>20160022044L32211033406</t>
  </si>
  <si>
    <t>50022713</t>
  </si>
  <si>
    <t>INSTALLATEUR THERMIQUE</t>
  </si>
  <si>
    <t>20140022044LCAP22713</t>
  </si>
  <si>
    <t>20140022044L23210022713</t>
  </si>
  <si>
    <t>20150022044LCAP22713</t>
  </si>
  <si>
    <t>20150022044L23210022713</t>
  </si>
  <si>
    <t>20160022044LCAP22713</t>
  </si>
  <si>
    <t>20160022044L23210022713</t>
  </si>
  <si>
    <t>20140022044LCAP23217</t>
  </si>
  <si>
    <t>20140022044L23210023217</t>
  </si>
  <si>
    <t>20150022044LCAP23217</t>
  </si>
  <si>
    <t>20150022044L23210023217</t>
  </si>
  <si>
    <t>20160022044LCAP23217</t>
  </si>
  <si>
    <t>20160022044L23210023217</t>
  </si>
  <si>
    <t>50023218</t>
  </si>
  <si>
    <t>COUVREUR</t>
  </si>
  <si>
    <t>20140022044LCAP23218</t>
  </si>
  <si>
    <t>20140022044L23210023218</t>
  </si>
  <si>
    <t>20150022044LCAP23218</t>
  </si>
  <si>
    <t>20150022044L23210023218</t>
  </si>
  <si>
    <t>20160022044LCAP23218</t>
  </si>
  <si>
    <t>20160022044L23210023218</t>
  </si>
  <si>
    <t>20140022044LCAP23319</t>
  </si>
  <si>
    <t>20140022044L23210023319</t>
  </si>
  <si>
    <t>20150022044LCAP23319</t>
  </si>
  <si>
    <t>20150022044L23210023319</t>
  </si>
  <si>
    <t>20160022044LCAP23319</t>
  </si>
  <si>
    <t>20160022044L23210023319</t>
  </si>
  <si>
    <t>50023440</t>
  </si>
  <si>
    <t>CONSTRUCTEUR BOIS</t>
  </si>
  <si>
    <t>20140022044LCAP23440</t>
  </si>
  <si>
    <t>20140022044L23210023440</t>
  </si>
  <si>
    <t>20150022044LCAP23440</t>
  </si>
  <si>
    <t>20150022044L23210023440</t>
  </si>
  <si>
    <t>20160022044LCAP23440</t>
  </si>
  <si>
    <t>20160022044L23210023440</t>
  </si>
  <si>
    <t>20140022044LCAP23441</t>
  </si>
  <si>
    <t>20140022044L23210023441</t>
  </si>
  <si>
    <t>20150022044LCAP23441</t>
  </si>
  <si>
    <t>20150022044L23210023441</t>
  </si>
  <si>
    <t>20160022044LCAP23441</t>
  </si>
  <si>
    <t>20160022044L23210023441</t>
  </si>
  <si>
    <t>0600001A</t>
  </si>
  <si>
    <t>32020008</t>
  </si>
  <si>
    <t>TECHNICO-COMMERCIAL</t>
  </si>
  <si>
    <t>20140600001ABTS20008</t>
  </si>
  <si>
    <t>20140600001A32211020008</t>
  </si>
  <si>
    <t>20150600001ABTS20008</t>
  </si>
  <si>
    <t>20150600001A32211020008</t>
  </si>
  <si>
    <t>20160600001ABTS20008</t>
  </si>
  <si>
    <t>20160600001A32211020008</t>
  </si>
  <si>
    <t>20140600001ABTS31211</t>
  </si>
  <si>
    <t>20140600001A32211031211</t>
  </si>
  <si>
    <t>20150600001ABTS31211</t>
  </si>
  <si>
    <t>20150600001A32211031211</t>
  </si>
  <si>
    <t>20160600001ABTS31211</t>
  </si>
  <si>
    <t>20160600001A32211031211</t>
  </si>
  <si>
    <t>20140600001ABTS31408</t>
  </si>
  <si>
    <t>20140600001A32211031408</t>
  </si>
  <si>
    <t>20150600001ABTS31408</t>
  </si>
  <si>
    <t>20150600001A32211031408</t>
  </si>
  <si>
    <t>20160600001ABTS31408</t>
  </si>
  <si>
    <t>20160600001A32211031408</t>
  </si>
  <si>
    <t>20140600001ABTS32408</t>
  </si>
  <si>
    <t>20140600001A32211032408</t>
  </si>
  <si>
    <t>20150600001ABTS32408</t>
  </si>
  <si>
    <t>20150600001A32211032408</t>
  </si>
  <si>
    <t>20160600001ABTS32408</t>
  </si>
  <si>
    <t>20160600001A32211032408</t>
  </si>
  <si>
    <t>20140600002BBPRO25007</t>
  </si>
  <si>
    <t>20140600002B23810025007</t>
  </si>
  <si>
    <t>20150600002BBPRO25007</t>
  </si>
  <si>
    <t>20150600002B23810025007</t>
  </si>
  <si>
    <t>20160600002BBPRO25007</t>
  </si>
  <si>
    <t>20160600002B23810025007</t>
  </si>
  <si>
    <t>20140600002BBPRO25106</t>
  </si>
  <si>
    <t>20140600002B23810025106</t>
  </si>
  <si>
    <t>20150600002BBPRO25106</t>
  </si>
  <si>
    <t>20150600002B23810025106</t>
  </si>
  <si>
    <t>20160600002BBPRO25106</t>
  </si>
  <si>
    <t>20160600002B23810025106</t>
  </si>
  <si>
    <t>20140600002BBPRO25218</t>
  </si>
  <si>
    <t>20140600002B23810025218</t>
  </si>
  <si>
    <t>20150600002BBPRO25218</t>
  </si>
  <si>
    <t>20150600002B23810025218</t>
  </si>
  <si>
    <t>20160600002BBPRO25218</t>
  </si>
  <si>
    <t>20160600002B23810025218</t>
  </si>
  <si>
    <t>20140600002BBPRO25510</t>
  </si>
  <si>
    <t>20140600002B23810025510</t>
  </si>
  <si>
    <t>20150600002BBPRO25510</t>
  </si>
  <si>
    <t>20150600002B23810025510</t>
  </si>
  <si>
    <t>20160600002BBPRO25510</t>
  </si>
  <si>
    <t>20160600002B23810025510</t>
  </si>
  <si>
    <t>20140600002BBTS20111</t>
  </si>
  <si>
    <t>20140600002B32211020111</t>
  </si>
  <si>
    <t>20150600002BBTS20111</t>
  </si>
  <si>
    <t>20150600002B32211020111</t>
  </si>
  <si>
    <t>20160600002BBTS20111</t>
  </si>
  <si>
    <t>20160600002B32211020111</t>
  </si>
  <si>
    <t>20140600002BBTS25007</t>
  </si>
  <si>
    <t>20140600002B32211025007</t>
  </si>
  <si>
    <t>20150600002BBTS25007</t>
  </si>
  <si>
    <t>20150600002B32211025007</t>
  </si>
  <si>
    <t>20160600002BBTS25007</t>
  </si>
  <si>
    <t>20160600002B32211025007</t>
  </si>
  <si>
    <t>20140600003CBPRO22703</t>
  </si>
  <si>
    <t>20140600003C23810022703</t>
  </si>
  <si>
    <t>20150600003CBPRO22703</t>
  </si>
  <si>
    <t>20150600003C23810022703</t>
  </si>
  <si>
    <t>20160600003CBPRO22703</t>
  </si>
  <si>
    <t>20160600003C23810022703</t>
  </si>
  <si>
    <t>20140600003CBPRO23006</t>
  </si>
  <si>
    <t>20140600003C23810023006</t>
  </si>
  <si>
    <t>20150600003CBPRO23006</t>
  </si>
  <si>
    <t>20150600003C23810023006</t>
  </si>
  <si>
    <t>20160600003CBPRO23006</t>
  </si>
  <si>
    <t>20160600003C23810023006</t>
  </si>
  <si>
    <t>20140600003CBPRO23304</t>
  </si>
  <si>
    <t>20140600003C23810023304</t>
  </si>
  <si>
    <t>20150600003CBPRO23304</t>
  </si>
  <si>
    <t>20150600003C23810023304</t>
  </si>
  <si>
    <t>20160600003CBPRO23304</t>
  </si>
  <si>
    <t>20160600003C23810023304</t>
  </si>
  <si>
    <t>20140600003CBPRO23405</t>
  </si>
  <si>
    <t>20140600003C23810023405</t>
  </si>
  <si>
    <t>20150600003CBPRO23405</t>
  </si>
  <si>
    <t>20150600003C23810023405</t>
  </si>
  <si>
    <t>20160600003CBPRO23405</t>
  </si>
  <si>
    <t>20160600003C23810023405</t>
  </si>
  <si>
    <t>20140600003CBPRO25510</t>
  </si>
  <si>
    <t>20140600003C23810025510</t>
  </si>
  <si>
    <t>20150600003CBPRO25510</t>
  </si>
  <si>
    <t>20150600003C23810025510</t>
  </si>
  <si>
    <t>20160600003CBPRO25510</t>
  </si>
  <si>
    <t>20160600003C23810025510</t>
  </si>
  <si>
    <t>20140600003CBPRO31202</t>
  </si>
  <si>
    <t>20140600003C23810031202</t>
  </si>
  <si>
    <t>20150600003CBPRO31202</t>
  </si>
  <si>
    <t>20150600003C23810031202</t>
  </si>
  <si>
    <t>20160600003CBPRO31202</t>
  </si>
  <si>
    <t>20160600003C23810031202</t>
  </si>
  <si>
    <t>20140600003CBPRO31206</t>
  </si>
  <si>
    <t>20140600003C23810031206</t>
  </si>
  <si>
    <t>20150600003CBPRO31206</t>
  </si>
  <si>
    <t>20150600003C23810031206</t>
  </si>
  <si>
    <t>20160600003CBPRO31206</t>
  </si>
  <si>
    <t>20160600003C23810031206</t>
  </si>
  <si>
    <t>20140600003CCAP22713</t>
  </si>
  <si>
    <t>20140600003C23210022713</t>
  </si>
  <si>
    <t>20150600003CCAP22713</t>
  </si>
  <si>
    <t>20150600003C23210022713</t>
  </si>
  <si>
    <t>20160600003CCAP22713</t>
  </si>
  <si>
    <t>20160600003C23210022713</t>
  </si>
  <si>
    <t>20140600003CCAP23217</t>
  </si>
  <si>
    <t>20140600003C23210023217</t>
  </si>
  <si>
    <t>20150600003CCAP23217</t>
  </si>
  <si>
    <t>20150600003C23210023217</t>
  </si>
  <si>
    <t>20160600003CCAP23217</t>
  </si>
  <si>
    <t>20160600003C23210023217</t>
  </si>
  <si>
    <t>20140600003CCAP23218</t>
  </si>
  <si>
    <t>20140600003C23210023218</t>
  </si>
  <si>
    <t>20150600003CCAP23218</t>
  </si>
  <si>
    <t>20150600003C23210023218</t>
  </si>
  <si>
    <t>20160600003CCAP23218</t>
  </si>
  <si>
    <t>20160600003C23210023218</t>
  </si>
  <si>
    <t>20140600003CCAP23317</t>
  </si>
  <si>
    <t>20140600003C23210023317</t>
  </si>
  <si>
    <t>20150600003CCAP23317</t>
  </si>
  <si>
    <t>20150600003C23210023317</t>
  </si>
  <si>
    <t>20160600003CCAP23317</t>
  </si>
  <si>
    <t>20160600003C23210023317</t>
  </si>
  <si>
    <t>20140600003CCAP23319</t>
  </si>
  <si>
    <t>20140600003C23210023319</t>
  </si>
  <si>
    <t>20150600003CCAP23319</t>
  </si>
  <si>
    <t>20150600003C23210023319</t>
  </si>
  <si>
    <t>20160600003CCAP23319</t>
  </si>
  <si>
    <t>20160600003C23210023319</t>
  </si>
  <si>
    <t>20140600003CCAP23441</t>
  </si>
  <si>
    <t>20140600003C23210023441</t>
  </si>
  <si>
    <t>20150600003CCAP23441</t>
  </si>
  <si>
    <t>20150600003C23210023441</t>
  </si>
  <si>
    <t>20160600003CCAP23441</t>
  </si>
  <si>
    <t>20160600003C23210023441</t>
  </si>
  <si>
    <t>20140600003CCAP25431</t>
  </si>
  <si>
    <t>20140600003C23210025431</t>
  </si>
  <si>
    <t>20150600003CCAP25431</t>
  </si>
  <si>
    <t>20150600003C23210025431</t>
  </si>
  <si>
    <t>20160600003CCAP25431</t>
  </si>
  <si>
    <t>20160600003C23210025431</t>
  </si>
  <si>
    <t>50025523</t>
  </si>
  <si>
    <t>PREP.&amp; REAL. OUVRAGES ELECTRIQUES</t>
  </si>
  <si>
    <t>20140600003CCAP25523</t>
  </si>
  <si>
    <t>20140600003C23210025523</t>
  </si>
  <si>
    <t>20150600003CCAP25523</t>
  </si>
  <si>
    <t>20150600003C23210025523</t>
  </si>
  <si>
    <t>20160600003CCAP25523</t>
  </si>
  <si>
    <t>20160600003C23210025523</t>
  </si>
  <si>
    <t>20140600003CCAP31214</t>
  </si>
  <si>
    <t>20140600003C23210031214</t>
  </si>
  <si>
    <t>20150600003CCAP31214</t>
  </si>
  <si>
    <t>20150600003C23210031214</t>
  </si>
  <si>
    <t>20160600003CCAP31214</t>
  </si>
  <si>
    <t>20160600003C23210031214</t>
  </si>
  <si>
    <t>20140600004DBPRO24203</t>
  </si>
  <si>
    <t>20140600004D23810024203</t>
  </si>
  <si>
    <t>20150600004DBPRO24203</t>
  </si>
  <si>
    <t>20150600004D23810024203</t>
  </si>
  <si>
    <t>20160600004DBPRO24203</t>
  </si>
  <si>
    <t>20160600004D23810024203</t>
  </si>
  <si>
    <t>20140600004DBPRO30001</t>
  </si>
  <si>
    <t>20140600004D23810030001</t>
  </si>
  <si>
    <t>20150600004DBPRO30001</t>
  </si>
  <si>
    <t>20150600004D23810030001</t>
  </si>
  <si>
    <t>20160600004DBPRO30001</t>
  </si>
  <si>
    <t>20160600004D23810030001</t>
  </si>
  <si>
    <t>20140600004DBPRO31202</t>
  </si>
  <si>
    <t>20140600004D23810031202</t>
  </si>
  <si>
    <t>20150600004DBPRO31202</t>
  </si>
  <si>
    <t>20150600004D23810031202</t>
  </si>
  <si>
    <t>20160600004DBPRO31202</t>
  </si>
  <si>
    <t>20160600004D23810031202</t>
  </si>
  <si>
    <t>20140600004DBPRO31210</t>
  </si>
  <si>
    <t>20140600004D23810031210</t>
  </si>
  <si>
    <t>20150600004DBPRO31210</t>
  </si>
  <si>
    <t>20150600004D23810031210</t>
  </si>
  <si>
    <t>20160600004DBPRO31210</t>
  </si>
  <si>
    <t>20160600004D23810031210</t>
  </si>
  <si>
    <t>20140600004DBPRO33005</t>
  </si>
  <si>
    <t>20140600004D23810033005</t>
  </si>
  <si>
    <t>20150600004DBPRO33005</t>
  </si>
  <si>
    <t>20150600004D23810033005</t>
  </si>
  <si>
    <t>20160600004DBPRO33005</t>
  </si>
  <si>
    <t>20160600004D23810033005</t>
  </si>
  <si>
    <t>20140600004DBPRO33601</t>
  </si>
  <si>
    <t>20140600004D23810033601</t>
  </si>
  <si>
    <t>20150600004DBPRO33601</t>
  </si>
  <si>
    <t>20150600004D23810033601</t>
  </si>
  <si>
    <t>20160600004DBPRO33601</t>
  </si>
  <si>
    <t>20160600004D23810033601</t>
  </si>
  <si>
    <t>20140600004DCAP24240</t>
  </si>
  <si>
    <t>20140600004D23210024240</t>
  </si>
  <si>
    <t>20150600004DCAP24240</t>
  </si>
  <si>
    <t>20150600004D23210024240</t>
  </si>
  <si>
    <t>20160600004DCAP24240</t>
  </si>
  <si>
    <t>20160600004D23210024240</t>
  </si>
  <si>
    <t>20140600004DCAP33411</t>
  </si>
  <si>
    <t>20140600004D23210033411</t>
  </si>
  <si>
    <t>20150600004DCAP33411</t>
  </si>
  <si>
    <t>20150600004D23210033411</t>
  </si>
  <si>
    <t>20160600004DCAP33411</t>
  </si>
  <si>
    <t>20160600004D23210033411</t>
  </si>
  <si>
    <t>20140600004DCAP33610</t>
  </si>
  <si>
    <t>20140600004D23210033610</t>
  </si>
  <si>
    <t>20150600004DCAP33610</t>
  </si>
  <si>
    <t>20150600004D23210033610</t>
  </si>
  <si>
    <t>20160600004DCAP33610</t>
  </si>
  <si>
    <t>20160600004D23210033610</t>
  </si>
  <si>
    <t>20140600004DCAP34307</t>
  </si>
  <si>
    <t>20140600004D23210034307</t>
  </si>
  <si>
    <t>20150600004DCAP34307</t>
  </si>
  <si>
    <t>20150600004D23210034307</t>
  </si>
  <si>
    <t>20160600004DCAP34307</t>
  </si>
  <si>
    <t>20160600004D23210034307</t>
  </si>
  <si>
    <t>0600009J</t>
  </si>
  <si>
    <t>20140600009JBTS31408</t>
  </si>
  <si>
    <t>20140600009J32211031408</t>
  </si>
  <si>
    <t>20150600009JBTS31408</t>
  </si>
  <si>
    <t>20150600009J32211031408</t>
  </si>
  <si>
    <t>20160600009JBTS31408</t>
  </si>
  <si>
    <t>20160600009J32211031408</t>
  </si>
  <si>
    <t>20140600009JBTS32408</t>
  </si>
  <si>
    <t>20140600009J32211032408</t>
  </si>
  <si>
    <t>20150600009JBTS32408</t>
  </si>
  <si>
    <t>20150600009J32211032408</t>
  </si>
  <si>
    <t>20160600009JBTS32408</t>
  </si>
  <si>
    <t>20160600009J32211032408</t>
  </si>
  <si>
    <t>20140600009JBTS32609</t>
  </si>
  <si>
    <t>20140600009J32211032609</t>
  </si>
  <si>
    <t>20150600009JBTS32609</t>
  </si>
  <si>
    <t>20150600009J32211032609</t>
  </si>
  <si>
    <t>20160600009JBTS32609</t>
  </si>
  <si>
    <t>20160600009J32211032609</t>
  </si>
  <si>
    <t>0600013N</t>
  </si>
  <si>
    <t>20140600013NBTS31209</t>
  </si>
  <si>
    <t>20140600013N32211031209</t>
  </si>
  <si>
    <t>20150600013NBTS31209</t>
  </si>
  <si>
    <t>20150600013N32211031209</t>
  </si>
  <si>
    <t>20160600013NBTS31209</t>
  </si>
  <si>
    <t>20160600013N32211031209</t>
  </si>
  <si>
    <t>20140600013NBTS31408</t>
  </si>
  <si>
    <t>20140600013N32211031408</t>
  </si>
  <si>
    <t>20150600013NBTS31408</t>
  </si>
  <si>
    <t>20150600013N32211031408</t>
  </si>
  <si>
    <t>20160600013NBTS31408</t>
  </si>
  <si>
    <t>20160600013N32211031408</t>
  </si>
  <si>
    <t>0600015R</t>
  </si>
  <si>
    <t>20140600015RBTS20008</t>
  </si>
  <si>
    <t>20140600015R32211020008</t>
  </si>
  <si>
    <t>20150600015RBTS20008</t>
  </si>
  <si>
    <t>20150600015R32211020008</t>
  </si>
  <si>
    <t>20160600015RBTS20008</t>
  </si>
  <si>
    <t>20160600015R32211020008</t>
  </si>
  <si>
    <t>20140600015RBTS20111</t>
  </si>
  <si>
    <t>20140600015R32211020111</t>
  </si>
  <si>
    <t>20150600015RBTS20111</t>
  </si>
  <si>
    <t>20150600015R32211020111</t>
  </si>
  <si>
    <t>20160600015RBTS20111</t>
  </si>
  <si>
    <t>20160600015R32211020111</t>
  </si>
  <si>
    <t>20140600015RBTS25007</t>
  </si>
  <si>
    <t>20140600015R32211025007</t>
  </si>
  <si>
    <t>20150600015RBTS25007</t>
  </si>
  <si>
    <t>20150600015R32211025007</t>
  </si>
  <si>
    <t>20160600015RBTS25007</t>
  </si>
  <si>
    <t>20160600015R32211025007</t>
  </si>
  <si>
    <t>20140600015RBTS32408</t>
  </si>
  <si>
    <t>20140600015R32211032408</t>
  </si>
  <si>
    <t>20150600015RBTS32408</t>
  </si>
  <si>
    <t>20150600015R32211032408</t>
  </si>
  <si>
    <t>20160600015RBTS32408</t>
  </si>
  <si>
    <t>20160600015R32211032408</t>
  </si>
  <si>
    <t>32034301</t>
  </si>
  <si>
    <t>METIERS DE L'EAU</t>
  </si>
  <si>
    <t>20140600015RBTS34301</t>
  </si>
  <si>
    <t>20140600015R32211034301</t>
  </si>
  <si>
    <t>20150600015RBTS34301</t>
  </si>
  <si>
    <t>20150600015R32211034301</t>
  </si>
  <si>
    <t>20160600015RBTS34301</t>
  </si>
  <si>
    <t>20160600015R32211034301</t>
  </si>
  <si>
    <t>40022003</t>
  </si>
  <si>
    <t>BIO-INDUSTRIES DE TRANSFORMATION</t>
  </si>
  <si>
    <t>20140600016SBPRO22003</t>
  </si>
  <si>
    <t>20140600016S23810022003</t>
  </si>
  <si>
    <t>20150600016SBPRO22003</t>
  </si>
  <si>
    <t>20150600016S23810022003</t>
  </si>
  <si>
    <t>20160600016SBPRO22003</t>
  </si>
  <si>
    <t>20160600016S23810022003</t>
  </si>
  <si>
    <t>40022004</t>
  </si>
  <si>
    <t>PROC. CHIMIE EAU PAPIERS-CARTONS</t>
  </si>
  <si>
    <t>20140600016SBPRO22004</t>
  </si>
  <si>
    <t>20140600016S23810022004</t>
  </si>
  <si>
    <t>20150600016SBPRO22004</t>
  </si>
  <si>
    <t>20150600016S23810022004</t>
  </si>
  <si>
    <t>20160600016SBPRO22004</t>
  </si>
  <si>
    <t>20160600016S23810022004</t>
  </si>
  <si>
    <t>20140600016SBPRO25007</t>
  </si>
  <si>
    <t>20140600016S23810025007</t>
  </si>
  <si>
    <t>20150600016SBPRO25007</t>
  </si>
  <si>
    <t>20150600016S23810025007</t>
  </si>
  <si>
    <t>20160600016SBPRO25007</t>
  </si>
  <si>
    <t>20160600016S23810025007</t>
  </si>
  <si>
    <t>20140600016SBPRO25218</t>
  </si>
  <si>
    <t>20140600016S23810025218</t>
  </si>
  <si>
    <t>20150600016SBPRO25218</t>
  </si>
  <si>
    <t>20150600016S23810025218</t>
  </si>
  <si>
    <t>20160600016SBPRO25218</t>
  </si>
  <si>
    <t>20160600016S23810025218</t>
  </si>
  <si>
    <t>20140600016SBPRO25510</t>
  </si>
  <si>
    <t>20140600016S23810025510</t>
  </si>
  <si>
    <t>20150600016SBPRO25510</t>
  </si>
  <si>
    <t>20150600016S23810025510</t>
  </si>
  <si>
    <t>20160600016SBPRO25510</t>
  </si>
  <si>
    <t>20160600016S23810025510</t>
  </si>
  <si>
    <t>20140600016SBPRO25516</t>
  </si>
  <si>
    <t>20140600016S23810025516</t>
  </si>
  <si>
    <t>20150600016SBPRO25516</t>
  </si>
  <si>
    <t>20150600016S23810025516</t>
  </si>
  <si>
    <t>20160600016SBPRO25516</t>
  </si>
  <si>
    <t>20160600016S23810025516</t>
  </si>
  <si>
    <t>20140600016SCAP25523</t>
  </si>
  <si>
    <t>20140600016S23210025523</t>
  </si>
  <si>
    <t>20150600016SCAP25523</t>
  </si>
  <si>
    <t>20150600016S23210025523</t>
  </si>
  <si>
    <t>20160600016SCAP25523</t>
  </si>
  <si>
    <t>20160600016S23210025523</t>
  </si>
  <si>
    <t>20140600017TBPRO30001</t>
  </si>
  <si>
    <t>20140600017T23810030001</t>
  </si>
  <si>
    <t>20150600017TBPRO30001</t>
  </si>
  <si>
    <t>20150600017T23810030001</t>
  </si>
  <si>
    <t>20160600017TBPRO30001</t>
  </si>
  <si>
    <t>20160600017T23810030001</t>
  </si>
  <si>
    <t>20140600017TBPRO31202</t>
  </si>
  <si>
    <t>20140600017T23810031202</t>
  </si>
  <si>
    <t>20150600017TBPRO31202</t>
  </si>
  <si>
    <t>20150600017T23810031202</t>
  </si>
  <si>
    <t>20160600017TBPRO31202</t>
  </si>
  <si>
    <t>20160600017T23810031202</t>
  </si>
  <si>
    <t>50024005</t>
  </si>
  <si>
    <t>METIER DU PRESSING</t>
  </si>
  <si>
    <t>20140600017TCAP24005</t>
  </si>
  <si>
    <t>20140600017T23210024005</t>
  </si>
  <si>
    <t>20150600017TCAP24005</t>
  </si>
  <si>
    <t>20150600017T23210024005</t>
  </si>
  <si>
    <t>20160600017TCAP24005</t>
  </si>
  <si>
    <t>20160600017T23210024005</t>
  </si>
  <si>
    <t>20140600017TCAP24240</t>
  </si>
  <si>
    <t>20140600017T23210024240</t>
  </si>
  <si>
    <t>20150600017TCAP24240</t>
  </si>
  <si>
    <t>20150600017T23210024240</t>
  </si>
  <si>
    <t>20160600017TCAP24240</t>
  </si>
  <si>
    <t>20160600017T23210024240</t>
  </si>
  <si>
    <t>0600020W</t>
  </si>
  <si>
    <t>20140600020WBTS20009</t>
  </si>
  <si>
    <t>20140600020W32211020009</t>
  </si>
  <si>
    <t>20150600020WBTS20009</t>
  </si>
  <si>
    <t>20150600020W32211020009</t>
  </si>
  <si>
    <t>20160600020WBTS20009</t>
  </si>
  <si>
    <t>20160600020W32211020009</t>
  </si>
  <si>
    <t>32020113</t>
  </si>
  <si>
    <t>CONTROL.INDUST.REGULAT.AUTOMATIQ</t>
  </si>
  <si>
    <t>20140600020WBTS20113</t>
  </si>
  <si>
    <t>20140600020W32211020113</t>
  </si>
  <si>
    <t>20150600020WBTS20113</t>
  </si>
  <si>
    <t>20150600020W32211020113</t>
  </si>
  <si>
    <t>20160600020WBTS20113</t>
  </si>
  <si>
    <t>20160600020W32211020113</t>
  </si>
  <si>
    <t>32022208</t>
  </si>
  <si>
    <t>METIERS DE LA CHIMIE</t>
  </si>
  <si>
    <t>20140600020WBTS22208</t>
  </si>
  <si>
    <t>20140600020W32211022208</t>
  </si>
  <si>
    <t>20150600020WBTS22208</t>
  </si>
  <si>
    <t>20150600020W32211022208</t>
  </si>
  <si>
    <t>20160600020WBTS22208</t>
  </si>
  <si>
    <t>20160600020W32211022208</t>
  </si>
  <si>
    <t>32022307</t>
  </si>
  <si>
    <t>ETUD. REAL.OUTILLAG.M.E.F. MATERX</t>
  </si>
  <si>
    <t>20140600020WBTS22307</t>
  </si>
  <si>
    <t>20140600020W32211022307</t>
  </si>
  <si>
    <t>20150600020WBTS22307</t>
  </si>
  <si>
    <t>20150600020W32211022307</t>
  </si>
  <si>
    <t>32022314</t>
  </si>
  <si>
    <t>FONDERIE</t>
  </si>
  <si>
    <t>20140600020WBTS22314</t>
  </si>
  <si>
    <t>20140600020W32211022314</t>
  </si>
  <si>
    <t>20150600020WBTS22314</t>
  </si>
  <si>
    <t>20150600020W32211022314</t>
  </si>
  <si>
    <t>20160600020WBTS22314</t>
  </si>
  <si>
    <t>20160600020W32211022314</t>
  </si>
  <si>
    <t>20140600020WBTS25006</t>
  </si>
  <si>
    <t>20140600020W32211025006</t>
  </si>
  <si>
    <t>20150600020WBTS25006</t>
  </si>
  <si>
    <t>20150600020W32211025006</t>
  </si>
  <si>
    <t>20160600020WBTS25006</t>
  </si>
  <si>
    <t>20160600020W32211025006</t>
  </si>
  <si>
    <t>32025412</t>
  </si>
  <si>
    <t>FORGE</t>
  </si>
  <si>
    <t>20140600020WBTS25412</t>
  </si>
  <si>
    <t>20140600020W32211025412</t>
  </si>
  <si>
    <t>20150600020WBTS25412</t>
  </si>
  <si>
    <t>20150600020W32211025412</t>
  </si>
  <si>
    <t>20160600020WBTS25412</t>
  </si>
  <si>
    <t>20160600020W32211025412</t>
  </si>
  <si>
    <t>20140600020WBTS25515</t>
  </si>
  <si>
    <t>20140600020W32211025515</t>
  </si>
  <si>
    <t>20150600020WBTS25515</t>
  </si>
  <si>
    <t>20150600020W32211025515</t>
  </si>
  <si>
    <t>20160600020WBTS25515</t>
  </si>
  <si>
    <t>20160600020W32211025515</t>
  </si>
  <si>
    <t>32033109</t>
  </si>
  <si>
    <t>ANALYSES DE BIOLOGIE MEDICALE</t>
  </si>
  <si>
    <t>20140600020WBTS33109</t>
  </si>
  <si>
    <t>20140600020W32211033109</t>
  </si>
  <si>
    <t>20150600020WBTS33109</t>
  </si>
  <si>
    <t>20150600020W32211033109</t>
  </si>
  <si>
    <t>20160600020WBTS33109</t>
  </si>
  <si>
    <t>20160600020W32211033109</t>
  </si>
  <si>
    <t>0600021X</t>
  </si>
  <si>
    <t>20140600021XBTS20008</t>
  </si>
  <si>
    <t>20140600021X32211020008</t>
  </si>
  <si>
    <t>20150600021XBTS20008</t>
  </si>
  <si>
    <t>20150600021X32211020008</t>
  </si>
  <si>
    <t>20160600021XBTS20008</t>
  </si>
  <si>
    <t>20160600021X32211020008</t>
  </si>
  <si>
    <t>32024207</t>
  </si>
  <si>
    <t>METIERS DE LA MODE-VETEMENTS</t>
  </si>
  <si>
    <t>20140600021XBTS24207</t>
  </si>
  <si>
    <t>20140600021X32211024207</t>
  </si>
  <si>
    <t>20150600021XBTS24207</t>
  </si>
  <si>
    <t>20150600021X32211024207</t>
  </si>
  <si>
    <t>20160600021XBTS24207</t>
  </si>
  <si>
    <t>20160600021X32211024207</t>
  </si>
  <si>
    <t>20140600021XBTS31209</t>
  </si>
  <si>
    <t>20140600021X32211031209</t>
  </si>
  <si>
    <t>20150600021XBTS31209</t>
  </si>
  <si>
    <t>20150600021X32211031209</t>
  </si>
  <si>
    <t>20160600021XBTS31209</t>
  </si>
  <si>
    <t>20160600021X32211031209</t>
  </si>
  <si>
    <t>20140600021XBTS31408</t>
  </si>
  <si>
    <t>20140600021X32211031408</t>
  </si>
  <si>
    <t>20150600021XBTS31408</t>
  </si>
  <si>
    <t>20150600021X32211031408</t>
  </si>
  <si>
    <t>20160600021XBTS31408</t>
  </si>
  <si>
    <t>20160600021X32211031408</t>
  </si>
  <si>
    <t>20140600021XBTS32408</t>
  </si>
  <si>
    <t>20140600021X32211032408</t>
  </si>
  <si>
    <t>20150600021XBTS32408</t>
  </si>
  <si>
    <t>20150600021X32211032408</t>
  </si>
  <si>
    <t>20160600021XBTS32408</t>
  </si>
  <si>
    <t>20160600021X32211032408</t>
  </si>
  <si>
    <t>32033204</t>
  </si>
  <si>
    <t>20140600021XBTS33204</t>
  </si>
  <si>
    <t>20140600021X32211033204</t>
  </si>
  <si>
    <t>20150600021XBTS33204</t>
  </si>
  <si>
    <t>20150600021X32211033204</t>
  </si>
  <si>
    <t>20160600021XBTS33204</t>
  </si>
  <si>
    <t>20160600021X32211033204</t>
  </si>
  <si>
    <t>0600040T</t>
  </si>
  <si>
    <t>20140600040TBTS31407</t>
  </si>
  <si>
    <t>20140600040T32211031407</t>
  </si>
  <si>
    <t>20150600040TBTS31407</t>
  </si>
  <si>
    <t>20150600040T32211031407</t>
  </si>
  <si>
    <t>20160600040TBTS31407</t>
  </si>
  <si>
    <t>20160600040T32211031407</t>
  </si>
  <si>
    <t>20140600040TBTS31408</t>
  </si>
  <si>
    <t>20140600040T32211031408</t>
  </si>
  <si>
    <t>20150600040TBTS31408</t>
  </si>
  <si>
    <t>20150600040T32211031408</t>
  </si>
  <si>
    <t>20160600040TBTS31408</t>
  </si>
  <si>
    <t>20160600040T32211031408</t>
  </si>
  <si>
    <t>20140600041UBPRO25510</t>
  </si>
  <si>
    <t>20140600041U23810025510</t>
  </si>
  <si>
    <t>20150600041UBPRO25510</t>
  </si>
  <si>
    <t>20150600041U23810025510</t>
  </si>
  <si>
    <t>20160600041UBPRO25510</t>
  </si>
  <si>
    <t>20160600041U23810025510</t>
  </si>
  <si>
    <t>20140600041UBPRO30001</t>
  </si>
  <si>
    <t>20140600041U23810030001</t>
  </si>
  <si>
    <t>20150600041UBPRO30001</t>
  </si>
  <si>
    <t>20150600041U23810030001</t>
  </si>
  <si>
    <t>20160600041UBPRO30001</t>
  </si>
  <si>
    <t>20160600041U23810030001</t>
  </si>
  <si>
    <t>20140600041UBPRO33005</t>
  </si>
  <si>
    <t>20140600041U23810033005</t>
  </si>
  <si>
    <t>20150600041UBPRO33005</t>
  </si>
  <si>
    <t>20150600041U23810033005</t>
  </si>
  <si>
    <t>20160600041UBPRO33005</t>
  </si>
  <si>
    <t>20160600041U23810033005</t>
  </si>
  <si>
    <t>20140600041UBPRO34403</t>
  </si>
  <si>
    <t>20140600041U23810034403</t>
  </si>
  <si>
    <t>20150600041UBPRO34403</t>
  </si>
  <si>
    <t>20150600041U23810034403</t>
  </si>
  <si>
    <t>20160600041UBPRO34403</t>
  </si>
  <si>
    <t>20160600041U23810034403</t>
  </si>
  <si>
    <t>20140600041UCAP24240</t>
  </si>
  <si>
    <t>20140600041U23210024240</t>
  </si>
  <si>
    <t>20150600041UCAP24240</t>
  </si>
  <si>
    <t>20150600041U23210024240</t>
  </si>
  <si>
    <t>20160600041UCAP24240</t>
  </si>
  <si>
    <t>20160600041U23210024240</t>
  </si>
  <si>
    <t>20140600041UCAP25435</t>
  </si>
  <si>
    <t>20140600041U23210025435</t>
  </si>
  <si>
    <t>20150600041UCAP25435</t>
  </si>
  <si>
    <t>20150600041U23210025435</t>
  </si>
  <si>
    <t>20160600041UCAP25435</t>
  </si>
  <si>
    <t>20160600041U23210025435</t>
  </si>
  <si>
    <t>20140600041UCAP33411</t>
  </si>
  <si>
    <t>20140600041U23210033411</t>
  </si>
  <si>
    <t>20150600041UCAP33411</t>
  </si>
  <si>
    <t>20150600041U23210033411</t>
  </si>
  <si>
    <t>20160600041UCAP33411</t>
  </si>
  <si>
    <t>20160600041U23210033411</t>
  </si>
  <si>
    <t>20140600048BBPRO25218</t>
  </si>
  <si>
    <t>20140600048B23810025218</t>
  </si>
  <si>
    <t>20150600048BBPRO25218</t>
  </si>
  <si>
    <t>20150600048B23810025218</t>
  </si>
  <si>
    <t>20160600048BBPRO25218</t>
  </si>
  <si>
    <t>20160600048B23810025218</t>
  </si>
  <si>
    <t>40025219</t>
  </si>
  <si>
    <t>MAINT.MATERIELS OPT.A AGRICOLES</t>
  </si>
  <si>
    <t>20140600048BBPRO25219</t>
  </si>
  <si>
    <t>20140600048B23810025219</t>
  </si>
  <si>
    <t>20150600048BBPRO25219</t>
  </si>
  <si>
    <t>20150600048B23810025219</t>
  </si>
  <si>
    <t>20160600048BBPRO25219</t>
  </si>
  <si>
    <t>20160600048B23810025219</t>
  </si>
  <si>
    <t>40025306</t>
  </si>
  <si>
    <t>AERONAUTIQUE 2NDE COMMUNE</t>
  </si>
  <si>
    <t>20140600048BBPRO25306</t>
  </si>
  <si>
    <t>20140600048B23810025306</t>
  </si>
  <si>
    <t>20150600048BBPRO25306</t>
  </si>
  <si>
    <t>20150600048B23810025306</t>
  </si>
  <si>
    <t>20160600048BBPRO25306</t>
  </si>
  <si>
    <t>20160600048B23810025306</t>
  </si>
  <si>
    <t>20140600048BBPRO25408</t>
  </si>
  <si>
    <t>20140600048B23810025408</t>
  </si>
  <si>
    <t>20150600048BBPRO25408</t>
  </si>
  <si>
    <t>20150600048B23810025408</t>
  </si>
  <si>
    <t>20160600048BBPRO25408</t>
  </si>
  <si>
    <t>20160600048B23810025408</t>
  </si>
  <si>
    <t>50025218</t>
  </si>
  <si>
    <t>MAINT.VEHIC.OPTA VOIT.PARTICUL.</t>
  </si>
  <si>
    <t>20140600048BCAP25218</t>
  </si>
  <si>
    <t>20140600048B23210025218</t>
  </si>
  <si>
    <t>20150600048BCAP25218</t>
  </si>
  <si>
    <t>20150600048B23210025218</t>
  </si>
  <si>
    <t>20160600048BCAP25218</t>
  </si>
  <si>
    <t>20160600048B23210025218</t>
  </si>
  <si>
    <t>50025220</t>
  </si>
  <si>
    <t>MAINT.VEHIC.OPTC MOTOCYCLES</t>
  </si>
  <si>
    <t>20140600048BCAP25220</t>
  </si>
  <si>
    <t>20140600048B23210025220</t>
  </si>
  <si>
    <t>20150600048BCAP25220</t>
  </si>
  <si>
    <t>20150600048B23210025220</t>
  </si>
  <si>
    <t>20160600048BCAP25220</t>
  </si>
  <si>
    <t>20160600048B23210025220</t>
  </si>
  <si>
    <t>20140600048BCAP25223</t>
  </si>
  <si>
    <t>20140600048B23210025223</t>
  </si>
  <si>
    <t>20150600048BCAP25223</t>
  </si>
  <si>
    <t>20150600048B23210025223</t>
  </si>
  <si>
    <t>20160600048BCAP25223</t>
  </si>
  <si>
    <t>20160600048B23210025223</t>
  </si>
  <si>
    <t>50025433</t>
  </si>
  <si>
    <t>PEINTURE EN CARROSSERIE</t>
  </si>
  <si>
    <t>20140600048BCAP25433</t>
  </si>
  <si>
    <t>20140600048B23210025433</t>
  </si>
  <si>
    <t>20150600048BCAP25433</t>
  </si>
  <si>
    <t>20150600048B23210025433</t>
  </si>
  <si>
    <t>20160600048BCAP25433</t>
  </si>
  <si>
    <t>20160600048B23210025433</t>
  </si>
  <si>
    <t>50031217</t>
  </si>
  <si>
    <t>VENDEUR-MAGASINIER PIECES AUTO</t>
  </si>
  <si>
    <t>20140600048BCAP31217</t>
  </si>
  <si>
    <t>20140600048B23210031217</t>
  </si>
  <si>
    <t>20150600048BCAP31217</t>
  </si>
  <si>
    <t>20150600048B23210031217</t>
  </si>
  <si>
    <t>20160600048BCAP31217</t>
  </si>
  <si>
    <t>20160600048B23210031217</t>
  </si>
  <si>
    <t>50034405</t>
  </si>
  <si>
    <t>AGENT DE SECURITE</t>
  </si>
  <si>
    <t>20140600048BCAP34405</t>
  </si>
  <si>
    <t>20140600048B23210034405</t>
  </si>
  <si>
    <t>20150600048BCAP34405</t>
  </si>
  <si>
    <t>20150600048B23210034405</t>
  </si>
  <si>
    <t>20160600048BCAP34405</t>
  </si>
  <si>
    <t>20160600048B23210034405</t>
  </si>
  <si>
    <t>20140600049CBPRO22703</t>
  </si>
  <si>
    <t>20140600049C23810022703</t>
  </si>
  <si>
    <t>20150600049CBPRO22703</t>
  </si>
  <si>
    <t>20150600049C23810022703</t>
  </si>
  <si>
    <t>20160600049CBPRO22703</t>
  </si>
  <si>
    <t>20160600049C23810022703</t>
  </si>
  <si>
    <t>20140600049CBPRO22704</t>
  </si>
  <si>
    <t>20140600049C23810022704</t>
  </si>
  <si>
    <t>20150600049CBPRO22704</t>
  </si>
  <si>
    <t>20150600049C23810022704</t>
  </si>
  <si>
    <t>20160600049CBPRO22704</t>
  </si>
  <si>
    <t>20160600049C23810022704</t>
  </si>
  <si>
    <t>40023102</t>
  </si>
  <si>
    <t>TRAVAUX PUBLICS</t>
  </si>
  <si>
    <t>20140600049CBPRO23102</t>
  </si>
  <si>
    <t>20140600049C23810023102</t>
  </si>
  <si>
    <t>20150600049CBPRO23102</t>
  </si>
  <si>
    <t>20150600049C23810023102</t>
  </si>
  <si>
    <t>20160600049CBPRO23102</t>
  </si>
  <si>
    <t>20160600049C23810023102</t>
  </si>
  <si>
    <t>40023103</t>
  </si>
  <si>
    <t>TECHNICIEN GEOMETRE-TOPOGRAPHE</t>
  </si>
  <si>
    <t>20140600049CBPRO23103</t>
  </si>
  <si>
    <t>20140600049C23810023103</t>
  </si>
  <si>
    <t>20150600049CBPRO23103</t>
  </si>
  <si>
    <t>20150600049C23810023103</t>
  </si>
  <si>
    <t>20160600049CBPRO23103</t>
  </si>
  <si>
    <t>20160600049C23810023103</t>
  </si>
  <si>
    <t>20140600049CBPRO23203</t>
  </si>
  <si>
    <t>20140600049C23810023203</t>
  </si>
  <si>
    <t>20150600049CBPRO23203</t>
  </si>
  <si>
    <t>20150600049C23810023203</t>
  </si>
  <si>
    <t>20160600049CBPRO23203</t>
  </si>
  <si>
    <t>20160600049C23810023203</t>
  </si>
  <si>
    <t>20140600049CBPRO25510</t>
  </si>
  <si>
    <t>20140600049C23810025510</t>
  </si>
  <si>
    <t>20150600049CBPRO25510</t>
  </si>
  <si>
    <t>20150600049C23810025510</t>
  </si>
  <si>
    <t>20160600049CBPRO25510</t>
  </si>
  <si>
    <t>20160600049C23810025510</t>
  </si>
  <si>
    <t>20140600049CBPRO31202</t>
  </si>
  <si>
    <t>20140600049C23810031202</t>
  </si>
  <si>
    <t>20150600049CBPRO31202</t>
  </si>
  <si>
    <t>20150600049C23810031202</t>
  </si>
  <si>
    <t>20160600049CBPRO31202</t>
  </si>
  <si>
    <t>20160600049C23810031202</t>
  </si>
  <si>
    <t>20140600049CBPRO31206</t>
  </si>
  <si>
    <t>20140600049C23810031206</t>
  </si>
  <si>
    <t>20150600049CBPRO31206</t>
  </si>
  <si>
    <t>20150600049C23810031206</t>
  </si>
  <si>
    <t>20160600049CBPRO31206</t>
  </si>
  <si>
    <t>20160600049C23810031206</t>
  </si>
  <si>
    <t>40032303</t>
  </si>
  <si>
    <t>ART.&amp; MET.ART:COM.VIS.VIS.PLURI-M</t>
  </si>
  <si>
    <t>20140600049CBPRO32303</t>
  </si>
  <si>
    <t>20140600049C23810032303</t>
  </si>
  <si>
    <t>20150600049CBPRO32303</t>
  </si>
  <si>
    <t>20150600049C23810032303</t>
  </si>
  <si>
    <t>20160600049CBPRO32303</t>
  </si>
  <si>
    <t>20160600049C23810032303</t>
  </si>
  <si>
    <t>20140600049CCAP22129</t>
  </si>
  <si>
    <t>20140600049C23210022129</t>
  </si>
  <si>
    <t>20150600049CCAP22129</t>
  </si>
  <si>
    <t>20150600049C23210022129</t>
  </si>
  <si>
    <t>20160600049CCAP22129</t>
  </si>
  <si>
    <t>20160600049C23210022129</t>
  </si>
  <si>
    <t>20140600049CCAP22713</t>
  </si>
  <si>
    <t>20140600049C23210022713</t>
  </si>
  <si>
    <t>20150600049CCAP22713</t>
  </si>
  <si>
    <t>20150600049C23210022713</t>
  </si>
  <si>
    <t>20160600049CCAP22713</t>
  </si>
  <si>
    <t>20160600049C23210022713</t>
  </si>
  <si>
    <t>50023117</t>
  </si>
  <si>
    <t>CONSTRUCTEUR EN OUVRAGES D'ART</t>
  </si>
  <si>
    <t>20140600049CCAP23117</t>
  </si>
  <si>
    <t>20140600049C23210023117</t>
  </si>
  <si>
    <t>20150600049CCAP23117</t>
  </si>
  <si>
    <t>20150600049C23210023117</t>
  </si>
  <si>
    <t>20160600049CCAP23117</t>
  </si>
  <si>
    <t>20160600049C23210023117</t>
  </si>
  <si>
    <t>20140600049CCAP23317</t>
  </si>
  <si>
    <t>20140600049C23210023317</t>
  </si>
  <si>
    <t>20150600049CCAP23317</t>
  </si>
  <si>
    <t>20150600049C23210023317</t>
  </si>
  <si>
    <t>20160600049CCAP23317</t>
  </si>
  <si>
    <t>20160600049C23210023317</t>
  </si>
  <si>
    <t>20140600049CCAP23319</t>
  </si>
  <si>
    <t>20140600049C23210023319</t>
  </si>
  <si>
    <t>20150600049CCAP23319</t>
  </si>
  <si>
    <t>20150600049C23210023319</t>
  </si>
  <si>
    <t>20160600049CCAP23319</t>
  </si>
  <si>
    <t>20160600049C23210023319</t>
  </si>
  <si>
    <t>20140600049CCAP31214</t>
  </si>
  <si>
    <t>20140600049C23210031214</t>
  </si>
  <si>
    <t>20150600049CCAP31214</t>
  </si>
  <si>
    <t>20150600049C23210031214</t>
  </si>
  <si>
    <t>20160600049CCAP31214</t>
  </si>
  <si>
    <t>20160600049C23210031214</t>
  </si>
  <si>
    <t>50032226</t>
  </si>
  <si>
    <t>SIGNALETIQUE ENSEIGNE ET DECOR</t>
  </si>
  <si>
    <t>20140600049CCAP32226</t>
  </si>
  <si>
    <t>20140600049C23210032226</t>
  </si>
  <si>
    <t>20150600049CCAP32226</t>
  </si>
  <si>
    <t>20150600049C23210032226</t>
  </si>
  <si>
    <t>20160600049CCAP32226</t>
  </si>
  <si>
    <t>20160600049C23210032226</t>
  </si>
  <si>
    <t>40022303</t>
  </si>
  <si>
    <t>20140600062SBPRO22303</t>
  </si>
  <si>
    <t>20140600062S23810022303</t>
  </si>
  <si>
    <t>20150600062SBPRO22303</t>
  </si>
  <si>
    <t>20150600062S23810022303</t>
  </si>
  <si>
    <t>20160600062SBPRO22303</t>
  </si>
  <si>
    <t>20160600062S23810022303</t>
  </si>
  <si>
    <t>20140600062SBPRO25007</t>
  </si>
  <si>
    <t>20140600062S23810025007</t>
  </si>
  <si>
    <t>20150600062SBPRO25007</t>
  </si>
  <si>
    <t>20150600062S23810025007</t>
  </si>
  <si>
    <t>20160600062SBPRO25007</t>
  </si>
  <si>
    <t>20160600062S23810025007</t>
  </si>
  <si>
    <t>20140600062SBPRO25106</t>
  </si>
  <si>
    <t>20140600062S23810025106</t>
  </si>
  <si>
    <t>20150600062SBPRO25106</t>
  </si>
  <si>
    <t>20150600062S23810025106</t>
  </si>
  <si>
    <t>20160600062SBPRO25106</t>
  </si>
  <si>
    <t>20160600062S23810025106</t>
  </si>
  <si>
    <t>40025107</t>
  </si>
  <si>
    <t>TECHNICIEN OUTILLEUR</t>
  </si>
  <si>
    <t>20140600062SBPRO25107</t>
  </si>
  <si>
    <t>20140600062S23810025107</t>
  </si>
  <si>
    <t>20150600062SBPRO25107</t>
  </si>
  <si>
    <t>20150600062S23810025107</t>
  </si>
  <si>
    <t>20160600062SBPRO25107</t>
  </si>
  <si>
    <t>20160600062S23810025107</t>
  </si>
  <si>
    <t>20140600062SBPRO25108</t>
  </si>
  <si>
    <t>20140600062S23810025108</t>
  </si>
  <si>
    <t>20150600062SBPRO25108</t>
  </si>
  <si>
    <t>20150600062S23810025108</t>
  </si>
  <si>
    <t>20160600062SBPRO25108</t>
  </si>
  <si>
    <t>20160600062S23810025108</t>
  </si>
  <si>
    <t>20140600062SBPRO25510</t>
  </si>
  <si>
    <t>20140600062S23810025510</t>
  </si>
  <si>
    <t>20150600062SBPRO25510</t>
  </si>
  <si>
    <t>20150600062S23810025510</t>
  </si>
  <si>
    <t>20160600062SBPRO25510</t>
  </si>
  <si>
    <t>20160600062S23810025510</t>
  </si>
  <si>
    <t>20140600063TBPRO24203</t>
  </si>
  <si>
    <t>20140600063T23810024203</t>
  </si>
  <si>
    <t>20150600063TBPRO24203</t>
  </si>
  <si>
    <t>20150600063T23810024203</t>
  </si>
  <si>
    <t>20160600063TBPRO24203</t>
  </si>
  <si>
    <t>20160600063T23810024203</t>
  </si>
  <si>
    <t>20140600063TBPRO33005</t>
  </si>
  <si>
    <t>20140600063T23810033005</t>
  </si>
  <si>
    <t>20150600063TBPRO33005</t>
  </si>
  <si>
    <t>20150600063T23810033005</t>
  </si>
  <si>
    <t>20160600063TBPRO33005</t>
  </si>
  <si>
    <t>20160600063T23810033005</t>
  </si>
  <si>
    <t>20140600063TCAP33202</t>
  </si>
  <si>
    <t>20140600063T23210033202</t>
  </si>
  <si>
    <t>20150600063TCAP33202</t>
  </si>
  <si>
    <t>20150600063T23210033202</t>
  </si>
  <si>
    <t>20160600063TCAP33202</t>
  </si>
  <si>
    <t>20160600063T23210033202</t>
  </si>
  <si>
    <t>20140600070ACAP21405</t>
  </si>
  <si>
    <t>20140600070A23210021405</t>
  </si>
  <si>
    <t>20150600070ACAP21405</t>
  </si>
  <si>
    <t>20150600070A23210021405</t>
  </si>
  <si>
    <t>20160600070ACAP21405</t>
  </si>
  <si>
    <t>20160600070A23210021405</t>
  </si>
  <si>
    <t>20140600070ACAP23217</t>
  </si>
  <si>
    <t>20140600070A23210023217</t>
  </si>
  <si>
    <t>20150600070ACAP23217</t>
  </si>
  <si>
    <t>20150600070A23210023217</t>
  </si>
  <si>
    <t>20160600070ACAP23217</t>
  </si>
  <si>
    <t>20160600070A23210023217</t>
  </si>
  <si>
    <t>20140600070ACAP23441</t>
  </si>
  <si>
    <t>20140600070A23210023441</t>
  </si>
  <si>
    <t>20150600070ACAP23441</t>
  </si>
  <si>
    <t>20150600070A23210023441</t>
  </si>
  <si>
    <t>20160600070ACAP23441</t>
  </si>
  <si>
    <t>20160600070A23210023441</t>
  </si>
  <si>
    <t>20140600070ACAP31218</t>
  </si>
  <si>
    <t>20140600070A23210031218</t>
  </si>
  <si>
    <t>20150600070ACAP31218</t>
  </si>
  <si>
    <t>20150600070A23210031218</t>
  </si>
  <si>
    <t>20160600070ACAP31218</t>
  </si>
  <si>
    <t>20160600070A23210031218</t>
  </si>
  <si>
    <t>0601265Z</t>
  </si>
  <si>
    <t>20160601265ZCAP21405</t>
  </si>
  <si>
    <t>20160601265Z23210021405</t>
  </si>
  <si>
    <t>20140601363FBPRO25106</t>
  </si>
  <si>
    <t>20140601363F23810025106</t>
  </si>
  <si>
    <t>20150601363FBPRO25106</t>
  </si>
  <si>
    <t>20150601363F23810025106</t>
  </si>
  <si>
    <t>20160601363FBPRO25106</t>
  </si>
  <si>
    <t>20160601363F23810025106</t>
  </si>
  <si>
    <t>20140601363FBPRO25510</t>
  </si>
  <si>
    <t>20140601363F23810025510</t>
  </si>
  <si>
    <t>20150601363FBPRO25510</t>
  </si>
  <si>
    <t>20150601363F23810025510</t>
  </si>
  <si>
    <t>20160601363FBPRO25510</t>
  </si>
  <si>
    <t>20160601363F23810025510</t>
  </si>
  <si>
    <t>20140601363FBPRO30001</t>
  </si>
  <si>
    <t>20140601363F23810030001</t>
  </si>
  <si>
    <t>20150601363FBPRO30001</t>
  </si>
  <si>
    <t>20150601363F23810030001</t>
  </si>
  <si>
    <t>20160601363FBPRO30001</t>
  </si>
  <si>
    <t>20160601363F23810030001</t>
  </si>
  <si>
    <t>20140601363FBPRO31210</t>
  </si>
  <si>
    <t>20140601363F23810031210</t>
  </si>
  <si>
    <t>20150601363FBPRO31210</t>
  </si>
  <si>
    <t>20150601363F23810031210</t>
  </si>
  <si>
    <t>20160601363FBPRO31210</t>
  </si>
  <si>
    <t>20160601363F23810031210</t>
  </si>
  <si>
    <t>20140601363FCAP25523</t>
  </si>
  <si>
    <t>20140601363F23210025523</t>
  </si>
  <si>
    <t>20150601363FCAP25523</t>
  </si>
  <si>
    <t>20150601363F23210025523</t>
  </si>
  <si>
    <t>20160601363FCAP25523</t>
  </si>
  <si>
    <t>20160601363F23210025523</t>
  </si>
  <si>
    <t>20140601363FCAP31214</t>
  </si>
  <si>
    <t>20140601363F23210031214</t>
  </si>
  <si>
    <t>20150601363FCAP31214</t>
  </si>
  <si>
    <t>20150601363F23210031214</t>
  </si>
  <si>
    <t>20160601363FCAP31214</t>
  </si>
  <si>
    <t>20160601363F23210031214</t>
  </si>
  <si>
    <t>20140601470XBPRO25007</t>
  </si>
  <si>
    <t>20140601470X23810025007</t>
  </si>
  <si>
    <t>20150601470XBPRO25007</t>
  </si>
  <si>
    <t>20150601470X23810025007</t>
  </si>
  <si>
    <t>20160601470XBPRO25007</t>
  </si>
  <si>
    <t>20160601470X23810025007</t>
  </si>
  <si>
    <t>20140601470XBPRO25516</t>
  </si>
  <si>
    <t>20140601470X23810025516</t>
  </si>
  <si>
    <t>20150601470XBPRO25516</t>
  </si>
  <si>
    <t>20150601470X23810025516</t>
  </si>
  <si>
    <t>20160601470XBPRO25516</t>
  </si>
  <si>
    <t>20160601470X23810025516</t>
  </si>
  <si>
    <t>20140601470XBPRO30001</t>
  </si>
  <si>
    <t>20140601470X23810030001</t>
  </si>
  <si>
    <t>20150601470XBPRO30001</t>
  </si>
  <si>
    <t>20150601470X23810030001</t>
  </si>
  <si>
    <t>20160601470XBPRO30001</t>
  </si>
  <si>
    <t>20160601470X23810030001</t>
  </si>
  <si>
    <t>20140601470XBPRO31106</t>
  </si>
  <si>
    <t>20140601470X23810031106</t>
  </si>
  <si>
    <t>20150601470XBPRO31106</t>
  </si>
  <si>
    <t>20150601470X23810031106</t>
  </si>
  <si>
    <t>20160601470XBPRO31106</t>
  </si>
  <si>
    <t>20160601470X23810031106</t>
  </si>
  <si>
    <t>40031108</t>
  </si>
  <si>
    <t>TRANSPORT</t>
  </si>
  <si>
    <t>20140601470XBPRO31108</t>
  </si>
  <si>
    <t>20140601470X23810031108</t>
  </si>
  <si>
    <t>20150601470XBPRO31202</t>
  </si>
  <si>
    <t>20150601470X23810031202</t>
  </si>
  <si>
    <t>20160601470XBPRO31202</t>
  </si>
  <si>
    <t>20160601470X23810031202</t>
  </si>
  <si>
    <t>20140601470XBPRO33005</t>
  </si>
  <si>
    <t>20140601470X23810033005</t>
  </si>
  <si>
    <t>20150601470XBPRO33005</t>
  </si>
  <si>
    <t>20150601470X23810033005</t>
  </si>
  <si>
    <t>20160601470XBPRO33005</t>
  </si>
  <si>
    <t>20160601470X23810033005</t>
  </si>
  <si>
    <t>20140601470XCAP31122</t>
  </si>
  <si>
    <t>20140601470X23210031122</t>
  </si>
  <si>
    <t>20150601470XCAP31122</t>
  </si>
  <si>
    <t>20150601470X23210031122</t>
  </si>
  <si>
    <t>20160601470XCAP31122</t>
  </si>
  <si>
    <t>20160601470X23210031122</t>
  </si>
  <si>
    <t>40022105</t>
  </si>
  <si>
    <t>BOULANGER-PÂTISSIER</t>
  </si>
  <si>
    <t>20140601787SBPRO22105</t>
  </si>
  <si>
    <t>20140601787S23810022105</t>
  </si>
  <si>
    <t>20150601787SBPRO22105</t>
  </si>
  <si>
    <t>20150601787S23810022105</t>
  </si>
  <si>
    <t>20160601787SBPRO22105</t>
  </si>
  <si>
    <t>20160601787S23810022105</t>
  </si>
  <si>
    <t>20140601787SBPRO22106</t>
  </si>
  <si>
    <t>20140601787S23810022106</t>
  </si>
  <si>
    <t>20150601787SBPRO22106</t>
  </si>
  <si>
    <t>20150601787S23810022106</t>
  </si>
  <si>
    <t>20160601787SBPRO22106</t>
  </si>
  <si>
    <t>20160601787S23810022106</t>
  </si>
  <si>
    <t>20140601787SBPRO22503</t>
  </si>
  <si>
    <t>20140601787S23810022503</t>
  </si>
  <si>
    <t>20150601787SBPRO22503</t>
  </si>
  <si>
    <t>20150601787S23810022503</t>
  </si>
  <si>
    <t>20160601787SBPRO22503</t>
  </si>
  <si>
    <t>20160601787S23810022503</t>
  </si>
  <si>
    <t>20140601787SBPRO25509</t>
  </si>
  <si>
    <t>20140601787S23810025509</t>
  </si>
  <si>
    <t>20150601787SBPRO25509</t>
  </si>
  <si>
    <t>20150601787S23810025509</t>
  </si>
  <si>
    <t>20160601787SBPRO25509</t>
  </si>
  <si>
    <t>20160601787S23810025509</t>
  </si>
  <si>
    <t>20140601787SBPRO25510</t>
  </si>
  <si>
    <t>20140601787S23810025510</t>
  </si>
  <si>
    <t>20150601787SBPRO25510</t>
  </si>
  <si>
    <t>20150601787S23810025510</t>
  </si>
  <si>
    <t>20160601787SBPRO25510</t>
  </si>
  <si>
    <t>20160601787S23810025510</t>
  </si>
  <si>
    <t>20140601787SBPRO25516</t>
  </si>
  <si>
    <t>20140601787S23810025516</t>
  </si>
  <si>
    <t>20150601787SBPRO25516</t>
  </si>
  <si>
    <t>20150601787S23810025516</t>
  </si>
  <si>
    <t>20160601787SBPRO25516</t>
  </si>
  <si>
    <t>20160601787S23810025516</t>
  </si>
  <si>
    <t>20140601787SBPRO30001</t>
  </si>
  <si>
    <t>20140601787S23810030001</t>
  </si>
  <si>
    <t>20150601787SBPRO30001</t>
  </si>
  <si>
    <t>20150601787S23810030001</t>
  </si>
  <si>
    <t>20160601787SBPRO30001</t>
  </si>
  <si>
    <t>20160601787S23810030001</t>
  </si>
  <si>
    <t>20140601787SBPRO31202</t>
  </si>
  <si>
    <t>20140601787S23810031202</t>
  </si>
  <si>
    <t>20150601787SBPRO31202</t>
  </si>
  <si>
    <t>20150601787S23810031202</t>
  </si>
  <si>
    <t>20160601787SBPRO31202</t>
  </si>
  <si>
    <t>20160601787S23810031202</t>
  </si>
  <si>
    <t>20140601787SBPRO33005</t>
  </si>
  <si>
    <t>20140601787S23810033005</t>
  </si>
  <si>
    <t>20150601787SBPRO33005</t>
  </si>
  <si>
    <t>20150601787S23810033005</t>
  </si>
  <si>
    <t>20160601787SBPRO33005</t>
  </si>
  <si>
    <t>20160601787S23810033005</t>
  </si>
  <si>
    <t>20140601787SBPRO33403</t>
  </si>
  <si>
    <t>20140601787S23810033403</t>
  </si>
  <si>
    <t>20150601787SBPRO33403</t>
  </si>
  <si>
    <t>20150601787S23810033403</t>
  </si>
  <si>
    <t>20160601787SBPRO33403</t>
  </si>
  <si>
    <t>20160601787S23810033403</t>
  </si>
  <si>
    <t>50022139</t>
  </si>
  <si>
    <t>20140601787SCAP22139</t>
  </si>
  <si>
    <t>20140601787S23210022139</t>
  </si>
  <si>
    <t>20150601787SCAP22139</t>
  </si>
  <si>
    <t>20150601787S23210022139</t>
  </si>
  <si>
    <t>20160601787SCAP22139</t>
  </si>
  <si>
    <t>20160601787S23210022139</t>
  </si>
  <si>
    <t>50031215</t>
  </si>
  <si>
    <t>EMPLOY.VENTE : PRDTS ALIMENTAIRES</t>
  </si>
  <si>
    <t>20140601787SCAP31215</t>
  </si>
  <si>
    <t>20140601787S23210031215</t>
  </si>
  <si>
    <t>20150601787SCAP31215</t>
  </si>
  <si>
    <t>20150601787S23210031215</t>
  </si>
  <si>
    <t>20160601787SCAP31215</t>
  </si>
  <si>
    <t>20160601787S23210031215</t>
  </si>
  <si>
    <t>50033409</t>
  </si>
  <si>
    <t>RESTAURANT</t>
  </si>
  <si>
    <t>20140601787SCAP33409</t>
  </si>
  <si>
    <t>20140601787S23210033409</t>
  </si>
  <si>
    <t>20150601787SCAP33409</t>
  </si>
  <si>
    <t>20150601787S23210033409</t>
  </si>
  <si>
    <t>20160601787SCAP33409</t>
  </si>
  <si>
    <t>20160601787S23210033409</t>
  </si>
  <si>
    <t>20140601822EBPRO23405</t>
  </si>
  <si>
    <t>20140601822E23810023405</t>
  </si>
  <si>
    <t>20150601822EBPRO23405</t>
  </si>
  <si>
    <t>20150601822E23810023405</t>
  </si>
  <si>
    <t>20160601822EBPRO23405</t>
  </si>
  <si>
    <t>20160601822E23810023405</t>
  </si>
  <si>
    <t>40023407</t>
  </si>
  <si>
    <t>TECHNIC.FAB.BOIS ET MATERX ASSOC.</t>
  </si>
  <si>
    <t>20140601822EBPRO23407</t>
  </si>
  <si>
    <t>20140601822E23810023407</t>
  </si>
  <si>
    <t>20150601822EBPRO23407</t>
  </si>
  <si>
    <t>20150601822E23810023407</t>
  </si>
  <si>
    <t>20160601822EBPRO23407</t>
  </si>
  <si>
    <t>20160601822E23810023407</t>
  </si>
  <si>
    <t>20140601822EBPRO25516</t>
  </si>
  <si>
    <t>20140601822E23810025516</t>
  </si>
  <si>
    <t>20150601822EBPRO25516</t>
  </si>
  <si>
    <t>20150601822E23810025516</t>
  </si>
  <si>
    <t>20160601822EBPRO25516</t>
  </si>
  <si>
    <t>20160601822E23810025516</t>
  </si>
  <si>
    <t>20140601822EBPRO31202</t>
  </si>
  <si>
    <t>20140601822E23810031202</t>
  </si>
  <si>
    <t>20150601822EBPRO31202</t>
  </si>
  <si>
    <t>20150601822E23810031202</t>
  </si>
  <si>
    <t>20160601822EBPRO31202</t>
  </si>
  <si>
    <t>20160601822E23810031202</t>
  </si>
  <si>
    <t>20140601822EBPRO31206</t>
  </si>
  <si>
    <t>20140601822E23810031206</t>
  </si>
  <si>
    <t>20150601822EBPRO31206</t>
  </si>
  <si>
    <t>20150601822E23810031206</t>
  </si>
  <si>
    <t>20160601822EBPRO31206</t>
  </si>
  <si>
    <t>20160601822E23810031206</t>
  </si>
  <si>
    <t>20140601822EBPRO31210</t>
  </si>
  <si>
    <t>20140601822E23810031210</t>
  </si>
  <si>
    <t>20150601822EBPRO31210</t>
  </si>
  <si>
    <t>20150601822E23810031210</t>
  </si>
  <si>
    <t>20160601822EBPRO31210</t>
  </si>
  <si>
    <t>20160601822E23810031210</t>
  </si>
  <si>
    <t>20140601822ECAP23441</t>
  </si>
  <si>
    <t>20140601822E23210023441</t>
  </si>
  <si>
    <t>20150601822ECAP23441</t>
  </si>
  <si>
    <t>20150601822E23210023441</t>
  </si>
  <si>
    <t>20160601822ECAP23441</t>
  </si>
  <si>
    <t>20160601822E23210023441</t>
  </si>
  <si>
    <t>20140601822ECAP31214</t>
  </si>
  <si>
    <t>20140601822E23210031214</t>
  </si>
  <si>
    <t>20150601822ECAP31214</t>
  </si>
  <si>
    <t>20150601822E23210031214</t>
  </si>
  <si>
    <t>20160601822ECAP31214</t>
  </si>
  <si>
    <t>20160601822E23210031214</t>
  </si>
  <si>
    <t>50031216</t>
  </si>
  <si>
    <t>EMPL.VENTE: PRDTS EQUIP.COURANT</t>
  </si>
  <si>
    <t>20140601822ECAP31216</t>
  </si>
  <si>
    <t>20140601822E23210031216</t>
  </si>
  <si>
    <t>20150601822ECAP31216</t>
  </si>
  <si>
    <t>20150601822E23210031216</t>
  </si>
  <si>
    <t>20160601822ECAP31216</t>
  </si>
  <si>
    <t>20160601822E23210031216</t>
  </si>
  <si>
    <t>0601823F</t>
  </si>
  <si>
    <t>20140601823FBTS32408</t>
  </si>
  <si>
    <t>20140601823F32211032408</t>
  </si>
  <si>
    <t>20150601823FBTS32408</t>
  </si>
  <si>
    <t>20150601823F32211032408</t>
  </si>
  <si>
    <t>20160601823FBTS32408</t>
  </si>
  <si>
    <t>20160601823F32211032408</t>
  </si>
  <si>
    <t>20160601823FBTS33001</t>
  </si>
  <si>
    <t>20160601823F32211033001</t>
  </si>
  <si>
    <t>0601824G</t>
  </si>
  <si>
    <t>32032002</t>
  </si>
  <si>
    <t>COMMUNICATION</t>
  </si>
  <si>
    <t>20140601824GBTS32002</t>
  </si>
  <si>
    <t>20140601824G32211032002</t>
  </si>
  <si>
    <t>20150601824GBTS32002</t>
  </si>
  <si>
    <t>20150601824G32211032002</t>
  </si>
  <si>
    <t>20160601824GBTS32002</t>
  </si>
  <si>
    <t>20160601824G32211032002</t>
  </si>
  <si>
    <t>0601826J</t>
  </si>
  <si>
    <t>20140601826JBTS31211</t>
  </si>
  <si>
    <t>20140601826J32211031211</t>
  </si>
  <si>
    <t>20150601826JBTS31211</t>
  </si>
  <si>
    <t>20150601826J32211031211</t>
  </si>
  <si>
    <t>20160601826JBTS31211</t>
  </si>
  <si>
    <t>20160601826J32211031211</t>
  </si>
  <si>
    <t>0601832R</t>
  </si>
  <si>
    <t>20140601832RBTS31209</t>
  </si>
  <si>
    <t>20140601832R32211031209</t>
  </si>
  <si>
    <t>20150601832RBTS31209</t>
  </si>
  <si>
    <t>20150601832R32211031209</t>
  </si>
  <si>
    <t>20160601832RBTS31209</t>
  </si>
  <si>
    <t>20160601832R32211031209</t>
  </si>
  <si>
    <t>20140601845EBPRO30001</t>
  </si>
  <si>
    <t>20140601845E23810030001</t>
  </si>
  <si>
    <t>20150601845EBPRO30001</t>
  </si>
  <si>
    <t>20150601845E23810030001</t>
  </si>
  <si>
    <t>20160601845EBPRO30001</t>
  </si>
  <si>
    <t>20160601845E23810030001</t>
  </si>
  <si>
    <t>20140601845EBPRO31108</t>
  </si>
  <si>
    <t>20140601845E23810031108</t>
  </si>
  <si>
    <t>20150601845EBPRO31108</t>
  </si>
  <si>
    <t>20150601845E23810031108</t>
  </si>
  <si>
    <t>20160601845EBPRO31108</t>
  </si>
  <si>
    <t>20160601845E23810031108</t>
  </si>
  <si>
    <t>20140601845EBPRO31202</t>
  </si>
  <si>
    <t>20140601845E23810031202</t>
  </si>
  <si>
    <t>20150601845EBPRO31202</t>
  </si>
  <si>
    <t>20150601845E23810031202</t>
  </si>
  <si>
    <t>20160601845EBPRO31202</t>
  </si>
  <si>
    <t>20160601845E23810031202</t>
  </si>
  <si>
    <t>20140601845EBPRO31210</t>
  </si>
  <si>
    <t>20140601845E23810031210</t>
  </si>
  <si>
    <t>20150601845EBPRO31210</t>
  </si>
  <si>
    <t>20150601845E23810031210</t>
  </si>
  <si>
    <t>20160601845EBPRO31210</t>
  </si>
  <si>
    <t>20160601845E23810031210</t>
  </si>
  <si>
    <t>20140601845ECAP31214</t>
  </si>
  <si>
    <t>20140601845E23210031214</t>
  </si>
  <si>
    <t>20150601845ECAP31214</t>
  </si>
  <si>
    <t>20150601845E23210031214</t>
  </si>
  <si>
    <t>20160601845ECAP31214</t>
  </si>
  <si>
    <t>20160601845E23210031214</t>
  </si>
  <si>
    <t>20140601845ECAP34307</t>
  </si>
  <si>
    <t>20140601845E23210034307</t>
  </si>
  <si>
    <t>20150601845ECAP34307</t>
  </si>
  <si>
    <t>20150601845E23210034307</t>
  </si>
  <si>
    <t>20160601845ECAP34307</t>
  </si>
  <si>
    <t>20160601845E23210034307</t>
  </si>
  <si>
    <t>20140601863ZBPRO22106</t>
  </si>
  <si>
    <t>20140601863Z23810022106</t>
  </si>
  <si>
    <t>20150601863ZBPRO22106</t>
  </si>
  <si>
    <t>20150601863Z23810022106</t>
  </si>
  <si>
    <t>20160601863ZBPRO22106</t>
  </si>
  <si>
    <t>20160601863Z23810022106</t>
  </si>
  <si>
    <t>20140601863ZBPRO33403</t>
  </si>
  <si>
    <t>20140601863Z23810033403</t>
  </si>
  <si>
    <t>20150601863ZBPRO33403</t>
  </si>
  <si>
    <t>20150601863Z23810033403</t>
  </si>
  <si>
    <t>20160601863ZBPRO33403</t>
  </si>
  <si>
    <t>20160601863Z23810033403</t>
  </si>
  <si>
    <t>20140601863ZBTS31209</t>
  </si>
  <si>
    <t>20140601863Z32211031209</t>
  </si>
  <si>
    <t>20150601863ZBTS31209</t>
  </si>
  <si>
    <t>20150601863Z32211031209</t>
  </si>
  <si>
    <t>20160601863ZBTS31209</t>
  </si>
  <si>
    <t>20160601863Z32211031209</t>
  </si>
  <si>
    <t>32033420</t>
  </si>
  <si>
    <t>TOURISME</t>
  </si>
  <si>
    <t>20140601863ZBTS33420</t>
  </si>
  <si>
    <t>20140601863Z32211033420</t>
  </si>
  <si>
    <t>20150601863ZBTS33420</t>
  </si>
  <si>
    <t>20150601863Z32211033420</t>
  </si>
  <si>
    <t>20160601863ZBTS33420</t>
  </si>
  <si>
    <t>20160601863Z32211033420</t>
  </si>
  <si>
    <t>20140601863ZCAP22139</t>
  </si>
  <si>
    <t>20140601863Z23210022139</t>
  </si>
  <si>
    <t>20150601863ZCAP22139</t>
  </si>
  <si>
    <t>20150601863Z23210022139</t>
  </si>
  <si>
    <t>20160601863ZCAP22139</t>
  </si>
  <si>
    <t>20160601863Z23210022139</t>
  </si>
  <si>
    <t>20160601863ZCAP33409</t>
  </si>
  <si>
    <t>20160601863Z23210033409</t>
  </si>
  <si>
    <t>0601864A</t>
  </si>
  <si>
    <t>20140601864ABTS31407</t>
  </si>
  <si>
    <t>20140601864A32211031407</t>
  </si>
  <si>
    <t>20150601864ABTS31407</t>
  </si>
  <si>
    <t>20150601864A32211031407</t>
  </si>
  <si>
    <t>20160601864ABTS31407</t>
  </si>
  <si>
    <t>20160601864A32211031407</t>
  </si>
  <si>
    <t>0601865B</t>
  </si>
  <si>
    <t>20140601865BBTS31407</t>
  </si>
  <si>
    <t>20140601865B32211031407</t>
  </si>
  <si>
    <t>20150601865BBTS31407</t>
  </si>
  <si>
    <t>20150601865B32211031407</t>
  </si>
  <si>
    <t>20160601865BBTS31407</t>
  </si>
  <si>
    <t>20160601865B32211031407</t>
  </si>
  <si>
    <t>20140601870GBPRO30001</t>
  </si>
  <si>
    <t>20140601870G23810030001</t>
  </si>
  <si>
    <t>20150601870GBPRO30001</t>
  </si>
  <si>
    <t>20150601870G23810030001</t>
  </si>
  <si>
    <t>20160601870GBPRO30001</t>
  </si>
  <si>
    <t>20160601870G23810030001</t>
  </si>
  <si>
    <t>20140601870GBPRO31202</t>
  </si>
  <si>
    <t>20140601870G23810031202</t>
  </si>
  <si>
    <t>20150601870GBPRO31202</t>
  </si>
  <si>
    <t>20150601870G23810031202</t>
  </si>
  <si>
    <t>20160601870GBPRO31202</t>
  </si>
  <si>
    <t>20160601870G23810031202</t>
  </si>
  <si>
    <t>20140601870GBPRO31206</t>
  </si>
  <si>
    <t>20140601870G23810031206</t>
  </si>
  <si>
    <t>20150601870GBPRO31206</t>
  </si>
  <si>
    <t>20150601870G23810031206</t>
  </si>
  <si>
    <t>20160601870GBPRO31206</t>
  </si>
  <si>
    <t>20160601870G23810031206</t>
  </si>
  <si>
    <t>20140601870GBPRO31210</t>
  </si>
  <si>
    <t>20140601870G23810031210</t>
  </si>
  <si>
    <t>20150601870GBPRO31210</t>
  </si>
  <si>
    <t>20150601870G23810031210</t>
  </si>
  <si>
    <t>20160601870GBPRO31210</t>
  </si>
  <si>
    <t>20160601870G23810031210</t>
  </si>
  <si>
    <t>40033002</t>
  </si>
  <si>
    <t>SERVICES DE PROXIMITE  VIE LOCALE</t>
  </si>
  <si>
    <t>20140601870GBPRO33002</t>
  </si>
  <si>
    <t>20140601870G23810033002</t>
  </si>
  <si>
    <t>20150601870GBPRO33002</t>
  </si>
  <si>
    <t>20150601870G23810033002</t>
  </si>
  <si>
    <t>20160601870GBPRO33002</t>
  </si>
  <si>
    <t>20160601870G23810033002</t>
  </si>
  <si>
    <t>20140601870GBPRO33005</t>
  </si>
  <si>
    <t>20140601870G23810033005</t>
  </si>
  <si>
    <t>20150601870GBPRO33005</t>
  </si>
  <si>
    <t>20150601870G23810033005</t>
  </si>
  <si>
    <t>20160601870GBPRO33005</t>
  </si>
  <si>
    <t>20160601870G23810033005</t>
  </si>
  <si>
    <t>20140601870GCAP31216</t>
  </si>
  <si>
    <t>20140601870G23210031216</t>
  </si>
  <si>
    <t>20150601870GCAP31216</t>
  </si>
  <si>
    <t>20150601870G23210031216</t>
  </si>
  <si>
    <t>20160601870GCAP31216</t>
  </si>
  <si>
    <t>20160601870G23210031216</t>
  </si>
  <si>
    <t>20140601897LBPRO25510</t>
  </si>
  <si>
    <t>20140601897L23810025510</t>
  </si>
  <si>
    <t>20150601897LBPRO25510</t>
  </si>
  <si>
    <t>20150601897L23810025510</t>
  </si>
  <si>
    <t>20160601897LBPRO25510</t>
  </si>
  <si>
    <t>20160601897L23810025510</t>
  </si>
  <si>
    <t>20140601897LBPRO25516</t>
  </si>
  <si>
    <t>20140601897L23810025516</t>
  </si>
  <si>
    <t>20150601897LBPRO25516</t>
  </si>
  <si>
    <t>20150601897L23810025516</t>
  </si>
  <si>
    <t>20160601897LBPRO25516</t>
  </si>
  <si>
    <t>20160601897L23810025516</t>
  </si>
  <si>
    <t>20140601897LBPRO33005</t>
  </si>
  <si>
    <t>20140601897L23810033005</t>
  </si>
  <si>
    <t>20150601897LBPRO33005</t>
  </si>
  <si>
    <t>20150601897L23810033005</t>
  </si>
  <si>
    <t>20160601897LBPRO33005</t>
  </si>
  <si>
    <t>20160601897L23810033005</t>
  </si>
  <si>
    <t>20140601897LCAP22129</t>
  </si>
  <si>
    <t>20140601897L23210022129</t>
  </si>
  <si>
    <t>20150601897LCAP22129</t>
  </si>
  <si>
    <t>20150601897L23210022129</t>
  </si>
  <si>
    <t>20160601897LCAP22129</t>
  </si>
  <si>
    <t>20160601897L23210022129</t>
  </si>
  <si>
    <t>20140601897LCAP33411</t>
  </si>
  <si>
    <t>20140601897L23210033411</t>
  </si>
  <si>
    <t>20150601897LCAP33411</t>
  </si>
  <si>
    <t>20150601897L23210033411</t>
  </si>
  <si>
    <t>20160601897LCAP33411</t>
  </si>
  <si>
    <t>20160601897L23210033411</t>
  </si>
  <si>
    <t>0800001S</t>
  </si>
  <si>
    <t>20140800001SBTS31209</t>
  </si>
  <si>
    <t>20140800001S32211031209</t>
  </si>
  <si>
    <t>20150800001SBTS31209</t>
  </si>
  <si>
    <t>20150800001S32211031209</t>
  </si>
  <si>
    <t>20160800001SBTS31209</t>
  </si>
  <si>
    <t>20160800001S32211031209</t>
  </si>
  <si>
    <t>20140800001SBTS32408</t>
  </si>
  <si>
    <t>20140800001S32211032408</t>
  </si>
  <si>
    <t>20150800001SBTS32408</t>
  </si>
  <si>
    <t>20150800001S32211032408</t>
  </si>
  <si>
    <t>20160800001SBTS32408</t>
  </si>
  <si>
    <t>20160800001S32211032408</t>
  </si>
  <si>
    <t>20140800001SBTS33420</t>
  </si>
  <si>
    <t>20140800001S32211033420</t>
  </si>
  <si>
    <t>20150800001SBTS33420</t>
  </si>
  <si>
    <t>20150800001S32211033420</t>
  </si>
  <si>
    <t>20160800001SBTS33420</t>
  </si>
  <si>
    <t>20160800001S32211033420</t>
  </si>
  <si>
    <t>20140800007YBPRO25007</t>
  </si>
  <si>
    <t>20140800007Y23810025007</t>
  </si>
  <si>
    <t>20150800007YBPRO25007</t>
  </si>
  <si>
    <t>20150800007Y23810025007</t>
  </si>
  <si>
    <t>20160800007YBPRO25007</t>
  </si>
  <si>
    <t>20160800007Y23810025007</t>
  </si>
  <si>
    <t>20140800007YBPRO25106</t>
  </si>
  <si>
    <t>20140800007Y23810025106</t>
  </si>
  <si>
    <t>20150800007YBPRO25106</t>
  </si>
  <si>
    <t>20150800007Y23810025106</t>
  </si>
  <si>
    <t>20160800007YBPRO25106</t>
  </si>
  <si>
    <t>20160800007Y23810025106</t>
  </si>
  <si>
    <t>20140800007YBPRO25510</t>
  </si>
  <si>
    <t>20140800007Y23810025510</t>
  </si>
  <si>
    <t>20150800007YBPRO25510</t>
  </si>
  <si>
    <t>20150800007Y23810025510</t>
  </si>
  <si>
    <t>20160800007YBPRO25510</t>
  </si>
  <si>
    <t>20160800007Y23810025510</t>
  </si>
  <si>
    <t>20140800007YBPRO31202</t>
  </si>
  <si>
    <t>20140800007Y23810031202</t>
  </si>
  <si>
    <t>20150800007YBPRO31202</t>
  </si>
  <si>
    <t>20150800007Y23810031202</t>
  </si>
  <si>
    <t>20160800007YBPRO31202</t>
  </si>
  <si>
    <t>20160800007Y23810031202</t>
  </si>
  <si>
    <t>20140800007YBPRO31210</t>
  </si>
  <si>
    <t>20140800007Y23810031210</t>
  </si>
  <si>
    <t>20150800007YBPRO31210</t>
  </si>
  <si>
    <t>20150800007Y23810031210</t>
  </si>
  <si>
    <t>20160800007YBPRO31210</t>
  </si>
  <si>
    <t>20160800007Y23810031210</t>
  </si>
  <si>
    <t>20140800007YBTS20111</t>
  </si>
  <si>
    <t>20140800007Y32211020111</t>
  </si>
  <si>
    <t>20150800007YBTS20111</t>
  </si>
  <si>
    <t>20150800007Y32211020111</t>
  </si>
  <si>
    <t>20160800007YBTS20111</t>
  </si>
  <si>
    <t>20160800007Y32211020111</t>
  </si>
  <si>
    <t>20140800007YBTS31210</t>
  </si>
  <si>
    <t>20140800007Y32211031210</t>
  </si>
  <si>
    <t>20150800007YBTS31210</t>
  </si>
  <si>
    <t>20150800007Y32211031210</t>
  </si>
  <si>
    <t>20160800007YBTS31210</t>
  </si>
  <si>
    <t>20160800007Y32211031210</t>
  </si>
  <si>
    <t>20140800007YCAP22129</t>
  </si>
  <si>
    <t>20140800007Y23210022129</t>
  </si>
  <si>
    <t>20150800007YCAP22129</t>
  </si>
  <si>
    <t>20150800007Y23210022129</t>
  </si>
  <si>
    <t>20160800007YCAP22129</t>
  </si>
  <si>
    <t>20160800007Y23210022129</t>
  </si>
  <si>
    <t>20140800011CBTS31210</t>
  </si>
  <si>
    <t>20140800011C32211031210</t>
  </si>
  <si>
    <t>20150800011CBTS31210</t>
  </si>
  <si>
    <t>20150800011C32211031210</t>
  </si>
  <si>
    <t>20160800011CBTS31210</t>
  </si>
  <si>
    <t>20160800011C32211031210</t>
  </si>
  <si>
    <t>20140800011CBTS31211</t>
  </si>
  <si>
    <t>20140800011C32211031211</t>
  </si>
  <si>
    <t>20150800011CBTS31211</t>
  </si>
  <si>
    <t>20150800011C32211031211</t>
  </si>
  <si>
    <t>20160800011CBTS31211</t>
  </si>
  <si>
    <t>20160800011C32211031211</t>
  </si>
  <si>
    <t>32031307</t>
  </si>
  <si>
    <t>20140800011CBTS31307</t>
  </si>
  <si>
    <t>20140800011C32211031307</t>
  </si>
  <si>
    <t>20150800011CBTS31307</t>
  </si>
  <si>
    <t>20150800011C32211031307</t>
  </si>
  <si>
    <t>20160800011CBTS31307</t>
  </si>
  <si>
    <t>20160800011C32211031307</t>
  </si>
  <si>
    <t>32031310</t>
  </si>
  <si>
    <t>20140800011CBTS31310</t>
  </si>
  <si>
    <t>20140800011C32211031310</t>
  </si>
  <si>
    <t>20150800011CBTS31310</t>
  </si>
  <si>
    <t>20150800011C32211031310</t>
  </si>
  <si>
    <t>20160800011CBTS31310</t>
  </si>
  <si>
    <t>20160800011C32211031310</t>
  </si>
  <si>
    <t>20140800011CBTS31408</t>
  </si>
  <si>
    <t>20140800011C32211031408</t>
  </si>
  <si>
    <t>20150800011CBTS31408</t>
  </si>
  <si>
    <t>20150800011C32211031408</t>
  </si>
  <si>
    <t>20160800011CBTS31408</t>
  </si>
  <si>
    <t>20160800011C32211031408</t>
  </si>
  <si>
    <t>20140800011CBTS32408</t>
  </si>
  <si>
    <t>20140800011C32211032408</t>
  </si>
  <si>
    <t>20150800011CBTS32408</t>
  </si>
  <si>
    <t>20150800011C32211032408</t>
  </si>
  <si>
    <t>20160800011CBTS32408</t>
  </si>
  <si>
    <t>20160800011C32211032408</t>
  </si>
  <si>
    <t>20140800011CBTS32609</t>
  </si>
  <si>
    <t>20140800011C32211032609</t>
  </si>
  <si>
    <t>20150800011CBTS32609</t>
  </si>
  <si>
    <t>20150800011C32211032609</t>
  </si>
  <si>
    <t>20160800011CBTS32609</t>
  </si>
  <si>
    <t>20160800011C32211032609</t>
  </si>
  <si>
    <t>20140800011CBTS33001</t>
  </si>
  <si>
    <t>20140800011C32211033001</t>
  </si>
  <si>
    <t>20150800011CBTS33001</t>
  </si>
  <si>
    <t>20150800011C32211033001</t>
  </si>
  <si>
    <t>20160800011CBTS33001</t>
  </si>
  <si>
    <t>20160800011C32211033001</t>
  </si>
  <si>
    <t>32033103</t>
  </si>
  <si>
    <t>20150800011CBTS33103</t>
  </si>
  <si>
    <t>20150800011C32211033103</t>
  </si>
  <si>
    <t>20160800011CBTS33103</t>
  </si>
  <si>
    <t>20160800011C32211033103</t>
  </si>
  <si>
    <t>20140800011CBTS33204</t>
  </si>
  <si>
    <t>20140800011C32211033204</t>
  </si>
  <si>
    <t>20150800011CBTS33204</t>
  </si>
  <si>
    <t>20150800011C32211033204</t>
  </si>
  <si>
    <t>20160800011CBTS33204</t>
  </si>
  <si>
    <t>20160800011C32211033204</t>
  </si>
  <si>
    <t>20140800013EBPRO22703</t>
  </si>
  <si>
    <t>20140800013E23810022703</t>
  </si>
  <si>
    <t>20150800013EBPRO22703</t>
  </si>
  <si>
    <t>20150800013E23810022703</t>
  </si>
  <si>
    <t>20160800013EBPRO22703</t>
  </si>
  <si>
    <t>20160800013E23810022703</t>
  </si>
  <si>
    <t>20140800013EBPRO23006</t>
  </si>
  <si>
    <t>20140800013E23810023006</t>
  </si>
  <si>
    <t>20150800013EBPRO23006</t>
  </si>
  <si>
    <t>20150800013E23810023006</t>
  </si>
  <si>
    <t>20160800013EBPRO23006</t>
  </si>
  <si>
    <t>20160800013E23810023006</t>
  </si>
  <si>
    <t>20140800013EBPRO23203</t>
  </si>
  <si>
    <t>20140800013E23810023203</t>
  </si>
  <si>
    <t>20150800013EBPRO23203</t>
  </si>
  <si>
    <t>20150800013E23810023203</t>
  </si>
  <si>
    <t>20160800013EBPRO23203</t>
  </si>
  <si>
    <t>20160800013E23810023203</t>
  </si>
  <si>
    <t>40023208</t>
  </si>
  <si>
    <t>METIERS ET ARTS DE LA PIERRE</t>
  </si>
  <si>
    <t>20140800013EBPRO23208</t>
  </si>
  <si>
    <t>20140800013E23810023208</t>
  </si>
  <si>
    <t>20150800013EBPRO23208</t>
  </si>
  <si>
    <t>20150800013E23810023208</t>
  </si>
  <si>
    <t>20160800013EBPRO23208</t>
  </si>
  <si>
    <t>20160800013E23810023208</t>
  </si>
  <si>
    <t>20140800013EBPRO23304</t>
  </si>
  <si>
    <t>20140800013E23810023304</t>
  </si>
  <si>
    <t>20150800013EBPRO23304</t>
  </si>
  <si>
    <t>20150800013E23810023304</t>
  </si>
  <si>
    <t>20160800013EBPRO23304</t>
  </si>
  <si>
    <t>20160800013E23810023304</t>
  </si>
  <si>
    <t>20140800013EBPRO23405</t>
  </si>
  <si>
    <t>20140800013E23810023405</t>
  </si>
  <si>
    <t>20150800013EBPRO23405</t>
  </si>
  <si>
    <t>20150800013E23810023405</t>
  </si>
  <si>
    <t>20160800013EBPRO23405</t>
  </si>
  <si>
    <t>20160800013E23810023405</t>
  </si>
  <si>
    <t>40025406</t>
  </si>
  <si>
    <t>OUVRAGES DU BATIMENT METALLERIE</t>
  </si>
  <si>
    <t>20140800013EBPRO25406</t>
  </si>
  <si>
    <t>20140800013E23810025406</t>
  </si>
  <si>
    <t>20150800013EBPRO25406</t>
  </si>
  <si>
    <t>20150800013E23810025406</t>
  </si>
  <si>
    <t>20160800013EBPRO25406</t>
  </si>
  <si>
    <t>20160800013E23810025406</t>
  </si>
  <si>
    <t>20140800013EBPRO25510</t>
  </si>
  <si>
    <t>20140800013E23810025510</t>
  </si>
  <si>
    <t>20150800013EBPRO25510</t>
  </si>
  <si>
    <t>20150800013E23810025510</t>
  </si>
  <si>
    <t>20160800013EBPRO25510</t>
  </si>
  <si>
    <t>20160800013E23810025510</t>
  </si>
  <si>
    <t>20140800013ECAP22713</t>
  </si>
  <si>
    <t>20140800013E23210022713</t>
  </si>
  <si>
    <t>20150800013ECAP22713</t>
  </si>
  <si>
    <t>20150800013E23210022713</t>
  </si>
  <si>
    <t>20160800013ECAP22713</t>
  </si>
  <si>
    <t>20160800013E23210022713</t>
  </si>
  <si>
    <t>20140800013ECAP23217</t>
  </si>
  <si>
    <t>20140800013E23210023217</t>
  </si>
  <si>
    <t>20150800013ECAP23217</t>
  </si>
  <si>
    <t>20150800013E23210023217</t>
  </si>
  <si>
    <t>20160800013ECAP23217</t>
  </si>
  <si>
    <t>20160800013E23210023217</t>
  </si>
  <si>
    <t>20140800013ECAP23218</t>
  </si>
  <si>
    <t>20140800013E23210023218</t>
  </si>
  <si>
    <t>20150800013ECAP23218</t>
  </si>
  <si>
    <t>20150800013E23210023218</t>
  </si>
  <si>
    <t>20160800013ECAP23218</t>
  </si>
  <si>
    <t>20160800013E23210023218</t>
  </si>
  <si>
    <t>50023220</t>
  </si>
  <si>
    <t>TAILLEUR DE PIERRE</t>
  </si>
  <si>
    <t>20140800013ECAP23220</t>
  </si>
  <si>
    <t>20140800013E23210023220</t>
  </si>
  <si>
    <t>20150800013ECAP23220</t>
  </si>
  <si>
    <t>20150800013E23210023220</t>
  </si>
  <si>
    <t>20160800013ECAP23220</t>
  </si>
  <si>
    <t>20160800013E23210023220</t>
  </si>
  <si>
    <t>20140800013ECAP23317</t>
  </si>
  <si>
    <t>20140800013E23210023317</t>
  </si>
  <si>
    <t>20150800013ECAP23317</t>
  </si>
  <si>
    <t>20150800013E23210023317</t>
  </si>
  <si>
    <t>20160800013ECAP23317</t>
  </si>
  <si>
    <t>20160800013E23210023317</t>
  </si>
  <si>
    <t>20140800013ECAP23319</t>
  </si>
  <si>
    <t>20140800013E23210023319</t>
  </si>
  <si>
    <t>20150800013ECAP23319</t>
  </si>
  <si>
    <t>20150800013E23210023319</t>
  </si>
  <si>
    <t>20160800013ECAP23319</t>
  </si>
  <si>
    <t>20160800013E23210023319</t>
  </si>
  <si>
    <t>20140800013ECAP23441</t>
  </si>
  <si>
    <t>20140800013E23210023441</t>
  </si>
  <si>
    <t>20150800013ECAP23441</t>
  </si>
  <si>
    <t>20150800013E23210023441</t>
  </si>
  <si>
    <t>20160800013ECAP23441</t>
  </si>
  <si>
    <t>20160800013E23210023441</t>
  </si>
  <si>
    <t>20140800013ECAP23442</t>
  </si>
  <si>
    <t>20140800013E23210023442</t>
  </si>
  <si>
    <t>20150800013ECAP23442</t>
  </si>
  <si>
    <t>20150800013E23210023442</t>
  </si>
  <si>
    <t>20160800013ECAP23442</t>
  </si>
  <si>
    <t>20160800013E23210023442</t>
  </si>
  <si>
    <t>20140800013ECAP25431</t>
  </si>
  <si>
    <t>20140800013E23210025431</t>
  </si>
  <si>
    <t>20150800013ECAP25431</t>
  </si>
  <si>
    <t>20150800013E23210025431</t>
  </si>
  <si>
    <t>20160800013ECAP25431</t>
  </si>
  <si>
    <t>20160800013E23210025431</t>
  </si>
  <si>
    <t>20140800013ECAP33610</t>
  </si>
  <si>
    <t>20140800013E23210033610</t>
  </si>
  <si>
    <t>20150800013ECAP33610</t>
  </si>
  <si>
    <t>20150800013E23210033610</t>
  </si>
  <si>
    <t>20160800013ECAP33610</t>
  </si>
  <si>
    <t>20160800013E23210033610</t>
  </si>
  <si>
    <t>0800046R</t>
  </si>
  <si>
    <t>32031102</t>
  </si>
  <si>
    <t>TRANSPORT ET PRESTAT. LOGISTIQUES</t>
  </si>
  <si>
    <t>20140800046RBTS31102</t>
  </si>
  <si>
    <t>20140800046R32211031102</t>
  </si>
  <si>
    <t>20150800046RBTS31102</t>
  </si>
  <si>
    <t>20150800046R32211031102</t>
  </si>
  <si>
    <t>20160800046RBTS31102</t>
  </si>
  <si>
    <t>20160800046R32211031102</t>
  </si>
  <si>
    <t>40025006</t>
  </si>
  <si>
    <t>MICROTECHNIQUES</t>
  </si>
  <si>
    <t>20140800061GBPRO25006</t>
  </si>
  <si>
    <t>20140800061G23810025006</t>
  </si>
  <si>
    <t>20150800061GBPRO25006</t>
  </si>
  <si>
    <t>20150800061G23810025006</t>
  </si>
  <si>
    <t>20160800061GBPRO25006</t>
  </si>
  <si>
    <t>20160800061G23810025006</t>
  </si>
  <si>
    <t>20140800061GBPRO25007</t>
  </si>
  <si>
    <t>20140800061G23810025007</t>
  </si>
  <si>
    <t>20150800061GBPRO25007</t>
  </si>
  <si>
    <t>20150800061G23810025007</t>
  </si>
  <si>
    <t>20160800061GBPRO25007</t>
  </si>
  <si>
    <t>20160800061G23810025007</t>
  </si>
  <si>
    <t>20140800061GBPRO25510</t>
  </si>
  <si>
    <t>20140800061G23810025510</t>
  </si>
  <si>
    <t>20150800061GBPRO25510</t>
  </si>
  <si>
    <t>20150800061G23810025510</t>
  </si>
  <si>
    <t>20160800061GBPRO25510</t>
  </si>
  <si>
    <t>20160800061G23810025510</t>
  </si>
  <si>
    <t>20140800061GBPRO30001</t>
  </si>
  <si>
    <t>20140800061G23810030001</t>
  </si>
  <si>
    <t>20150800061GBPRO30001</t>
  </si>
  <si>
    <t>20150800061G23810030001</t>
  </si>
  <si>
    <t>20160800061GBPRO30001</t>
  </si>
  <si>
    <t>20160800061G23810030001</t>
  </si>
  <si>
    <t>20140800061GBPRO31202</t>
  </si>
  <si>
    <t>20140800061G23810031202</t>
  </si>
  <si>
    <t>20150800061GBPRO31202</t>
  </si>
  <si>
    <t>20150800061G23810031202</t>
  </si>
  <si>
    <t>20160800061GBPRO31202</t>
  </si>
  <si>
    <t>20160800061G23810031202</t>
  </si>
  <si>
    <t>20140800061GBPRO31210</t>
  </si>
  <si>
    <t>20140800061G23810031210</t>
  </si>
  <si>
    <t>20150800061GBPRO31210</t>
  </si>
  <si>
    <t>20150800061G23810031210</t>
  </si>
  <si>
    <t>20160800061GBPRO31210</t>
  </si>
  <si>
    <t>20160800061G23810031210</t>
  </si>
  <si>
    <t>20140800061GBPRO33005</t>
  </si>
  <si>
    <t>20140800061G23810033005</t>
  </si>
  <si>
    <t>20150800061GBPRO33005</t>
  </si>
  <si>
    <t>20150800061G23810033005</t>
  </si>
  <si>
    <t>20160800061GBPRO33005</t>
  </si>
  <si>
    <t>20160800061G23810033005</t>
  </si>
  <si>
    <t>20140800061GCAP25431</t>
  </si>
  <si>
    <t>20140800061G23210025431</t>
  </si>
  <si>
    <t>20150800061GCAP25431</t>
  </si>
  <si>
    <t>20150800061G23210025431</t>
  </si>
  <si>
    <t>20160800061GCAP25431</t>
  </si>
  <si>
    <t>20160800061G23210025431</t>
  </si>
  <si>
    <t>20140800061GCAP31214</t>
  </si>
  <si>
    <t>20140800061G23210031214</t>
  </si>
  <si>
    <t>20150800061GCAP31214</t>
  </si>
  <si>
    <t>20150800061G23210031214</t>
  </si>
  <si>
    <t>20160800061GCAP31214</t>
  </si>
  <si>
    <t>20160800061G23210031214</t>
  </si>
  <si>
    <t>20140800061GCAP33411</t>
  </si>
  <si>
    <t>20140800061G23210033411</t>
  </si>
  <si>
    <t>20150800061GCAP33411</t>
  </si>
  <si>
    <t>20150800061G23210033411</t>
  </si>
  <si>
    <t>20160800061GCAP33411</t>
  </si>
  <si>
    <t>20160800061G23210033411</t>
  </si>
  <si>
    <t>20140800062HBPRO33002</t>
  </si>
  <si>
    <t>20140800062H23810033002</t>
  </si>
  <si>
    <t>20150800062HBPRO33002</t>
  </si>
  <si>
    <t>20150800062H23810033002</t>
  </si>
  <si>
    <t>20160800062HBPRO33002</t>
  </si>
  <si>
    <t>20160800062H23810033002</t>
  </si>
  <si>
    <t>20140800062HBPRO33005</t>
  </si>
  <si>
    <t>20140800062H23810033005</t>
  </si>
  <si>
    <t>20150800062HBPRO33005</t>
  </si>
  <si>
    <t>20150800062H23810033005</t>
  </si>
  <si>
    <t>20160800062HBPRO33005</t>
  </si>
  <si>
    <t>20160800062H23810033005</t>
  </si>
  <si>
    <t>20140800062HBPRO34304</t>
  </si>
  <si>
    <t>20140800062H23810034304</t>
  </si>
  <si>
    <t>20150800062HBPRO34304</t>
  </si>
  <si>
    <t>20150800062H23810034304</t>
  </si>
  <si>
    <t>20160800062HBPRO34304</t>
  </si>
  <si>
    <t>20160800062H23810034304</t>
  </si>
  <si>
    <t>20140800062HCAP22129</t>
  </si>
  <si>
    <t>20140800062H23210022129</t>
  </si>
  <si>
    <t>20150800062HCAP22129</t>
  </si>
  <si>
    <t>20150800062H23210022129</t>
  </si>
  <si>
    <t>20160800062HCAP22129</t>
  </si>
  <si>
    <t>20160800062H23210022129</t>
  </si>
  <si>
    <t>20140800062HCAP33411</t>
  </si>
  <si>
    <t>20140800062H23210033411</t>
  </si>
  <si>
    <t>20150800062HCAP33411</t>
  </si>
  <si>
    <t>20150800062H23210033411</t>
  </si>
  <si>
    <t>20160800062HCAP33411</t>
  </si>
  <si>
    <t>20160800062H23210033411</t>
  </si>
  <si>
    <t>20140800063JBPRO23405</t>
  </si>
  <si>
    <t>20140800063J23810023405</t>
  </si>
  <si>
    <t>20150800063JBPRO23405</t>
  </si>
  <si>
    <t>20150800063J23810023405</t>
  </si>
  <si>
    <t>20160800063JBPRO23405</t>
  </si>
  <si>
    <t>20160800063J23810023405</t>
  </si>
  <si>
    <t>20140800063JBPRO24203</t>
  </si>
  <si>
    <t>20140800063J23810024203</t>
  </si>
  <si>
    <t>20150800063JBPRO24203</t>
  </si>
  <si>
    <t>20150800063J23810024203</t>
  </si>
  <si>
    <t>20160800063JBPRO24203</t>
  </si>
  <si>
    <t>20160800063J23810024203</t>
  </si>
  <si>
    <t>40025005</t>
  </si>
  <si>
    <t>PRODUCTIQ.MECA. OPT.DECOLLETAGE</t>
  </si>
  <si>
    <t>20140800063JBPRO25005</t>
  </si>
  <si>
    <t>20140800063J23810025005</t>
  </si>
  <si>
    <t>20150800063JBPRO25005</t>
  </si>
  <si>
    <t>20150800063J23810025005</t>
  </si>
  <si>
    <t>20160800063JBPRO25005</t>
  </si>
  <si>
    <t>20160800063J23810025005</t>
  </si>
  <si>
    <t>20140800063JBPRO25007</t>
  </si>
  <si>
    <t>20140800063J23810025007</t>
  </si>
  <si>
    <t>20150800063JBPRO25007</t>
  </si>
  <si>
    <t>20150800063J23810025007</t>
  </si>
  <si>
    <t>20160800063JBPRO25007</t>
  </si>
  <si>
    <t>20160800063J23810025007</t>
  </si>
  <si>
    <t>20140800063JBPRO25106</t>
  </si>
  <si>
    <t>20140800063J23810025106</t>
  </si>
  <si>
    <t>20150800063JBPRO25106</t>
  </si>
  <si>
    <t>20150800063J23810025106</t>
  </si>
  <si>
    <t>20160800063JBPRO25106</t>
  </si>
  <si>
    <t>20160800063J23810025106</t>
  </si>
  <si>
    <t>20140800063JBPRO25510</t>
  </si>
  <si>
    <t>20140800063J23810025510</t>
  </si>
  <si>
    <t>20150800063JBPRO25510</t>
  </si>
  <si>
    <t>20150800063J23810025510</t>
  </si>
  <si>
    <t>20160800063JBPRO25510</t>
  </si>
  <si>
    <t>20160800063J23810025510</t>
  </si>
  <si>
    <t>20140800063JBPRO30001</t>
  </si>
  <si>
    <t>20140800063J23810030001</t>
  </si>
  <si>
    <t>20150800063JBPRO30001</t>
  </si>
  <si>
    <t>20150800063J23810030001</t>
  </si>
  <si>
    <t>20160800063JBPRO30001</t>
  </si>
  <si>
    <t>20160800063J23810030001</t>
  </si>
  <si>
    <t>20140800063JBPRO31202</t>
  </si>
  <si>
    <t>20140800063J23810031202</t>
  </si>
  <si>
    <t>20150800063JBPRO31202</t>
  </si>
  <si>
    <t>20150800063J23810031202</t>
  </si>
  <si>
    <t>20160800063JBPRO31202</t>
  </si>
  <si>
    <t>20160800063J23810031202</t>
  </si>
  <si>
    <t>20140800063JBPRO33005</t>
  </si>
  <si>
    <t>20140800063J23810033005</t>
  </si>
  <si>
    <t>20150800063JBPRO33005</t>
  </si>
  <si>
    <t>20150800063J23810033005</t>
  </si>
  <si>
    <t>20160800063JBPRO33005</t>
  </si>
  <si>
    <t>20160800063J23810033005</t>
  </si>
  <si>
    <t>20140800063JCAP23317</t>
  </si>
  <si>
    <t>20140800063J23210023317</t>
  </si>
  <si>
    <t>20150800063JCAP23317</t>
  </si>
  <si>
    <t>20150800063J23210023317</t>
  </si>
  <si>
    <t>20160800063JCAP23317</t>
  </si>
  <si>
    <t>20160800063J23210023317</t>
  </si>
  <si>
    <t>20140800063JCAP23319</t>
  </si>
  <si>
    <t>20140800063J23210023319</t>
  </si>
  <si>
    <t>20150800063JCAP23319</t>
  </si>
  <si>
    <t>20150800063J23210023319</t>
  </si>
  <si>
    <t>20160800063JCAP23319</t>
  </si>
  <si>
    <t>20160800063J23210023319</t>
  </si>
  <si>
    <t>20140800063JCAP33411</t>
  </si>
  <si>
    <t>20140800063J23210033411</t>
  </si>
  <si>
    <t>20150800063JCAP33411</t>
  </si>
  <si>
    <t>20150800063J23210033411</t>
  </si>
  <si>
    <t>20160800063JCAP33411</t>
  </si>
  <si>
    <t>20160800063J23210033411</t>
  </si>
  <si>
    <t>20140800065LBPRO25217</t>
  </si>
  <si>
    <t>20140800065L23810025217</t>
  </si>
  <si>
    <t>20150800065LBPRO25217</t>
  </si>
  <si>
    <t>20150800065L23810025217</t>
  </si>
  <si>
    <t>20160800065LBPRO25217</t>
  </si>
  <si>
    <t>20160800065L23810025217</t>
  </si>
  <si>
    <t>20140800065LBPRO25510</t>
  </si>
  <si>
    <t>20140800065L23810025510</t>
  </si>
  <si>
    <t>20150800065LBPRO25510</t>
  </si>
  <si>
    <t>20150800065L23810025510</t>
  </si>
  <si>
    <t>20160800065LBPRO25510</t>
  </si>
  <si>
    <t>20160800065L23810025510</t>
  </si>
  <si>
    <t>20140800065LBPRO30001</t>
  </si>
  <si>
    <t>20140800065L23810030001</t>
  </si>
  <si>
    <t>20150800065LBPRO30001</t>
  </si>
  <si>
    <t>20150800065L23810030001</t>
  </si>
  <si>
    <t>20160800065LBPRO30001</t>
  </si>
  <si>
    <t>20160800065L23810030001</t>
  </si>
  <si>
    <t>20140800065LBPRO33005</t>
  </si>
  <si>
    <t>20140800065L23810033005</t>
  </si>
  <si>
    <t>20150800065LBPRO33005</t>
  </si>
  <si>
    <t>20150800065L23810033005</t>
  </si>
  <si>
    <t>20160800065LBPRO33005</t>
  </si>
  <si>
    <t>20160800065L23810033005</t>
  </si>
  <si>
    <t>20140800065LCAP25223</t>
  </si>
  <si>
    <t>20140800065L23210025223</t>
  </si>
  <si>
    <t>20150800065LCAP25223</t>
  </si>
  <si>
    <t>20150800065L23210025223</t>
  </si>
  <si>
    <t>20160800065LCAP25223</t>
  </si>
  <si>
    <t>20160800065L23210025223</t>
  </si>
  <si>
    <t>20140800065LCAP33411</t>
  </si>
  <si>
    <t>20140800065L23210033411</t>
  </si>
  <si>
    <t>20150800065LCAP33411</t>
  </si>
  <si>
    <t>20150800065L23210033411</t>
  </si>
  <si>
    <t>20160800065LCAP33411</t>
  </si>
  <si>
    <t>20160800065L23210033411</t>
  </si>
  <si>
    <t>20140801194NBPRO25218</t>
  </si>
  <si>
    <t>20140801194N23810025218</t>
  </si>
  <si>
    <t>20150801194NBPRO25218</t>
  </si>
  <si>
    <t>20150801194N23810025218</t>
  </si>
  <si>
    <t>20160801194NBPRO25218</t>
  </si>
  <si>
    <t>20160801194N23810025218</t>
  </si>
  <si>
    <t>20140801194NBPRO25408</t>
  </si>
  <si>
    <t>20140801194N23810025408</t>
  </si>
  <si>
    <t>20150801194NBPRO25408</t>
  </si>
  <si>
    <t>20150801194N23810025408</t>
  </si>
  <si>
    <t>20160801194NBPRO25408</t>
  </si>
  <si>
    <t>20160801194N23810025408</t>
  </si>
  <si>
    <t>40031107</t>
  </si>
  <si>
    <t>CONDUCT. TRANSP.ROUT.MARCHANDISES</t>
  </si>
  <si>
    <t>20140801194NBPRO31107</t>
  </si>
  <si>
    <t>20140801194N23810031107</t>
  </si>
  <si>
    <t>20150801194NBPRO31107</t>
  </si>
  <si>
    <t>20150801194N23810031107</t>
  </si>
  <si>
    <t>20160801194NBPRO31107</t>
  </si>
  <si>
    <t>20160801194N23810031107</t>
  </si>
  <si>
    <t>40032209</t>
  </si>
  <si>
    <t>REAL.PR.IMPR.PLURIM. 2NDE COMMUNE</t>
  </si>
  <si>
    <t>20140801194NBPRO32209</t>
  </si>
  <si>
    <t>20140801194N23810032209</t>
  </si>
  <si>
    <t>20150801194NBPRO32209</t>
  </si>
  <si>
    <t>20150801194N23810032209</t>
  </si>
  <si>
    <t>20160801194NBPRO32209</t>
  </si>
  <si>
    <t>20160801194N23810032209</t>
  </si>
  <si>
    <t>20140801194NCAP25218</t>
  </si>
  <si>
    <t>20140801194N23210025218</t>
  </si>
  <si>
    <t>20150801194NCAP25218</t>
  </si>
  <si>
    <t>20150801194N23210025218</t>
  </si>
  <si>
    <t>20160801194NCAP25218</t>
  </si>
  <si>
    <t>20160801194N23210025218</t>
  </si>
  <si>
    <t>20140801194NCAP25434</t>
  </si>
  <si>
    <t>20140801194N23210025434</t>
  </si>
  <si>
    <t>20150801194NCAP25434</t>
  </si>
  <si>
    <t>20150801194N23210025434</t>
  </si>
  <si>
    <t>20160801194NCAP25434</t>
  </si>
  <si>
    <t>20160801194N23210025434</t>
  </si>
  <si>
    <t>40023303</t>
  </si>
  <si>
    <t>MENUISERIE ALUMINIUM-VERRE</t>
  </si>
  <si>
    <t>20140801252BBPRO23303</t>
  </si>
  <si>
    <t>20140801252B23810023303</t>
  </si>
  <si>
    <t>20150801252BBPRO23303</t>
  </si>
  <si>
    <t>20150801252B23810023303</t>
  </si>
  <si>
    <t>20160801252BBPRO23303</t>
  </si>
  <si>
    <t>20160801252B23810023303</t>
  </si>
  <si>
    <t>20140801252BBPRO25406</t>
  </si>
  <si>
    <t>20140801252B23810025406</t>
  </si>
  <si>
    <t>20150801252BBPRO25406</t>
  </si>
  <si>
    <t>20150801252B23810025406</t>
  </si>
  <si>
    <t>20160801252BBPRO25406</t>
  </si>
  <si>
    <t>20160801252B23810025406</t>
  </si>
  <si>
    <t>20140801252BBPRO30001</t>
  </si>
  <si>
    <t>20140801252B23810030001</t>
  </si>
  <si>
    <t>20150801252BBPRO30001</t>
  </si>
  <si>
    <t>20150801252B23810030001</t>
  </si>
  <si>
    <t>20160801252BBPRO30001</t>
  </si>
  <si>
    <t>20160801252B23810030001</t>
  </si>
  <si>
    <t>20140801252BBPRO31202</t>
  </si>
  <si>
    <t>20140801252B23810031202</t>
  </si>
  <si>
    <t>20150801252BBPRO31202</t>
  </si>
  <si>
    <t>20150801252B23810031202</t>
  </si>
  <si>
    <t>20160801252BBPRO31202</t>
  </si>
  <si>
    <t>20160801252B23810031202</t>
  </si>
  <si>
    <t>20140801252BBPRO33005</t>
  </si>
  <si>
    <t>20140801252B23810033005</t>
  </si>
  <si>
    <t>20150801252BBPRO33005</t>
  </si>
  <si>
    <t>20150801252B23810033005</t>
  </si>
  <si>
    <t>20160801252BBPRO33005</t>
  </si>
  <si>
    <t>20160801252B23810033005</t>
  </si>
  <si>
    <t>20140801252BCAP22129</t>
  </si>
  <si>
    <t>20140801252B23210022129</t>
  </si>
  <si>
    <t>20150801252BCAP22129</t>
  </si>
  <si>
    <t>20150801252B23210022129</t>
  </si>
  <si>
    <t>20160801252BCAP22129</t>
  </si>
  <si>
    <t>20160801252B23210022129</t>
  </si>
  <si>
    <t>20140801252BCAP25435</t>
  </si>
  <si>
    <t>20140801252B23210025435</t>
  </si>
  <si>
    <t>20150801252BCAP25435</t>
  </si>
  <si>
    <t>20150801252B23210025435</t>
  </si>
  <si>
    <t>20160801252BCAP25435</t>
  </si>
  <si>
    <t>20160801252B23210025435</t>
  </si>
  <si>
    <t>0801327H</t>
  </si>
  <si>
    <t>32020007</t>
  </si>
  <si>
    <t>DESIGN DE PRODUITS</t>
  </si>
  <si>
    <t>20140801327HBTS20007</t>
  </si>
  <si>
    <t>20140801327H32211020007</t>
  </si>
  <si>
    <t>20150801327HBTS20007</t>
  </si>
  <si>
    <t>20150801327H32211020007</t>
  </si>
  <si>
    <t>20160801327HBTS20007</t>
  </si>
  <si>
    <t>20160801327H32211020007</t>
  </si>
  <si>
    <t>20140801327HBTS20008</t>
  </si>
  <si>
    <t>20140801327H32211020008</t>
  </si>
  <si>
    <t>20150801327HBTS20008</t>
  </si>
  <si>
    <t>20150801327H32211020008</t>
  </si>
  <si>
    <t>20160801327HBTS20008</t>
  </si>
  <si>
    <t>20160801327H32211020008</t>
  </si>
  <si>
    <t>20140801327HBTS20112</t>
  </si>
  <si>
    <t>20140801327H32211020112</t>
  </si>
  <si>
    <t>20150801327HBTS20112</t>
  </si>
  <si>
    <t>20150801327H32211020112</t>
  </si>
  <si>
    <t>20160801327HBTS20112</t>
  </si>
  <si>
    <t>20160801327H32211020112</t>
  </si>
  <si>
    <t>20140801327HBTS24207</t>
  </si>
  <si>
    <t>20140801327H32211024207</t>
  </si>
  <si>
    <t>20150801327HBTS24207</t>
  </si>
  <si>
    <t>20150801327H32211024207</t>
  </si>
  <si>
    <t>20160801327HBTS24207</t>
  </si>
  <si>
    <t>20160801327H32211024207</t>
  </si>
  <si>
    <t>20140801327HBTS25007</t>
  </si>
  <si>
    <t>20140801327H32211025007</t>
  </si>
  <si>
    <t>20150801327HBTS25007</t>
  </si>
  <si>
    <t>20150801327H32211025007</t>
  </si>
  <si>
    <t>20160801327HBTS25007</t>
  </si>
  <si>
    <t>20160801327H32211025007</t>
  </si>
  <si>
    <t>32025009</t>
  </si>
  <si>
    <t>MAINTEN.SYST.OPT.C SYST.EOLIENS</t>
  </si>
  <si>
    <t>20150801327HBTS25009</t>
  </si>
  <si>
    <t>20150801327H32211025009</t>
  </si>
  <si>
    <t>20160801327HBTS25009</t>
  </si>
  <si>
    <t>20160801327H32211025009</t>
  </si>
  <si>
    <t>32025516</t>
  </si>
  <si>
    <t>SYST.NUMER. OPT.B ELECTRON.&amp;COM.</t>
  </si>
  <si>
    <t>20140801327HBTS25516</t>
  </si>
  <si>
    <t>20140801327H32211025516</t>
  </si>
  <si>
    <t>20150801327HBTS25516</t>
  </si>
  <si>
    <t>20150801327H32211025516</t>
  </si>
  <si>
    <t>20160801327HBTS25516</t>
  </si>
  <si>
    <t>20160801327H32211025516</t>
  </si>
  <si>
    <t>32032326</t>
  </si>
  <si>
    <t>DESIGN GRAPH. OP.COM.MED IMPRIMES</t>
  </si>
  <si>
    <t>20140801327HBTS32326</t>
  </si>
  <si>
    <t>20140801327H32211032326</t>
  </si>
  <si>
    <t>20150801327HBTS32326</t>
  </si>
  <si>
    <t>20150801327H32211032326</t>
  </si>
  <si>
    <t>20160801327HBTS32326</t>
  </si>
  <si>
    <t>20160801327H32211032326</t>
  </si>
  <si>
    <t>0801328J</t>
  </si>
  <si>
    <t>20160801328JCAP33003</t>
  </si>
  <si>
    <t>20160801328J23210033003</t>
  </si>
  <si>
    <t>20140801336TBPRO24203</t>
  </si>
  <si>
    <t>20140801336T23810024203</t>
  </si>
  <si>
    <t>20150801336TBPRO24203</t>
  </si>
  <si>
    <t>20150801336T23810024203</t>
  </si>
  <si>
    <t>20160801336TBPRO24203</t>
  </si>
  <si>
    <t>20160801336T23810024203</t>
  </si>
  <si>
    <t>20140801336TBPRO25007</t>
  </si>
  <si>
    <t>20140801336T23810025007</t>
  </si>
  <si>
    <t>20150801336TBPRO25007</t>
  </si>
  <si>
    <t>20150801336T23810025007</t>
  </si>
  <si>
    <t>20160801336TBPRO25007</t>
  </si>
  <si>
    <t>20160801336T23810025007</t>
  </si>
  <si>
    <t>20140801336TBPRO25510</t>
  </si>
  <si>
    <t>20140801336T23810025510</t>
  </si>
  <si>
    <t>20150801336TBPRO25510</t>
  </si>
  <si>
    <t>20150801336T23810025510</t>
  </si>
  <si>
    <t>20160801336TBPRO25510</t>
  </si>
  <si>
    <t>20160801336T23810025510</t>
  </si>
  <si>
    <t>20140801336TBPRO25516</t>
  </si>
  <si>
    <t>20140801336T23810025516</t>
  </si>
  <si>
    <t>20150801336TBPRO25516</t>
  </si>
  <si>
    <t>20150801336T23810025516</t>
  </si>
  <si>
    <t>20160801336TBPRO25516</t>
  </si>
  <si>
    <t>20160801336T23810025516</t>
  </si>
  <si>
    <t>20140801514LBPRO25217</t>
  </si>
  <si>
    <t>20140801514L23810025217</t>
  </si>
  <si>
    <t>20150801514LBPRO25217</t>
  </si>
  <si>
    <t>20150801514L23810025217</t>
  </si>
  <si>
    <t>20160801514LBPRO25217</t>
  </si>
  <si>
    <t>20160801514L23810025217</t>
  </si>
  <si>
    <t>20140801514LBPRO25218</t>
  </si>
  <si>
    <t>20140801514L23810025218</t>
  </si>
  <si>
    <t>20150801514LBPRO25218</t>
  </si>
  <si>
    <t>20150801514L23810025218</t>
  </si>
  <si>
    <t>20160801514LBPRO25218</t>
  </si>
  <si>
    <t>20160801514L23810025218</t>
  </si>
  <si>
    <t>20140801514LBPRO25510</t>
  </si>
  <si>
    <t>20140801514L23810025510</t>
  </si>
  <si>
    <t>20150801514LBPRO25510</t>
  </si>
  <si>
    <t>20150801514L23810025510</t>
  </si>
  <si>
    <t>20160801514LBPRO25510</t>
  </si>
  <si>
    <t>20160801514L23810025510</t>
  </si>
  <si>
    <t>20140801514LBPRO31106</t>
  </si>
  <si>
    <t>20140801514L23810031106</t>
  </si>
  <si>
    <t>20150801514LBPRO31106</t>
  </si>
  <si>
    <t>20150801514L23810031106</t>
  </si>
  <si>
    <t>20160801514LBPRO31106</t>
  </si>
  <si>
    <t>20160801514L23810031106</t>
  </si>
  <si>
    <t>20140801514LBPRO31206</t>
  </si>
  <si>
    <t>20140801514L23810031206</t>
  </si>
  <si>
    <t>20150801514LBPRO31206</t>
  </si>
  <si>
    <t>20150801514L23810031206</t>
  </si>
  <si>
    <t>20160801514LBPRO31206</t>
  </si>
  <si>
    <t>20160801514L23810031206</t>
  </si>
  <si>
    <t>20140801514LBPRO31210</t>
  </si>
  <si>
    <t>20140801514L23810031210</t>
  </si>
  <si>
    <t>20150801514LBPRO31210</t>
  </si>
  <si>
    <t>20150801514L23810031210</t>
  </si>
  <si>
    <t>20160801514LBPRO31210</t>
  </si>
  <si>
    <t>20160801514L23810031210</t>
  </si>
  <si>
    <t>20140801514LCAP31214</t>
  </si>
  <si>
    <t>20140801514L23210031214</t>
  </si>
  <si>
    <t>20150801514LCAP31214</t>
  </si>
  <si>
    <t>20150801514L23210031214</t>
  </si>
  <si>
    <t>20160801514LCAP31214</t>
  </si>
  <si>
    <t>20160801514L23210031214</t>
  </si>
  <si>
    <t>20140801514LCAP31217</t>
  </si>
  <si>
    <t>20140801514L23210031217</t>
  </si>
  <si>
    <t>20150801514LCAP31217</t>
  </si>
  <si>
    <t>20150801514L23210031217</t>
  </si>
  <si>
    <t>20160801514LCAP31217</t>
  </si>
  <si>
    <t>20160801514L23210031217</t>
  </si>
  <si>
    <t>20140801628KBPRO30001</t>
  </si>
  <si>
    <t>20140801628K23810030001</t>
  </si>
  <si>
    <t>20150801628KBPRO30001</t>
  </si>
  <si>
    <t>20150801628K23810030001</t>
  </si>
  <si>
    <t>20160801628KBPRO30001</t>
  </si>
  <si>
    <t>20160801628K23810030001</t>
  </si>
  <si>
    <t>20140801628KBPRO31106</t>
  </si>
  <si>
    <t>20140801628K23810031106</t>
  </si>
  <si>
    <t>20150801628KBPRO31106</t>
  </si>
  <si>
    <t>20150801628K23810031106</t>
  </si>
  <si>
    <t>20160801628KBPRO31106</t>
  </si>
  <si>
    <t>20160801628K23810031106</t>
  </si>
  <si>
    <t>20140801628KBPRO31108</t>
  </si>
  <si>
    <t>20140801628K23810031108</t>
  </si>
  <si>
    <t>20150801628KBPRO31108</t>
  </si>
  <si>
    <t>20150801628K23810031108</t>
  </si>
  <si>
    <t>20160801628KBPRO31108</t>
  </si>
  <si>
    <t>20160801628K23810031108</t>
  </si>
  <si>
    <t>20140801628KBPRO31202</t>
  </si>
  <si>
    <t>20140801628K23810031202</t>
  </si>
  <si>
    <t>20150801628KBPRO31202</t>
  </si>
  <si>
    <t>20150801628K23810031202</t>
  </si>
  <si>
    <t>20160801628KBPRO31202</t>
  </si>
  <si>
    <t>20160801628K23810031202</t>
  </si>
  <si>
    <t>20140801628KBPRO31206</t>
  </si>
  <si>
    <t>20140801628K23810031206</t>
  </si>
  <si>
    <t>20150801628KBPRO31206</t>
  </si>
  <si>
    <t>20150801628K23810031206</t>
  </si>
  <si>
    <t>20160801628KBPRO31206</t>
  </si>
  <si>
    <t>20160801628K23810031206</t>
  </si>
  <si>
    <t>20140801628KBPRO31210</t>
  </si>
  <si>
    <t>20140801628K23810031210</t>
  </si>
  <si>
    <t>20150801628KBPRO31210</t>
  </si>
  <si>
    <t>20150801628K23810031210</t>
  </si>
  <si>
    <t>20160801628KBPRO31210</t>
  </si>
  <si>
    <t>20160801628K23810031210</t>
  </si>
  <si>
    <t>20140801628KBPRO34403</t>
  </si>
  <si>
    <t>20140801628K23810034403</t>
  </si>
  <si>
    <t>20150801628KBPRO34403</t>
  </si>
  <si>
    <t>20150801628K23810034403</t>
  </si>
  <si>
    <t>20160801628KBPRO34403</t>
  </si>
  <si>
    <t>20160801628K23810034403</t>
  </si>
  <si>
    <t>20140801628KCAP31122</t>
  </si>
  <si>
    <t>20140801628K23210031122</t>
  </si>
  <si>
    <t>20150801628KCAP31122</t>
  </si>
  <si>
    <t>20150801628K23210031122</t>
  </si>
  <si>
    <t>20160801628KCAP31122</t>
  </si>
  <si>
    <t>20160801628K23210031122</t>
  </si>
  <si>
    <t>20140801628KCAP31214</t>
  </si>
  <si>
    <t>20140801628K23210031214</t>
  </si>
  <si>
    <t>20150801628KCAP31214</t>
  </si>
  <si>
    <t>20150801628K23210031214</t>
  </si>
  <si>
    <t>20160801628KCAP31214</t>
  </si>
  <si>
    <t>20160801628K23210031214</t>
  </si>
  <si>
    <t>0801700N</t>
  </si>
  <si>
    <t>32022207</t>
  </si>
  <si>
    <t>BIOANALYSES ET CONTROLE (BTS)</t>
  </si>
  <si>
    <t>20140801700NBTS22207</t>
  </si>
  <si>
    <t>20140801700N32211022207</t>
  </si>
  <si>
    <t>20150801700NBTS22207</t>
  </si>
  <si>
    <t>20150801700N32211022207</t>
  </si>
  <si>
    <t>20160801700NBTS22207</t>
  </si>
  <si>
    <t>20160801700N32211022207</t>
  </si>
  <si>
    <t>32025215</t>
  </si>
  <si>
    <t>MAINTEN.VEHIC. OPT.A VOIT.PARTIC.</t>
  </si>
  <si>
    <t>20140801700NBTS25215</t>
  </si>
  <si>
    <t>20140801700N32211025215</t>
  </si>
  <si>
    <t>20150801700NBTS25215</t>
  </si>
  <si>
    <t>20150801700N32211025215</t>
  </si>
  <si>
    <t>20160801700NBTS25215</t>
  </si>
  <si>
    <t>20160801700N32211025215</t>
  </si>
  <si>
    <t>20140801700NBTS25515</t>
  </si>
  <si>
    <t>20140801700N32211025515</t>
  </si>
  <si>
    <t>20150801700NBTS25515</t>
  </si>
  <si>
    <t>20150801700N32211025515</t>
  </si>
  <si>
    <t>20160801700NBTS25515</t>
  </si>
  <si>
    <t>20160801700N32211025515</t>
  </si>
  <si>
    <t>20140801704TBPRO31202</t>
  </si>
  <si>
    <t>20140801704T23810031202</t>
  </si>
  <si>
    <t>20150801704TBPRO31202</t>
  </si>
  <si>
    <t>20150801704T23810031202</t>
  </si>
  <si>
    <t>20160801704TBPRO31202</t>
  </si>
  <si>
    <t>20160801704T23810031202</t>
  </si>
  <si>
    <t>20140801704TBPRO33005</t>
  </si>
  <si>
    <t>20140801704T23810033005</t>
  </si>
  <si>
    <t>20150801704TBPRO33005</t>
  </si>
  <si>
    <t>20150801704T23810033005</t>
  </si>
  <si>
    <t>20160801704TBPRO33005</t>
  </si>
  <si>
    <t>20160801704T23810033005</t>
  </si>
  <si>
    <t>20140801704TCAP22129</t>
  </si>
  <si>
    <t>20140801704T23210022129</t>
  </si>
  <si>
    <t>20150801704TCAP22129</t>
  </si>
  <si>
    <t>20150801704T23210022129</t>
  </si>
  <si>
    <t>20160801704TCAP22129</t>
  </si>
  <si>
    <t>20160801704T23210022129</t>
  </si>
  <si>
    <t>20140801739FBPRO22106</t>
  </si>
  <si>
    <t>20140801739F23810022106</t>
  </si>
  <si>
    <t>20150801739FBPRO22106</t>
  </si>
  <si>
    <t>20150801739F23810022106</t>
  </si>
  <si>
    <t>20160801739FBPRO22106</t>
  </si>
  <si>
    <t>20160801739F23810022106</t>
  </si>
  <si>
    <t>40025009</t>
  </si>
  <si>
    <t>MAINTENANCE NAUTIQUE</t>
  </si>
  <si>
    <t>20140801739FBPRO25009</t>
  </si>
  <si>
    <t>20140801739F23810025009</t>
  </si>
  <si>
    <t>20150801739FBPRO25009</t>
  </si>
  <si>
    <t>20150801739F23810025009</t>
  </si>
  <si>
    <t>20160801739FBPRO25009</t>
  </si>
  <si>
    <t>20160801739F23810025009</t>
  </si>
  <si>
    <t>20140801739FBPRO25218</t>
  </si>
  <si>
    <t>20140801739F23810025218</t>
  </si>
  <si>
    <t>20150801739FBPRO25218</t>
  </si>
  <si>
    <t>20150801739F23810025218</t>
  </si>
  <si>
    <t>20160801739FBPRO25218</t>
  </si>
  <si>
    <t>20160801739F23810025218</t>
  </si>
  <si>
    <t>20140801739FBPRO33005</t>
  </si>
  <si>
    <t>20140801739F23810033005</t>
  </si>
  <si>
    <t>20150801739FBPRO33005</t>
  </si>
  <si>
    <t>20150801739F23810033005</t>
  </si>
  <si>
    <t>20160801739FBPRO33005</t>
  </si>
  <si>
    <t>20160801739F23810033005</t>
  </si>
  <si>
    <t>20140801739FBPRO33403</t>
  </si>
  <si>
    <t>20140801739F23810033403</t>
  </si>
  <si>
    <t>20150801739FBPRO33403</t>
  </si>
  <si>
    <t>20150801739F23810033403</t>
  </si>
  <si>
    <t>20160801739FBPRO33403</t>
  </si>
  <si>
    <t>20160801739F23810033403</t>
  </si>
  <si>
    <t>20140801739FCAP22139</t>
  </si>
  <si>
    <t>20140801739F23210022139</t>
  </si>
  <si>
    <t>20150801739FCAP22139</t>
  </si>
  <si>
    <t>20150801739F23210022139</t>
  </si>
  <si>
    <t>20160801739FCAP22139</t>
  </si>
  <si>
    <t>20160801739F23210022139</t>
  </si>
  <si>
    <t>20140801739FCAP33409</t>
  </si>
  <si>
    <t>20140801739F23210033409</t>
  </si>
  <si>
    <t>20150801739FCAP33409</t>
  </si>
  <si>
    <t>20150801739F23210033409</t>
  </si>
  <si>
    <t>20160801739FCAP33409</t>
  </si>
  <si>
    <t>20160801739F23210033409</t>
  </si>
  <si>
    <t>0801841S</t>
  </si>
  <si>
    <t>20150801841SBTS32408</t>
  </si>
  <si>
    <t>20150801841S32211032408</t>
  </si>
  <si>
    <t>20160801841SBTS32408</t>
  </si>
  <si>
    <t>20160801841S32211032408</t>
  </si>
  <si>
    <t>20140801853EBPRO25007</t>
  </si>
  <si>
    <t>20140801853E23810025007</t>
  </si>
  <si>
    <t>20150801853EBPRO25007</t>
  </si>
  <si>
    <t>20150801853E23810025007</t>
  </si>
  <si>
    <t>20160801853EBPRO25007</t>
  </si>
  <si>
    <t>20160801853E23810025007</t>
  </si>
  <si>
    <t>20140801853EBPRO25409</t>
  </si>
  <si>
    <t>20140801853E23810025409</t>
  </si>
  <si>
    <t>20150801853EBPRO25409</t>
  </si>
  <si>
    <t>20150801853E23810025409</t>
  </si>
  <si>
    <t>20160801853EBPRO25409</t>
  </si>
  <si>
    <t>20160801853E23810025409</t>
  </si>
  <si>
    <t>20140801853EBPRO25510</t>
  </si>
  <si>
    <t>20140801853E23810025510</t>
  </si>
  <si>
    <t>20150801853EBPRO25510</t>
  </si>
  <si>
    <t>20150801853E23810025510</t>
  </si>
  <si>
    <t>20160801853EBPRO25510</t>
  </si>
  <si>
    <t>20160801853E23810025510</t>
  </si>
  <si>
    <t>20140801853EBPRO30001</t>
  </si>
  <si>
    <t>20140801853E23810030001</t>
  </si>
  <si>
    <t>20150801853EBPRO30001</t>
  </si>
  <si>
    <t>20150801853E23810030001</t>
  </si>
  <si>
    <t>20160801853EBPRO30001</t>
  </si>
  <si>
    <t>20160801853E23810030001</t>
  </si>
  <si>
    <t>20140801853EBTS31407</t>
  </si>
  <si>
    <t>20140801853E32211031407</t>
  </si>
  <si>
    <t>20150801853EBTS31407</t>
  </si>
  <si>
    <t>20150801853E32211031407</t>
  </si>
  <si>
    <t>20160801853EBTS31407</t>
  </si>
  <si>
    <t>20160801853E32211031407</t>
  </si>
  <si>
    <t>20140801853EBTS32408</t>
  </si>
  <si>
    <t>20140801853E32211032408</t>
  </si>
  <si>
    <t>20140801853ECAP31122</t>
  </si>
  <si>
    <t>20140801853E23210031122</t>
  </si>
  <si>
    <t>20150801853ECAP31122</t>
  </si>
  <si>
    <t>20150801853E23210031122</t>
  </si>
  <si>
    <t>20160801853ECAP31122</t>
  </si>
  <si>
    <t>20160801853E23210031122</t>
  </si>
  <si>
    <t>20140801853ECAP33411</t>
  </si>
  <si>
    <t>20140801853E23210033411</t>
  </si>
  <si>
    <t>20150801853ECAP33411</t>
  </si>
  <si>
    <t>20150801853E23210033411</t>
  </si>
  <si>
    <t>20160801853ECAP33411</t>
  </si>
  <si>
    <t>20160801853E23210033411</t>
  </si>
  <si>
    <t>0801864S</t>
  </si>
  <si>
    <t>32025005</t>
  </si>
  <si>
    <t>CONCEPT. INDUST. MICROTECHNIQUES</t>
  </si>
  <si>
    <t>20140801864SBTS25005</t>
  </si>
  <si>
    <t>20140801864S32211025005</t>
  </si>
  <si>
    <t>20150801864SBTS25005</t>
  </si>
  <si>
    <t>20150801864S32211025005</t>
  </si>
  <si>
    <t>20160801864SBTS25005</t>
  </si>
  <si>
    <t>20160801864S32211025005</t>
  </si>
  <si>
    <t>20140801864SBTS25515</t>
  </si>
  <si>
    <t>20140801864S32211025515</t>
  </si>
  <si>
    <t>20150801864SBTS25515</t>
  </si>
  <si>
    <t>20150801864S32211025515</t>
  </si>
  <si>
    <t>20160801864SBTS25515</t>
  </si>
  <si>
    <t>20160801864S32211025515</t>
  </si>
  <si>
    <t>20140801882LBPRO22106</t>
  </si>
  <si>
    <t>20140801882L23810022106</t>
  </si>
  <si>
    <t>20150801882LBPRO22106</t>
  </si>
  <si>
    <t>20150801882L23810022106</t>
  </si>
  <si>
    <t>20160801882LBPRO22106</t>
  </si>
  <si>
    <t>20160801882L23810022106</t>
  </si>
  <si>
    <t>20140801882LBPRO33403</t>
  </si>
  <si>
    <t>20140801882L23810033403</t>
  </si>
  <si>
    <t>20150801882LBPRO33403</t>
  </si>
  <si>
    <t>20150801882L23810033403</t>
  </si>
  <si>
    <t>20160801882LBPRO33403</t>
  </si>
  <si>
    <t>20160801882L23810033403</t>
  </si>
  <si>
    <t>20140801882LBTS31209</t>
  </si>
  <si>
    <t>20140801882L32211031209</t>
  </si>
  <si>
    <t>20150801882LBTS31209</t>
  </si>
  <si>
    <t>20150801882L32211031209</t>
  </si>
  <si>
    <t>20160801882LBTS31209</t>
  </si>
  <si>
    <t>20160801882L32211031209</t>
  </si>
  <si>
    <t>32031309</t>
  </si>
  <si>
    <t>PROFESSIONS IMMOBILIERES</t>
  </si>
  <si>
    <t>20140801882LBTS31309</t>
  </si>
  <si>
    <t>20140801882L32211031309</t>
  </si>
  <si>
    <t>20150801882LBTS31309</t>
  </si>
  <si>
    <t>20150801882L32211031309</t>
  </si>
  <si>
    <t>20160801882LBTS31309</t>
  </si>
  <si>
    <t>20160801882L32211031309</t>
  </si>
  <si>
    <t>20140801882LBTS31407</t>
  </si>
  <si>
    <t>20140801882L32211031407</t>
  </si>
  <si>
    <t>20150801882LBTS31407</t>
  </si>
  <si>
    <t>20150801882L32211031407</t>
  </si>
  <si>
    <t>20160801882LBTS31407</t>
  </si>
  <si>
    <t>20160801882L32211031407</t>
  </si>
  <si>
    <t>20140801882LCAP22139</t>
  </si>
  <si>
    <t>20140801882L23210022139</t>
  </si>
  <si>
    <t>20150801882LCAP22139</t>
  </si>
  <si>
    <t>20150801882L23210022139</t>
  </si>
  <si>
    <t>20160801882LCAP22139</t>
  </si>
  <si>
    <t>20160801882L23210022139</t>
  </si>
  <si>
    <t>50033408</t>
  </si>
  <si>
    <t>SERVICES HOTELIERS</t>
  </si>
  <si>
    <t>20140801882LCAP33408</t>
  </si>
  <si>
    <t>20140801882L23210033408</t>
  </si>
  <si>
    <t>20150801882LCAP33408</t>
  </si>
  <si>
    <t>20150801882L23210033408</t>
  </si>
  <si>
    <t>20160801882LCAP33408</t>
  </si>
  <si>
    <t>20160801882L23210033408</t>
  </si>
  <si>
    <t>20140801882LCAP33409</t>
  </si>
  <si>
    <t>20140801882L23210033409</t>
  </si>
  <si>
    <t>20150801882LCAP33409</t>
  </si>
  <si>
    <t>20150801882L23210033409</t>
  </si>
  <si>
    <t>20160801882LCAP33409</t>
  </si>
  <si>
    <t>20160801882L23210033409</t>
  </si>
  <si>
    <t>2015</t>
  </si>
  <si>
    <t>Nombre de places d'internat pré-bac</t>
  </si>
  <si>
    <t>NbPreBFiD_Etab</t>
  </si>
  <si>
    <t>NbPreBFiO_Etab</t>
  </si>
  <si>
    <t>NbPreBGaD_Etab</t>
  </si>
  <si>
    <t>NbPreBGaO_Etab</t>
  </si>
  <si>
    <t>Filles</t>
  </si>
  <si>
    <t>Garçons</t>
  </si>
  <si>
    <t>SEP</t>
  </si>
  <si>
    <t>2014</t>
  </si>
  <si>
    <t>?</t>
  </si>
  <si>
    <t>CPE :</t>
  </si>
  <si>
    <t>Gestionnaire :</t>
  </si>
  <si>
    <t>Effectifs d'élèves</t>
  </si>
  <si>
    <t>Effectifs d'élèves de niveau lycée PRO</t>
  </si>
  <si>
    <t>Proportion de filles (%)</t>
  </si>
  <si>
    <t>Proportion d'élèves issus de PCS défavorisées - hors NR (%)</t>
  </si>
  <si>
    <t>Proportion d'élèves issus de PCS très favorisées - hors NR (%)</t>
  </si>
  <si>
    <t>Année 2017</t>
  </si>
  <si>
    <t>Etablissement</t>
  </si>
  <si>
    <t>Public</t>
  </si>
  <si>
    <t>Identification</t>
  </si>
  <si>
    <t xml:space="preserve">Nombre d'heures d'enseignement devant élèves, </t>
  </si>
  <si>
    <t>Ressources humaines</t>
  </si>
  <si>
    <t>Proportion d'enseignants de statut territorial (%)</t>
  </si>
  <si>
    <t>Proportion d'enseignants titulaires (%)</t>
  </si>
  <si>
    <t>Ancienneté moyenne des enseignants (année)</t>
  </si>
  <si>
    <t>Âge moyen des enseignants (année)</t>
  </si>
  <si>
    <t>Tél :</t>
  </si>
  <si>
    <t>Fax :</t>
  </si>
  <si>
    <t>Courriel :</t>
  </si>
  <si>
    <t>Nouméa</t>
  </si>
  <si>
    <t>Quartier :</t>
  </si>
  <si>
    <t>Commune :</t>
  </si>
  <si>
    <t>% filles</t>
  </si>
  <si>
    <t>% PCS favorisées</t>
  </si>
  <si>
    <t>H/E</t>
  </si>
  <si>
    <t>% d'enseignants titulaires</t>
  </si>
  <si>
    <t>% d'enseignants non titulaires*</t>
  </si>
  <si>
    <t>E/D*</t>
  </si>
  <si>
    <t>% PCS défavorisées*</t>
  </si>
  <si>
    <t>9830003L</t>
  </si>
  <si>
    <t>Nouville</t>
  </si>
  <si>
    <t>34-35-55</t>
  </si>
  <si>
    <t>27-76-46</t>
  </si>
  <si>
    <t>ce.9830003l@ac-noumea.nc</t>
  </si>
  <si>
    <t>M. Michel LEHOULLIER</t>
  </si>
  <si>
    <t>Proviseur :</t>
  </si>
  <si>
    <t>Proviseurs adjoints :</t>
  </si>
  <si>
    <t>Chefs de travaux</t>
  </si>
  <si>
    <t>Effectifs d'élèves de niveau lycée GT</t>
  </si>
  <si>
    <t>Effectifs d'élèves de niveau post-bac</t>
  </si>
  <si>
    <t>Proportion d'élèves en retard à l'entrée en 2nde (%)</t>
  </si>
  <si>
    <t>par élève - niveau lycée GT (H/E)</t>
  </si>
  <si>
    <t>Nombre d'élèves par division - niveau lycée GT (E/D)</t>
  </si>
  <si>
    <t>Taux de réussite au BTS (%)</t>
  </si>
  <si>
    <t>Taux d'accès de la 2nde au Bac GT (%)</t>
  </si>
  <si>
    <t>Taux d'accès de la 1ère au Bac GT (%)</t>
  </si>
  <si>
    <t>Taux d'accès de la Term. au Bac GT (%)</t>
  </si>
  <si>
    <t>% élèves en retard en 2nde*</t>
  </si>
  <si>
    <t>Taux de passage 2nde GT/1ère G</t>
  </si>
  <si>
    <t>Taux d'accès 2nde/Bac GT</t>
  </si>
  <si>
    <t>Taux de redoublement 2nde*</t>
  </si>
  <si>
    <t>9830270B</t>
  </si>
  <si>
    <t>9830271C</t>
  </si>
  <si>
    <t>9830006P</t>
  </si>
  <si>
    <t>9830269A</t>
  </si>
  <si>
    <t>9830272D</t>
  </si>
  <si>
    <t>9830273E</t>
  </si>
  <si>
    <t>9830294C</t>
  </si>
  <si>
    <t>9830299H</t>
  </si>
  <si>
    <t>9830306R</t>
  </si>
  <si>
    <t>9830377T</t>
  </si>
  <si>
    <t>9830401U</t>
  </si>
  <si>
    <t>9830460H</t>
  </si>
  <si>
    <t>9830483H</t>
  </si>
  <si>
    <t>9830002K</t>
  </si>
  <si>
    <t>9830261S</t>
  </si>
  <si>
    <t>9830504F</t>
  </si>
  <si>
    <t>9830507J</t>
  </si>
  <si>
    <t>9830557N</t>
  </si>
  <si>
    <t>9830635Y</t>
  </si>
  <si>
    <t>9830693L</t>
  </si>
  <si>
    <t>12,8</t>
  </si>
  <si>
    <t>Privé</t>
  </si>
  <si>
    <t>Secteur (PU / PR)</t>
  </si>
  <si>
    <t>Appellation - Sigle</t>
  </si>
  <si>
    <t>Commune</t>
  </si>
  <si>
    <t xml:space="preserve">LGT           </t>
  </si>
  <si>
    <t xml:space="preserve">LPO           </t>
  </si>
  <si>
    <t xml:space="preserve">LP            </t>
  </si>
  <si>
    <t xml:space="preserve">LGT PR        </t>
  </si>
  <si>
    <t xml:space="preserve">LP PR         </t>
  </si>
  <si>
    <t xml:space="preserve">LPO PR        </t>
  </si>
  <si>
    <t>Poindimié</t>
  </si>
  <si>
    <t>Mont-Dore</t>
  </si>
  <si>
    <t>Païta</t>
  </si>
  <si>
    <t>Bourail</t>
  </si>
  <si>
    <t>Houaïlou</t>
  </si>
  <si>
    <t>Pouébo</t>
  </si>
  <si>
    <t>Lifou</t>
  </si>
  <si>
    <t>Touho</t>
  </si>
  <si>
    <t>Dumbéa</t>
  </si>
  <si>
    <t>Pouembout</t>
  </si>
  <si>
    <t>RNE + dénomination</t>
  </si>
  <si>
    <t>filles_etab</t>
  </si>
  <si>
    <t>filles_sec</t>
  </si>
  <si>
    <t>filles_aca</t>
  </si>
  <si>
    <t>pcs_def_etab</t>
  </si>
  <si>
    <t>pcs_def_sec</t>
  </si>
  <si>
    <t>pcs_def_aca</t>
  </si>
  <si>
    <t>pcs_tfav_etab</t>
  </si>
  <si>
    <t>pcs_tfav_sec</t>
  </si>
  <si>
    <t>pcs_tfav_aca</t>
  </si>
  <si>
    <t>ips_etab</t>
  </si>
  <si>
    <t>ips_sec</t>
  </si>
  <si>
    <t>ips_aca</t>
  </si>
  <si>
    <t>retard_etab</t>
  </si>
  <si>
    <t>retard_sec</t>
  </si>
  <si>
    <t>retard_aca</t>
  </si>
  <si>
    <t>h/e_etab</t>
  </si>
  <si>
    <t>h/e_sec</t>
  </si>
  <si>
    <t>h/e_aca</t>
  </si>
  <si>
    <t>e/d_etab</t>
  </si>
  <si>
    <t>e/d_sec</t>
  </si>
  <si>
    <t>e/d_aca</t>
  </si>
  <si>
    <t>ens_terr_etab</t>
  </si>
  <si>
    <t>ens_terr_sec</t>
  </si>
  <si>
    <t>ens_terr_aca</t>
  </si>
  <si>
    <t>ens_tit_etab</t>
  </si>
  <si>
    <t>ens_tit_sec</t>
  </si>
  <si>
    <t>ens_tit_aca</t>
  </si>
  <si>
    <t>anc_etab</t>
  </si>
  <si>
    <t>anc_sec</t>
  </si>
  <si>
    <t>anc_aca</t>
  </si>
  <si>
    <t>age_etab</t>
  </si>
  <si>
    <t>age_sec</t>
  </si>
  <si>
    <t>age_aca</t>
  </si>
  <si>
    <t>Curseur_pop_sco</t>
  </si>
  <si>
    <t>Curseur_moyen</t>
  </si>
  <si>
    <t>curseur_parcours</t>
  </si>
  <si>
    <r>
      <t xml:space="preserve">Population défavorisée </t>
    </r>
    <r>
      <rPr>
        <b/>
        <sz val="8"/>
        <rFont val="Arial"/>
        <family val="2"/>
      </rPr>
      <t>(classement des établissements publics et privés)</t>
    </r>
  </si>
  <si>
    <r>
      <t xml:space="preserve">Moyens faibles </t>
    </r>
    <r>
      <rPr>
        <b/>
        <sz val="8"/>
        <rFont val="Arial"/>
        <family val="2"/>
      </rPr>
      <t>(classement des établissements publics et privés)</t>
    </r>
  </si>
  <si>
    <t>9830002K : Lycée La Pérouse</t>
  </si>
  <si>
    <t>9830003L : Lycée polyvalent Jules Garnier</t>
  </si>
  <si>
    <t>9830006P : Lycee professionnel, commercial et hôtelier Auguste Escoffier</t>
  </si>
  <si>
    <t>9830261S : Lycée privé Blaise Pascal (DDEC)</t>
  </si>
  <si>
    <t>9830269A : Lycée professionnel privé Saint Joseph de Cluny (DDEC)</t>
  </si>
  <si>
    <t>9830270B : Lycée professionnel privé Saint Jean 23 (DDEC)</t>
  </si>
  <si>
    <t>9830271C : Lycée professionnel privé Marcellin Champagnat (DDEC)</t>
  </si>
  <si>
    <t>9830272D : Lycée professionnel privé François d'Assise  (DDEC)</t>
  </si>
  <si>
    <t>9830273E : Lycée professionnel privé Gabriel Rivat (DDEC)</t>
  </si>
  <si>
    <t>9830294C : Lycée professionnel privé Père Guéneau (DDEC)</t>
  </si>
  <si>
    <t>9830299H : Lycée professionnel privé Johanna Vakie (DDEC)</t>
  </si>
  <si>
    <t>9830306R : lycee professionnel Petro Attiti</t>
  </si>
  <si>
    <t>9830377T : Lycee polyvalent privé Do Kamo (ASEE)</t>
  </si>
  <si>
    <t>9830401U : Lycée professionnel privé Saint Pierre Chanel (DDEC)</t>
  </si>
  <si>
    <t>9830460H : Lycée professionnel Augustin Ty</t>
  </si>
  <si>
    <t>9830483H : Lycée polyvalent Williama Haudra</t>
  </si>
  <si>
    <t>9830504F : Lycée privé Apollinaire Anova (DDEC)</t>
  </si>
  <si>
    <t xml:space="preserve">9830507J : Lycée Antoine Kela                  </t>
  </si>
  <si>
    <t>9830557N : Lycée du Grand Nouméa</t>
  </si>
  <si>
    <t>9830693L : Lycée polyvalent du Mont-Dore</t>
  </si>
  <si>
    <t>9830635Y : Lycée agricole et général Michel Rocard</t>
  </si>
  <si>
    <t>eff_niv_lyc_2012</t>
  </si>
  <si>
    <t>eff_postbac_2012</t>
  </si>
  <si>
    <t>eff_niv_lyc_2016</t>
  </si>
  <si>
    <t>eff_postbac_2016</t>
  </si>
  <si>
    <t>eff_niv_lyc_2017</t>
  </si>
  <si>
    <t>eff_postbac_2017</t>
  </si>
  <si>
    <t>eff_niv_lyc_2018</t>
  </si>
  <si>
    <t>eff_postbac_2018</t>
  </si>
  <si>
    <t>pas_2nde-1èG_etab</t>
  </si>
  <si>
    <t>pas_2nde-1èG_sec</t>
  </si>
  <si>
    <t>pas_2nde-1èG_aca</t>
  </si>
  <si>
    <t>pas_2nde-1èT_etab</t>
  </si>
  <si>
    <t>pas_2nde-1èT_sec</t>
  </si>
  <si>
    <t>pas_2nde-1èT_aca</t>
  </si>
  <si>
    <t>red2nde_etab</t>
  </si>
  <si>
    <t>red2nde_sec</t>
  </si>
  <si>
    <t>red2nde_aca</t>
  </si>
  <si>
    <t>acc2nde-bac_etab</t>
  </si>
  <si>
    <t>acc1è-bac_etab</t>
  </si>
  <si>
    <t>accTle-bac_etab</t>
  </si>
  <si>
    <t>VA_bacGT_etab</t>
  </si>
  <si>
    <t>Rne</t>
  </si>
  <si>
    <t>Proportion d'élèves en retard à l'entrée en 2nde PRO (%)</t>
  </si>
  <si>
    <t>par élève - niveau lycée PRO (H/E)</t>
  </si>
  <si>
    <t>Nombre d'élèves par division - niveau lycée PRO (E/D)</t>
  </si>
  <si>
    <t>8,5</t>
  </si>
  <si>
    <t>9,6</t>
  </si>
  <si>
    <t>acc2nde-bac_VA</t>
  </si>
  <si>
    <t>acc1è-bac_VA</t>
  </si>
  <si>
    <t>accTle-bac_VA</t>
  </si>
  <si>
    <t>réussite_bacGT_etab</t>
  </si>
  <si>
    <t>VA_bacPRO_etab</t>
  </si>
  <si>
    <t>réussite_bacPRO_etab</t>
  </si>
  <si>
    <t>pas_2nde-1èPRO_etab</t>
  </si>
  <si>
    <t>pas_2nde-1èPRO_sec</t>
  </si>
  <si>
    <t>pas_2nde-1èPRO_aca</t>
  </si>
  <si>
    <t>pas_2nde-voie_pro_etab</t>
  </si>
  <si>
    <t>pas_2nde-voie_pro_sec</t>
  </si>
  <si>
    <t>pas_2nde-voie_pro_aca</t>
  </si>
  <si>
    <t>Taux de réussite au bac GT (%)</t>
  </si>
  <si>
    <t>Réussite_BTS_etab</t>
  </si>
  <si>
    <t>Réussite_BTS_sec</t>
  </si>
  <si>
    <t>Réussite_BTS_aca</t>
  </si>
  <si>
    <r>
      <t xml:space="preserve">Taux d'accès moins performant </t>
    </r>
    <r>
      <rPr>
        <b/>
        <sz val="8"/>
        <rFont val="Arial"/>
        <family val="2"/>
      </rPr>
      <t>(classement des établissements publics et privés)</t>
    </r>
  </si>
  <si>
    <t>Taux de réussite au bac GT</t>
  </si>
  <si>
    <t>Taux de réussite au BTS</t>
  </si>
  <si>
    <t>réussite_bacGT_sec</t>
  </si>
  <si>
    <t>réussite_bacGT_aca</t>
  </si>
  <si>
    <t>réussite_bacPRO_sec</t>
  </si>
  <si>
    <t>réussite_bacPRO_aca</t>
  </si>
  <si>
    <t>Taux de passage 2de PRO/1ère PRO (%)</t>
  </si>
  <si>
    <t>Taux de passage 2de PRO/1ère T (%)</t>
  </si>
  <si>
    <t>Taux d'accès de la 2nde au Bac PRO (%)</t>
  </si>
  <si>
    <t>Taux d'accès de la 1ère au Bac PRO (%)</t>
  </si>
  <si>
    <t>Taux d'accès de la Term. au Bac PRO (%)</t>
  </si>
  <si>
    <t>Taux de redoublement 2nde PRO (%)</t>
  </si>
  <si>
    <t>Taux de redoublement 2nde GT (%)</t>
  </si>
  <si>
    <t>Taux de réussite au bac PRO (%)</t>
  </si>
  <si>
    <t>% élèves en retard en 2nde PRO*</t>
  </si>
  <si>
    <t>Taux de passage 2nde /1ère PRO</t>
  </si>
  <si>
    <t>Taux de redoublement 2nde PRO*</t>
  </si>
  <si>
    <t>Taux de réussite au bac PRO</t>
  </si>
  <si>
    <t>* Inversé</t>
  </si>
  <si>
    <t>Indice de position sociale niveau lycée GT*</t>
  </si>
  <si>
    <t>* L'indice de position sociale s'étend de 38 à 179. Plus l'indice est élevé, plus le contexte socio-éducatif des élèves est favorable</t>
  </si>
  <si>
    <t>Indice de position sociale niveau lycée PRO*</t>
  </si>
  <si>
    <t>Public + privé</t>
  </si>
  <si>
    <t>&lt;= Sélectionner l'établissement dans la liste déroulante (cliquer sur la flèche indiquant vers le bas)</t>
  </si>
  <si>
    <t>Année 2018</t>
  </si>
  <si>
    <t>Années 2016-2017</t>
  </si>
  <si>
    <t>Taux de passage 2nde GT/1ère GT (%)</t>
  </si>
  <si>
    <t>Taux de passage 2nde GT/voie PRO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</si>
</sst>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4" formatCode="_-* #,##0.00\ &quot;€&quot;_-;\-* #,##0.00\ &quot;€&quot;_-;_-* &quot;-&quot;??\ &quot;€&quot;_-;_-@_-"/>
    <numFmt numFmtId="43" formatCode="_-* #,##0.00\ _€_-;\-* #,##0.00\ _€_-;_-* &quot;-&quot;??\ _€_-;_-@_-"/>
    <numFmt numFmtId="164" formatCode="0.0"/>
    <numFmt numFmtId="165" formatCode="0.000"/>
    <numFmt numFmtId="166" formatCode="_-* #,##0.0\ _€_-;\-* #,##0.0\ _€_-;_-* &quot;-&quot;??\ _€_-;_-@_-"/>
    <numFmt numFmtId="167" formatCode="0.0000"/>
    <numFmt numFmtId="168" formatCode="_-* #,##0\ _€_-;\-* #,##0\ _€_-;_-* &quot;-&quot;??\ _€_-;_-@_-"/>
    <numFmt numFmtId="169" formatCode="0.000000"/>
    <numFmt numFmtId="170" formatCode="000"/>
    <numFmt numFmtId="171" formatCode="0.0000000"/>
    <numFmt numFmtId="172" formatCode="0.000000000"/>
    <numFmt numFmtId="173" formatCode="0.000000000000"/>
    <numFmt numFmtId="174" formatCode="#,##0.0"/>
  </numFmts>
  <fonts count="61" x14ac:knownFonts="1">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MS Sans Serif"/>
      <family val="2"/>
    </font>
    <font>
      <sz val="10"/>
      <name val="Arial"/>
      <family val="2"/>
    </font>
    <font>
      <b/>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name val="Arial"/>
      <family val="2"/>
    </font>
    <font>
      <b/>
      <sz val="11"/>
      <name val="Arial"/>
      <family val="2"/>
    </font>
    <font>
      <sz val="10"/>
      <name val="Arial"/>
      <family val="2"/>
    </font>
    <font>
      <sz val="10"/>
      <color rgb="FF000000"/>
      <name val="Arial"/>
      <family val="2"/>
    </font>
    <font>
      <sz val="10"/>
      <name val="Arial"/>
      <family val="2"/>
    </font>
    <font>
      <sz val="7"/>
      <name val="Arial"/>
      <family val="2"/>
    </font>
    <font>
      <sz val="10"/>
      <name val="Arial"/>
      <family val="2"/>
    </font>
    <font>
      <sz val="11"/>
      <name val="Arial"/>
      <family val="2"/>
    </font>
    <font>
      <sz val="10"/>
      <name val="Arial"/>
      <family val="2"/>
    </font>
    <font>
      <sz val="10"/>
      <name val="Arial"/>
      <family val="2"/>
    </font>
    <font>
      <sz val="9"/>
      <name val="Arial Unicode MS"/>
      <family val="2"/>
    </font>
    <font>
      <sz val="10"/>
      <name val="MS Sans Serif"/>
    </font>
    <font>
      <b/>
      <sz val="10"/>
      <color rgb="FFFF0000"/>
      <name val="Arial"/>
      <family val="2"/>
    </font>
    <font>
      <b/>
      <sz val="10"/>
      <name val="MS Sans Serif"/>
      <family val="2"/>
    </font>
    <font>
      <b/>
      <sz val="10"/>
      <name val="MS Sans Serif"/>
    </font>
    <font>
      <b/>
      <sz val="10"/>
      <color rgb="FFFF0000"/>
      <name val="MS Sans Serif"/>
    </font>
    <font>
      <b/>
      <sz val="11"/>
      <name val="MS Sans Serif"/>
    </font>
    <font>
      <sz val="10"/>
      <color rgb="FF002060"/>
      <name val="MS Sans Serif"/>
    </font>
    <font>
      <sz val="10"/>
      <color rgb="FF00B0F0"/>
      <name val="MS Sans Serif"/>
    </font>
    <font>
      <sz val="10"/>
      <color rgb="FF00B0F0"/>
      <name val="Arial"/>
      <family val="2"/>
    </font>
    <font>
      <b/>
      <sz val="10"/>
      <color theme="1"/>
      <name val="Arial"/>
      <family val="2"/>
    </font>
    <font>
      <b/>
      <sz val="11"/>
      <color rgb="FFFF0000"/>
      <name val="Calibri"/>
      <family val="2"/>
      <scheme val="minor"/>
    </font>
    <font>
      <b/>
      <sz val="12"/>
      <name val="Arial"/>
      <family val="2"/>
    </font>
    <font>
      <b/>
      <sz val="8"/>
      <name val="Arial"/>
      <family val="2"/>
    </font>
    <font>
      <sz val="10"/>
      <color theme="0"/>
      <name val="Arial"/>
      <family val="2"/>
    </font>
    <font>
      <b/>
      <sz val="12"/>
      <color theme="9" tint="-0.249977111117893"/>
      <name val="Arial"/>
      <family val="2"/>
    </font>
    <font>
      <u/>
      <sz val="10"/>
      <color theme="10"/>
      <name val="MS Sans Serif"/>
    </font>
    <font>
      <u/>
      <sz val="10"/>
      <color theme="10"/>
      <name val="Arial"/>
      <family val="2"/>
    </font>
    <font>
      <sz val="14"/>
      <name val="Arial"/>
      <family val="2"/>
    </font>
    <font>
      <sz val="10"/>
      <color rgb="FFFF0000"/>
      <name val="Arial"/>
      <family val="2"/>
    </font>
    <font>
      <b/>
      <sz val="10"/>
      <color theme="0"/>
      <name val="Arial"/>
      <family val="2"/>
    </font>
    <font>
      <sz val="10"/>
      <color theme="0"/>
      <name val="MS Sans Serif"/>
    </font>
    <font>
      <i/>
      <sz val="8"/>
      <name val="Arial"/>
      <family val="2"/>
    </font>
  </fonts>
  <fills count="40">
    <fill>
      <patternFill patternType="none"/>
    </fill>
    <fill>
      <patternFill patternType="gray125"/>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7"/>
      </patternFill>
    </fill>
    <fill>
      <patternFill patternType="solid">
        <fgColor indexed="46"/>
      </patternFill>
    </fill>
    <fill>
      <patternFill patternType="solid">
        <fgColor indexed="27"/>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55"/>
      </patternFill>
    </fill>
    <fill>
      <patternFill patternType="solid">
        <fgColor rgb="FFFFFF00"/>
        <bgColor indexed="64"/>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00B0F0"/>
        <bgColor indexed="64"/>
      </patternFill>
    </fill>
    <fill>
      <patternFill patternType="solid">
        <fgColor rgb="FF92D050"/>
        <bgColor indexed="64"/>
      </patternFill>
    </fill>
    <fill>
      <patternFill patternType="solid">
        <fgColor theme="6" tint="0.39997558519241921"/>
        <bgColor indexed="64"/>
      </patternFill>
    </fill>
    <fill>
      <patternFill patternType="solid">
        <fgColor rgb="FFFFC000"/>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3" tint="0.39997558519241921"/>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
      <left/>
      <right/>
      <top/>
      <bottom style="thin">
        <color theme="4" tint="0.39997558519241921"/>
      </bottom>
      <diagonal/>
    </border>
  </borders>
  <cellStyleXfs count="73">
    <xf numFmtId="0" fontId="0" fillId="0" borderId="0"/>
    <xf numFmtId="0" fontId="11" fillId="3"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8" borderId="0" applyNumberFormat="0" applyBorder="0" applyAlignment="0" applyProtection="0"/>
    <xf numFmtId="0" fontId="11" fillId="2" borderId="0" applyNumberFormat="0" applyBorder="0" applyAlignment="0" applyProtection="0"/>
    <xf numFmtId="0" fontId="11" fillId="4"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2"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12"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5" borderId="0" applyNumberFormat="0" applyBorder="0" applyAlignment="0" applyProtection="0"/>
    <xf numFmtId="0" fontId="13" fillId="0" borderId="0" applyNumberFormat="0" applyFill="0" applyBorder="0" applyAlignment="0" applyProtection="0"/>
    <xf numFmtId="0" fontId="14" fillId="22" borderId="1" applyNumberFormat="0" applyAlignment="0" applyProtection="0"/>
    <xf numFmtId="0" fontId="15" fillId="0" borderId="2" applyNumberFormat="0" applyFill="0" applyAlignment="0" applyProtection="0"/>
    <xf numFmtId="0" fontId="8" fillId="6" borderId="3" applyNumberFormat="0" applyFont="0" applyAlignment="0" applyProtection="0"/>
    <xf numFmtId="0" fontId="16" fillId="8" borderId="1" applyNumberFormat="0" applyAlignment="0" applyProtection="0"/>
    <xf numFmtId="0" fontId="17" fillId="5" borderId="0" applyNumberFormat="0" applyBorder="0" applyAlignment="0" applyProtection="0"/>
    <xf numFmtId="0" fontId="18" fillId="11" borderId="0" applyNumberFormat="0" applyBorder="0" applyAlignment="0" applyProtection="0"/>
    <xf numFmtId="0" fontId="9" fillId="0" borderId="0"/>
    <xf numFmtId="0" fontId="19" fillId="7" borderId="0" applyNumberFormat="0" applyBorder="0" applyAlignment="0" applyProtection="0"/>
    <xf numFmtId="0" fontId="20" fillId="22" borderId="4"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23" borderId="9" applyNumberFormat="0" applyAlignment="0" applyProtection="0"/>
    <xf numFmtId="44" fontId="8" fillId="0" borderId="0" applyFont="0" applyFill="0" applyBorder="0" applyAlignment="0" applyProtection="0"/>
    <xf numFmtId="0" fontId="8" fillId="0" borderId="0"/>
    <xf numFmtId="0" fontId="7" fillId="0" borderId="0"/>
    <xf numFmtId="0" fontId="28" fillId="0" borderId="0"/>
    <xf numFmtId="9" fontId="9" fillId="0" borderId="0" applyFont="0" applyFill="0" applyBorder="0" applyAlignment="0" applyProtection="0"/>
    <xf numFmtId="0" fontId="8" fillId="0" borderId="0"/>
    <xf numFmtId="0" fontId="30" fillId="0" borderId="0"/>
    <xf numFmtId="43" fontId="8" fillId="0" borderId="0" applyFont="0" applyFill="0" applyBorder="0" applyAlignment="0" applyProtection="0"/>
    <xf numFmtId="0" fontId="6" fillId="0" borderId="0"/>
    <xf numFmtId="0" fontId="31" fillId="0" borderId="0"/>
    <xf numFmtId="0" fontId="32" fillId="0" borderId="0"/>
    <xf numFmtId="0" fontId="9" fillId="0" borderId="0"/>
    <xf numFmtId="0" fontId="5" fillId="0" borderId="0"/>
    <xf numFmtId="0" fontId="34" fillId="0" borderId="0"/>
    <xf numFmtId="0" fontId="9" fillId="0" borderId="0"/>
    <xf numFmtId="0" fontId="9" fillId="0" borderId="0"/>
    <xf numFmtId="9" fontId="8" fillId="0" borderId="0" applyFont="0" applyFill="0" applyBorder="0" applyAlignment="0" applyProtection="0"/>
    <xf numFmtId="0" fontId="36" fillId="0" borderId="0"/>
    <xf numFmtId="0" fontId="4" fillId="0" borderId="0"/>
    <xf numFmtId="0" fontId="37" fillId="0" borderId="0"/>
    <xf numFmtId="0" fontId="38" fillId="0" borderId="0"/>
    <xf numFmtId="43" fontId="39" fillId="0" borderId="0" applyFont="0" applyFill="0" applyBorder="0" applyAlignment="0" applyProtection="0"/>
    <xf numFmtId="0" fontId="3" fillId="0" borderId="0"/>
    <xf numFmtId="0" fontId="54" fillId="0" borderId="0" applyNumberFormat="0" applyFill="0" applyBorder="0" applyAlignment="0" applyProtection="0"/>
    <xf numFmtId="0" fontId="2" fillId="0" borderId="0"/>
    <xf numFmtId="0" fontId="9" fillId="0" borderId="0"/>
    <xf numFmtId="0" fontId="31"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264">
    <xf numFmtId="0" fontId="0" fillId="0" borderId="0" xfId="0"/>
    <xf numFmtId="0" fontId="0" fillId="0" borderId="0" xfId="0" applyAlignment="1"/>
    <xf numFmtId="164" fontId="0" fillId="0" borderId="0" xfId="0" applyNumberFormat="1"/>
    <xf numFmtId="0" fontId="0" fillId="0" borderId="0" xfId="0" applyFill="1"/>
    <xf numFmtId="0" fontId="0" fillId="0" borderId="0" xfId="0" applyAlignment="1">
      <alignment horizontal="left"/>
    </xf>
    <xf numFmtId="0" fontId="10" fillId="25" borderId="0" xfId="0" applyFont="1" applyFill="1"/>
    <xf numFmtId="164" fontId="40" fillId="26" borderId="0" xfId="0" applyNumberFormat="1" applyFont="1" applyFill="1"/>
    <xf numFmtId="0" fontId="10" fillId="26" borderId="0" xfId="0" applyFont="1" applyFill="1"/>
    <xf numFmtId="166" fontId="10" fillId="26" borderId="0" xfId="64" applyNumberFormat="1" applyFont="1" applyFill="1"/>
    <xf numFmtId="3" fontId="10" fillId="26" borderId="0" xfId="0" applyNumberFormat="1" applyFont="1" applyFill="1"/>
    <xf numFmtId="43" fontId="10" fillId="26" borderId="0" xfId="64" applyNumberFormat="1" applyFont="1" applyFill="1"/>
    <xf numFmtId="0" fontId="10" fillId="0" borderId="0" xfId="0" applyFont="1" applyFill="1"/>
    <xf numFmtId="2" fontId="9" fillId="0" borderId="12" xfId="0" applyNumberFormat="1" applyFont="1" applyBorder="1" applyAlignment="1">
      <alignment horizontal="center" vertical="center"/>
    </xf>
    <xf numFmtId="0" fontId="10" fillId="0" borderId="0" xfId="0" applyFont="1" applyAlignment="1">
      <alignment horizontal="left"/>
    </xf>
    <xf numFmtId="0" fontId="40" fillId="0" borderId="0" xfId="0" applyFont="1" applyAlignment="1">
      <alignment horizontal="left" vertical="center"/>
    </xf>
    <xf numFmtId="2" fontId="9" fillId="27" borderId="12" xfId="0" applyNumberFormat="1" applyFont="1" applyFill="1" applyBorder="1" applyAlignment="1">
      <alignment horizontal="center" vertical="center"/>
    </xf>
    <xf numFmtId="167" fontId="0" fillId="0" borderId="0" xfId="0" applyNumberFormat="1" applyAlignment="1">
      <alignment horizontal="left"/>
    </xf>
    <xf numFmtId="167" fontId="41" fillId="0" borderId="0" xfId="0" applyNumberFormat="1" applyFont="1" applyAlignment="1">
      <alignment horizontal="center"/>
    </xf>
    <xf numFmtId="1" fontId="35" fillId="0" borderId="12" xfId="0" applyNumberFormat="1" applyFont="1" applyFill="1" applyBorder="1" applyAlignment="1">
      <alignment horizontal="center" vertical="center"/>
    </xf>
    <xf numFmtId="0" fontId="10" fillId="0" borderId="0" xfId="0" applyFont="1"/>
    <xf numFmtId="0" fontId="0" fillId="0" borderId="12" xfId="0" applyBorder="1" applyAlignment="1">
      <alignment horizontal="center"/>
    </xf>
    <xf numFmtId="0" fontId="0" fillId="0" borderId="0" xfId="0" applyAlignment="1">
      <alignment horizontal="center"/>
    </xf>
    <xf numFmtId="0" fontId="42" fillId="28" borderId="0" xfId="0" applyFont="1" applyFill="1"/>
    <xf numFmtId="0" fontId="43" fillId="0" borderId="0" xfId="0" applyFont="1"/>
    <xf numFmtId="0" fontId="42" fillId="30" borderId="0" xfId="0" applyFont="1" applyFill="1"/>
    <xf numFmtId="2" fontId="0" fillId="0" borderId="0" xfId="0" applyNumberFormat="1"/>
    <xf numFmtId="0" fontId="42" fillId="0" borderId="0" xfId="0" applyFont="1"/>
    <xf numFmtId="0" fontId="42" fillId="27" borderId="0" xfId="0" applyFont="1" applyFill="1"/>
    <xf numFmtId="0" fontId="0" fillId="27" borderId="0" xfId="0" applyFill="1"/>
    <xf numFmtId="0" fontId="0" fillId="27" borderId="0" xfId="0" applyFill="1" applyAlignment="1">
      <alignment horizontal="right"/>
    </xf>
    <xf numFmtId="0" fontId="0" fillId="28" borderId="0" xfId="0" applyFill="1"/>
    <xf numFmtId="0" fontId="44" fillId="28" borderId="0" xfId="0" applyFont="1" applyFill="1" applyAlignment="1">
      <alignment horizontal="right"/>
    </xf>
    <xf numFmtId="0" fontId="0" fillId="28" borderId="0" xfId="0" applyFill="1" applyAlignment="1">
      <alignment horizontal="right"/>
    </xf>
    <xf numFmtId="0" fontId="0" fillId="30" borderId="0" xfId="0" applyFill="1"/>
    <xf numFmtId="0" fontId="0" fillId="30" borderId="0" xfId="0" applyFill="1" applyAlignment="1">
      <alignment horizontal="right"/>
    </xf>
    <xf numFmtId="0" fontId="0" fillId="29" borderId="0" xfId="0" applyFill="1"/>
    <xf numFmtId="0" fontId="0" fillId="29" borderId="0" xfId="0" applyFill="1" applyAlignment="1">
      <alignment horizontal="right"/>
    </xf>
    <xf numFmtId="0" fontId="0" fillId="31" borderId="0" xfId="0" applyFill="1"/>
    <xf numFmtId="0" fontId="42" fillId="31" borderId="0" xfId="0" applyFont="1" applyFill="1"/>
    <xf numFmtId="0" fontId="0" fillId="31" borderId="0" xfId="0" applyFill="1" applyAlignment="1">
      <alignment horizontal="right"/>
    </xf>
    <xf numFmtId="0" fontId="0" fillId="32" borderId="0" xfId="0" applyFill="1"/>
    <xf numFmtId="0" fontId="0" fillId="32" borderId="0" xfId="0" applyFill="1" applyAlignment="1">
      <alignment horizontal="right"/>
    </xf>
    <xf numFmtId="0" fontId="0" fillId="24" borderId="0" xfId="0" applyFill="1"/>
    <xf numFmtId="0" fontId="0" fillId="24" borderId="0" xfId="0" applyFill="1" applyAlignment="1">
      <alignment horizontal="right"/>
    </xf>
    <xf numFmtId="49" fontId="43" fillId="25" borderId="20" xfId="0" applyNumberFormat="1" applyFont="1" applyFill="1" applyBorder="1" applyAlignment="1">
      <alignment horizontal="left"/>
    </xf>
    <xf numFmtId="0" fontId="42" fillId="0" borderId="0" xfId="0" applyFont="1" applyFill="1" applyAlignment="1">
      <alignment horizontal="right"/>
    </xf>
    <xf numFmtId="0" fontId="42" fillId="34" borderId="0" xfId="0" applyFont="1" applyFill="1"/>
    <xf numFmtId="49" fontId="42" fillId="34" borderId="0" xfId="0" applyNumberFormat="1" applyFont="1" applyFill="1" applyAlignment="1">
      <alignment horizontal="left"/>
    </xf>
    <xf numFmtId="0" fontId="42" fillId="25" borderId="20" xfId="0" applyFont="1" applyFill="1" applyBorder="1"/>
    <xf numFmtId="0" fontId="42" fillId="0" borderId="0" xfId="0" applyFont="1" applyFill="1"/>
    <xf numFmtId="0" fontId="10" fillId="0" borderId="0" xfId="0" applyFont="1" applyFill="1" applyBorder="1"/>
    <xf numFmtId="164" fontId="10" fillId="0" borderId="0" xfId="0" applyNumberFormat="1" applyFont="1" applyFill="1" applyBorder="1"/>
    <xf numFmtId="0" fontId="0" fillId="0" borderId="0" xfId="0" applyFill="1" applyBorder="1"/>
    <xf numFmtId="164" fontId="0" fillId="0" borderId="0" xfId="0" applyNumberFormat="1" applyFill="1" applyBorder="1"/>
    <xf numFmtId="0" fontId="0" fillId="0" borderId="0" xfId="0" applyBorder="1"/>
    <xf numFmtId="2" fontId="9" fillId="0" borderId="0" xfId="0" applyNumberFormat="1" applyFont="1" applyFill="1" applyBorder="1" applyAlignment="1">
      <alignment horizontal="center" vertical="center"/>
    </xf>
    <xf numFmtId="0" fontId="40" fillId="0" borderId="0" xfId="0" applyFont="1" applyFill="1" applyBorder="1" applyAlignment="1">
      <alignment horizontal="left" vertical="center"/>
    </xf>
    <xf numFmtId="1" fontId="35" fillId="0" borderId="0" xfId="0" applyNumberFormat="1" applyFont="1" applyFill="1" applyBorder="1" applyAlignment="1">
      <alignment horizontal="center" vertical="center"/>
    </xf>
    <xf numFmtId="0" fontId="0" fillId="0" borderId="0" xfId="0" applyFill="1" applyBorder="1" applyAlignment="1">
      <alignment horizontal="center"/>
    </xf>
    <xf numFmtId="2" fontId="9" fillId="0" borderId="0" xfId="0" applyNumberFormat="1" applyFont="1" applyBorder="1" applyAlignment="1">
      <alignment horizontal="center" vertical="center"/>
    </xf>
    <xf numFmtId="0" fontId="40" fillId="0" borderId="0" xfId="0" applyFont="1" applyBorder="1" applyAlignment="1">
      <alignment horizontal="left" vertical="center"/>
    </xf>
    <xf numFmtId="2" fontId="9" fillId="27" borderId="0" xfId="0" applyNumberFormat="1" applyFont="1" applyFill="1" applyBorder="1" applyAlignment="1">
      <alignment horizontal="center" vertical="center"/>
    </xf>
    <xf numFmtId="0" fontId="0" fillId="0" borderId="0" xfId="0" applyBorder="1" applyAlignment="1">
      <alignment horizontal="center"/>
    </xf>
    <xf numFmtId="0" fontId="42" fillId="0" borderId="0" xfId="0" applyFont="1" applyFill="1" applyBorder="1"/>
    <xf numFmtId="0" fontId="42" fillId="0" borderId="0" xfId="0" applyFont="1" applyFill="1" applyBorder="1" applyAlignment="1">
      <alignment horizontal="center"/>
    </xf>
    <xf numFmtId="0" fontId="0" fillId="27" borderId="0" xfId="0" applyFill="1" applyAlignment="1"/>
    <xf numFmtId="0" fontId="0" fillId="27" borderId="0" xfId="0" applyFill="1" applyBorder="1"/>
    <xf numFmtId="0" fontId="40" fillId="26" borderId="0" xfId="0" applyFont="1" applyFill="1" applyAlignment="1">
      <alignment horizontal="right"/>
    </xf>
    <xf numFmtId="0" fontId="33" fillId="0" borderId="0" xfId="0" applyFont="1" applyAlignment="1">
      <alignment vertical="center"/>
    </xf>
    <xf numFmtId="0" fontId="0" fillId="0" borderId="0" xfId="0" applyFont="1" applyFill="1" applyBorder="1"/>
    <xf numFmtId="0" fontId="0" fillId="0" borderId="0" xfId="0" applyFont="1" applyFill="1" applyBorder="1" applyAlignment="1"/>
    <xf numFmtId="164" fontId="0" fillId="0" borderId="0" xfId="0" applyNumberFormat="1" applyFont="1" applyFill="1" applyBorder="1"/>
    <xf numFmtId="0" fontId="0" fillId="0" borderId="0" xfId="0" applyNumberFormat="1" applyFont="1" applyFill="1" applyBorder="1"/>
    <xf numFmtId="165" fontId="0" fillId="0" borderId="0" xfId="0" applyNumberFormat="1" applyFont="1" applyFill="1" applyBorder="1"/>
    <xf numFmtId="0" fontId="45" fillId="0" borderId="0" xfId="0" applyFont="1"/>
    <xf numFmtId="0" fontId="45" fillId="0" borderId="0" xfId="0" applyFont="1" applyFill="1" applyBorder="1"/>
    <xf numFmtId="164" fontId="45" fillId="0" borderId="0" xfId="0" applyNumberFormat="1" applyFont="1" applyFill="1" applyBorder="1"/>
    <xf numFmtId="0" fontId="45" fillId="0" borderId="0" xfId="0" applyFont="1" applyFill="1"/>
    <xf numFmtId="0" fontId="0" fillId="0" borderId="17" xfId="0" applyBorder="1" applyAlignment="1">
      <alignment horizontal="center"/>
    </xf>
    <xf numFmtId="0" fontId="46" fillId="0" borderId="0" xfId="0" applyFont="1"/>
    <xf numFmtId="2" fontId="47" fillId="0" borderId="0" xfId="0" applyNumberFormat="1" applyFont="1" applyBorder="1" applyAlignment="1">
      <alignment horizontal="center" vertical="center"/>
    </xf>
    <xf numFmtId="0" fontId="46" fillId="0" borderId="0" xfId="0" applyFont="1" applyBorder="1"/>
    <xf numFmtId="2" fontId="47" fillId="0" borderId="12" xfId="0" applyNumberFormat="1" applyFont="1" applyBorder="1" applyAlignment="1">
      <alignment horizontal="center" vertical="center"/>
    </xf>
    <xf numFmtId="0" fontId="46" fillId="0" borderId="0" xfId="0" applyFont="1" applyFill="1" applyBorder="1"/>
    <xf numFmtId="2" fontId="47" fillId="0" borderId="0" xfId="0" applyNumberFormat="1" applyFont="1" applyFill="1" applyBorder="1" applyAlignment="1">
      <alignment horizontal="center" vertical="center"/>
    </xf>
    <xf numFmtId="0" fontId="46" fillId="0" borderId="17" xfId="0" applyFont="1" applyBorder="1" applyAlignment="1">
      <alignment horizontal="center"/>
    </xf>
    <xf numFmtId="0" fontId="46" fillId="0" borderId="12" xfId="0" applyFont="1" applyBorder="1" applyAlignment="1">
      <alignment horizontal="center"/>
    </xf>
    <xf numFmtId="0" fontId="46" fillId="0" borderId="0" xfId="0" applyFont="1" applyBorder="1" applyAlignment="1">
      <alignment horizontal="center"/>
    </xf>
    <xf numFmtId="0" fontId="46" fillId="0" borderId="0" xfId="0" applyFont="1" applyFill="1" applyBorder="1" applyAlignment="1">
      <alignment horizontal="center"/>
    </xf>
    <xf numFmtId="0" fontId="0" fillId="0" borderId="0" xfId="0" applyBorder="1" applyAlignment="1">
      <alignment horizontal="left"/>
    </xf>
    <xf numFmtId="0" fontId="46" fillId="0" borderId="0" xfId="0" applyFont="1" applyBorder="1" applyAlignment="1">
      <alignment horizontal="left"/>
    </xf>
    <xf numFmtId="168" fontId="40" fillId="26" borderId="0" xfId="64" applyNumberFormat="1" applyFont="1" applyFill="1"/>
    <xf numFmtId="2" fontId="9" fillId="0" borderId="0" xfId="0" applyNumberFormat="1" applyFont="1" applyBorder="1" applyAlignment="1">
      <alignment horizontal="left" vertical="center"/>
    </xf>
    <xf numFmtId="2" fontId="47" fillId="0" borderId="0" xfId="0" applyNumberFormat="1" applyFont="1" applyBorder="1" applyAlignment="1">
      <alignment horizontal="left" vertical="center"/>
    </xf>
    <xf numFmtId="0" fontId="45" fillId="0" borderId="0" xfId="0" applyFont="1" applyAlignment="1">
      <alignment horizontal="left"/>
    </xf>
    <xf numFmtId="0" fontId="46" fillId="0" borderId="0" xfId="0" applyFont="1" applyAlignment="1">
      <alignment horizontal="left"/>
    </xf>
    <xf numFmtId="2" fontId="45" fillId="0" borderId="0" xfId="0" applyNumberFormat="1" applyFont="1"/>
    <xf numFmtId="169" fontId="0" fillId="0" borderId="0" xfId="0" applyNumberFormat="1" applyAlignment="1">
      <alignment horizontal="left"/>
    </xf>
    <xf numFmtId="169" fontId="45" fillId="0" borderId="0" xfId="0" applyNumberFormat="1" applyFont="1" applyAlignment="1">
      <alignment horizontal="left"/>
    </xf>
    <xf numFmtId="169" fontId="46" fillId="0" borderId="0" xfId="0" applyNumberFormat="1" applyFont="1" applyAlignment="1">
      <alignment horizontal="left"/>
    </xf>
    <xf numFmtId="169" fontId="0" fillId="0" borderId="0" xfId="0" applyNumberFormat="1" applyAlignment="1">
      <alignment horizontal="right"/>
    </xf>
    <xf numFmtId="169" fontId="45" fillId="0" borderId="0" xfId="0" applyNumberFormat="1" applyFont="1" applyAlignment="1">
      <alignment horizontal="right"/>
    </xf>
    <xf numFmtId="0" fontId="42" fillId="30" borderId="0" xfId="0" applyFont="1" applyFill="1" applyBorder="1"/>
    <xf numFmtId="164" fontId="0" fillId="33" borderId="0" xfId="0" applyNumberFormat="1" applyFill="1" applyBorder="1"/>
    <xf numFmtId="0" fontId="10" fillId="33" borderId="0" xfId="0" applyFont="1" applyFill="1" applyBorder="1"/>
    <xf numFmtId="1" fontId="0" fillId="0" borderId="0" xfId="0" applyNumberFormat="1" applyFill="1" applyBorder="1"/>
    <xf numFmtId="164" fontId="10" fillId="33" borderId="0" xfId="0" applyNumberFormat="1" applyFont="1" applyFill="1" applyBorder="1"/>
    <xf numFmtId="0" fontId="0" fillId="29" borderId="0" xfId="0" applyFill="1" applyBorder="1"/>
    <xf numFmtId="0" fontId="44" fillId="0" borderId="0" xfId="0" applyFont="1"/>
    <xf numFmtId="0" fontId="44" fillId="0" borderId="0" xfId="0" applyFont="1" applyAlignment="1"/>
    <xf numFmtId="0" fontId="29" fillId="0" borderId="0" xfId="0" applyFont="1" applyFill="1"/>
    <xf numFmtId="2" fontId="29" fillId="0" borderId="0" xfId="0" applyNumberFormat="1" applyFont="1" applyBorder="1" applyAlignment="1">
      <alignment horizontal="center" vertical="center"/>
    </xf>
    <xf numFmtId="0" fontId="44" fillId="0" borderId="0" xfId="0" applyFont="1" applyBorder="1"/>
    <xf numFmtId="2" fontId="29" fillId="0" borderId="12" xfId="0" applyNumberFormat="1" applyFont="1" applyBorder="1" applyAlignment="1">
      <alignment horizontal="center" vertical="center"/>
    </xf>
    <xf numFmtId="0" fontId="44" fillId="0" borderId="0" xfId="0" applyFont="1" applyFill="1" applyBorder="1"/>
    <xf numFmtId="2" fontId="29" fillId="0" borderId="0" xfId="0" applyNumberFormat="1" applyFont="1" applyFill="1" applyBorder="1" applyAlignment="1">
      <alignment horizontal="center" vertical="center"/>
    </xf>
    <xf numFmtId="0" fontId="3" fillId="0" borderId="0" xfId="65" applyFont="1"/>
    <xf numFmtId="170" fontId="3" fillId="0" borderId="0" xfId="65" applyNumberFormat="1"/>
    <xf numFmtId="0" fontId="3" fillId="0" borderId="0" xfId="65"/>
    <xf numFmtId="0" fontId="3" fillId="35" borderId="0" xfId="65" applyFill="1"/>
    <xf numFmtId="0" fontId="3" fillId="28" borderId="0" xfId="65" applyFill="1"/>
    <xf numFmtId="49" fontId="3" fillId="28" borderId="0" xfId="65" applyNumberFormat="1" applyFill="1"/>
    <xf numFmtId="0" fontId="3" fillId="30" borderId="0" xfId="65" applyFill="1"/>
    <xf numFmtId="0" fontId="3" fillId="0" borderId="0" xfId="65" applyFill="1"/>
    <xf numFmtId="170" fontId="3" fillId="0" borderId="0" xfId="65" applyNumberFormat="1" applyFill="1"/>
    <xf numFmtId="0" fontId="3" fillId="0" borderId="0" xfId="65" applyFill="1" applyAlignment="1">
      <alignment horizontal="right"/>
    </xf>
    <xf numFmtId="2" fontId="3" fillId="0" borderId="0" xfId="65" applyNumberFormat="1" applyFill="1"/>
    <xf numFmtId="0" fontId="3" fillId="0" borderId="0" xfId="65" applyFont="1" applyFill="1"/>
    <xf numFmtId="0" fontId="49" fillId="0" borderId="0" xfId="65" applyFont="1" applyFill="1"/>
    <xf numFmtId="0" fontId="48" fillId="25" borderId="0" xfId="0" applyFont="1" applyFill="1"/>
    <xf numFmtId="0" fontId="48" fillId="25" borderId="20" xfId="0" applyFont="1" applyFill="1" applyBorder="1" applyAlignment="1">
      <alignment horizontal="right"/>
    </xf>
    <xf numFmtId="0" fontId="0" fillId="30" borderId="0" xfId="0" applyFill="1" applyBorder="1"/>
    <xf numFmtId="164" fontId="0" fillId="24" borderId="0" xfId="0" applyNumberFormat="1" applyFill="1"/>
    <xf numFmtId="164" fontId="0" fillId="30" borderId="0" xfId="0" applyNumberFormat="1" applyFill="1"/>
    <xf numFmtId="0" fontId="46" fillId="0" borderId="0" xfId="0" applyFont="1" applyAlignment="1"/>
    <xf numFmtId="164" fontId="46" fillId="0" borderId="0" xfId="0" applyNumberFormat="1" applyFont="1"/>
    <xf numFmtId="164" fontId="46" fillId="0" borderId="0" xfId="0" applyNumberFormat="1" applyFont="1" applyFill="1" applyBorder="1"/>
    <xf numFmtId="0" fontId="46" fillId="0" borderId="0" xfId="0" applyFont="1" applyFill="1"/>
    <xf numFmtId="164" fontId="0" fillId="30" borderId="0" xfId="0" applyNumberFormat="1" applyFill="1" applyBorder="1"/>
    <xf numFmtId="164" fontId="0" fillId="24" borderId="0" xfId="0" applyNumberFormat="1" applyFill="1" applyBorder="1"/>
    <xf numFmtId="0" fontId="43" fillId="0" borderId="0" xfId="0" applyFont="1" applyAlignment="1">
      <alignment horizontal="center"/>
    </xf>
    <xf numFmtId="0" fontId="43" fillId="24" borderId="0" xfId="0" applyFont="1" applyFill="1" applyAlignment="1">
      <alignment horizontal="center"/>
    </xf>
    <xf numFmtId="0" fontId="43" fillId="30" borderId="0" xfId="0" applyFont="1" applyFill="1" applyAlignment="1">
      <alignment horizontal="center"/>
    </xf>
    <xf numFmtId="0" fontId="0" fillId="27" borderId="0" xfId="0" applyFont="1" applyFill="1" applyBorder="1"/>
    <xf numFmtId="1" fontId="0" fillId="0" borderId="0" xfId="0" applyNumberFormat="1" applyFont="1" applyFill="1" applyBorder="1"/>
    <xf numFmtId="0" fontId="46" fillId="0" borderId="0" xfId="0" applyFont="1" applyFill="1" applyBorder="1" applyAlignment="1"/>
    <xf numFmtId="166" fontId="10" fillId="27" borderId="0" xfId="64" applyNumberFormat="1" applyFont="1" applyFill="1"/>
    <xf numFmtId="1" fontId="0" fillId="27" borderId="0" xfId="0" applyNumberFormat="1" applyFont="1" applyFill="1" applyBorder="1"/>
    <xf numFmtId="171" fontId="0" fillId="0" borderId="0" xfId="0" applyNumberFormat="1" applyFont="1" applyFill="1" applyBorder="1"/>
    <xf numFmtId="172" fontId="0" fillId="0" borderId="0" xfId="0" applyNumberFormat="1" applyFont="1" applyFill="1" applyBorder="1"/>
    <xf numFmtId="173" fontId="0" fillId="0" borderId="0" xfId="0" applyNumberFormat="1" applyFont="1" applyFill="1" applyBorder="1"/>
    <xf numFmtId="0" fontId="52" fillId="0" borderId="0" xfId="0" applyFont="1" applyFill="1"/>
    <xf numFmtId="0" fontId="9" fillId="0" borderId="0" xfId="0" applyFont="1"/>
    <xf numFmtId="0" fontId="9" fillId="0" borderId="12" xfId="0" applyFont="1" applyBorder="1" applyAlignment="1">
      <alignment horizontal="center"/>
    </xf>
    <xf numFmtId="0" fontId="53" fillId="0" borderId="0" xfId="0" applyFont="1" applyAlignment="1">
      <alignment horizontal="left" wrapText="1"/>
    </xf>
    <xf numFmtId="0" fontId="53" fillId="0" borderId="0" xfId="0" applyFont="1" applyAlignment="1">
      <alignment vertical="center" wrapText="1"/>
    </xf>
    <xf numFmtId="0" fontId="53" fillId="0" borderId="0" xfId="0" applyFont="1" applyAlignment="1"/>
    <xf numFmtId="0" fontId="10" fillId="0" borderId="10" xfId="0" applyFont="1" applyBorder="1" applyAlignment="1">
      <alignment horizontal="center"/>
    </xf>
    <xf numFmtId="164" fontId="9" fillId="0" borderId="12" xfId="0" applyNumberFormat="1" applyFont="1" applyBorder="1" applyAlignment="1">
      <alignment horizontal="center"/>
    </xf>
    <xf numFmtId="0" fontId="53" fillId="0" borderId="0" xfId="0" applyFont="1" applyAlignment="1">
      <alignment vertical="top"/>
    </xf>
    <xf numFmtId="0" fontId="9" fillId="0" borderId="0" xfId="0" applyFont="1" applyFill="1"/>
    <xf numFmtId="0" fontId="55" fillId="0" borderId="0" xfId="66" applyFont="1"/>
    <xf numFmtId="0" fontId="53" fillId="0" borderId="0" xfId="0" applyFont="1" applyAlignment="1">
      <alignment vertical="center"/>
    </xf>
    <xf numFmtId="0" fontId="56" fillId="36" borderId="0" xfId="0" quotePrefix="1" applyFont="1" applyFill="1" applyAlignment="1">
      <alignment horizontal="center" vertical="center"/>
    </xf>
    <xf numFmtId="164" fontId="9" fillId="0" borderId="0" xfId="0" applyNumberFormat="1" applyFont="1" applyAlignment="1">
      <alignment horizontal="center"/>
    </xf>
    <xf numFmtId="0" fontId="9" fillId="0" borderId="0" xfId="0" applyFont="1" applyBorder="1" applyAlignment="1">
      <alignment horizontal="center"/>
    </xf>
    <xf numFmtId="0" fontId="10" fillId="0" borderId="0" xfId="0" applyFont="1" applyAlignment="1">
      <alignment vertical="center"/>
    </xf>
    <xf numFmtId="0" fontId="9" fillId="0" borderId="0" xfId="0" applyFont="1" applyAlignment="1">
      <alignment vertical="center"/>
    </xf>
    <xf numFmtId="0" fontId="10" fillId="0" borderId="0" xfId="0" applyFont="1" applyAlignment="1">
      <alignment horizontal="right" vertical="center"/>
    </xf>
    <xf numFmtId="0" fontId="10" fillId="0" borderId="12" xfId="0" applyFont="1" applyBorder="1" applyAlignment="1">
      <alignment horizontal="center"/>
    </xf>
    <xf numFmtId="0" fontId="9" fillId="0" borderId="0" xfId="0" applyFont="1" applyAlignment="1">
      <alignment horizontal="center"/>
    </xf>
    <xf numFmtId="0" fontId="9" fillId="0" borderId="0" xfId="0" quotePrefix="1" applyFont="1" applyAlignment="1">
      <alignment horizontal="left" indent="5"/>
    </xf>
    <xf numFmtId="0" fontId="9" fillId="0" borderId="0" xfId="0" applyFont="1" applyAlignment="1">
      <alignment horizontal="left" indent="5"/>
    </xf>
    <xf numFmtId="0" fontId="9" fillId="0" borderId="0" xfId="0" applyFont="1" applyAlignment="1">
      <alignment horizontal="center" wrapText="1"/>
    </xf>
    <xf numFmtId="0" fontId="9" fillId="0" borderId="0" xfId="0" applyFont="1" applyAlignment="1">
      <alignment horizontal="right"/>
    </xf>
    <xf numFmtId="0" fontId="10" fillId="0" borderId="11" xfId="0" applyFont="1" applyBorder="1" applyAlignment="1">
      <alignment horizontal="center"/>
    </xf>
    <xf numFmtId="0" fontId="10" fillId="0" borderId="0" xfId="0" applyFont="1" applyBorder="1" applyAlignment="1"/>
    <xf numFmtId="0" fontId="9" fillId="0" borderId="12" xfId="0" quotePrefix="1" applyFont="1" applyBorder="1" applyAlignment="1">
      <alignment horizontal="center"/>
    </xf>
    <xf numFmtId="0" fontId="57" fillId="0" borderId="0" xfId="0" applyFont="1"/>
    <xf numFmtId="0" fontId="9" fillId="24" borderId="0" xfId="0" applyFont="1" applyFill="1"/>
    <xf numFmtId="0" fontId="9" fillId="0" borderId="0" xfId="0" applyFont="1" applyAlignment="1">
      <alignment wrapText="1"/>
    </xf>
    <xf numFmtId="164" fontId="9" fillId="0" borderId="0" xfId="0" applyNumberFormat="1" applyFont="1"/>
    <xf numFmtId="0" fontId="9" fillId="0" borderId="0" xfId="0" applyFont="1" applyFill="1" applyAlignment="1">
      <alignment wrapText="1"/>
    </xf>
    <xf numFmtId="0" fontId="9" fillId="0" borderId="0" xfId="0" quotePrefix="1" applyFont="1" applyAlignment="1">
      <alignment horizontal="right"/>
    </xf>
    <xf numFmtId="0" fontId="35" fillId="0" borderId="0" xfId="0" applyFont="1"/>
    <xf numFmtId="0" fontId="52" fillId="0" borderId="0" xfId="0" applyFont="1"/>
    <xf numFmtId="3" fontId="9" fillId="0" borderId="12" xfId="0" applyNumberFormat="1" applyFont="1" applyFill="1" applyBorder="1" applyAlignment="1">
      <alignment horizontal="center"/>
    </xf>
    <xf numFmtId="2" fontId="9" fillId="0" borderId="0" xfId="0" applyNumberFormat="1" applyFont="1" applyAlignment="1">
      <alignment horizontal="right"/>
    </xf>
    <xf numFmtId="164" fontId="9" fillId="0" borderId="0" xfId="0" applyNumberFormat="1" applyFont="1" applyAlignment="1">
      <alignment horizontal="right"/>
    </xf>
    <xf numFmtId="0" fontId="9" fillId="0" borderId="0" xfId="0" applyNumberFormat="1" applyFont="1" applyAlignment="1">
      <alignment horizontal="right"/>
    </xf>
    <xf numFmtId="164" fontId="52" fillId="0" borderId="0" xfId="0" applyNumberFormat="1" applyFont="1" applyAlignment="1">
      <alignment horizontal="center"/>
    </xf>
    <xf numFmtId="0" fontId="10" fillId="0" borderId="12" xfId="0" applyFont="1" applyBorder="1" applyAlignment="1">
      <alignment horizontal="center"/>
    </xf>
    <xf numFmtId="0" fontId="9" fillId="0" borderId="0" xfId="0" applyFont="1" applyAlignment="1">
      <alignment horizontal="center"/>
    </xf>
    <xf numFmtId="0" fontId="9" fillId="24" borderId="0" xfId="0" applyFont="1" applyFill="1" applyAlignment="1">
      <alignment wrapText="1"/>
    </xf>
    <xf numFmtId="0" fontId="9" fillId="24" borderId="0" xfId="0" quotePrefix="1" applyFont="1" applyFill="1" applyAlignment="1">
      <alignment horizontal="right"/>
    </xf>
    <xf numFmtId="0" fontId="9" fillId="24" borderId="0" xfId="0" applyFont="1" applyFill="1" applyAlignment="1">
      <alignment horizontal="right"/>
    </xf>
    <xf numFmtId="0" fontId="9" fillId="0" borderId="0" xfId="0" quotePrefix="1" applyFont="1" applyFill="1" applyAlignment="1">
      <alignment horizontal="right"/>
    </xf>
    <xf numFmtId="0" fontId="9" fillId="0" borderId="0" xfId="0" applyFont="1" applyFill="1" applyAlignment="1">
      <alignment horizontal="right"/>
    </xf>
    <xf numFmtId="0" fontId="0" fillId="0" borderId="0" xfId="0" applyAlignment="1">
      <alignment horizontal="right"/>
    </xf>
    <xf numFmtId="164" fontId="9" fillId="24" borderId="0" xfId="0" applyNumberFormat="1" applyFont="1" applyFill="1" applyAlignment="1">
      <alignment horizontal="right"/>
    </xf>
    <xf numFmtId="164" fontId="9" fillId="0" borderId="0" xfId="0" applyNumberFormat="1" applyFont="1" applyFill="1" applyAlignment="1">
      <alignment horizontal="right"/>
    </xf>
    <xf numFmtId="2" fontId="9" fillId="0" borderId="0" xfId="0" applyNumberFormat="1" applyFont="1" applyFill="1" applyAlignment="1">
      <alignment horizontal="right"/>
    </xf>
    <xf numFmtId="2" fontId="9" fillId="24" borderId="0" xfId="0" applyNumberFormat="1" applyFont="1" applyFill="1" applyAlignment="1">
      <alignment horizontal="right"/>
    </xf>
    <xf numFmtId="2" fontId="9" fillId="24" borderId="0" xfId="0" quotePrefix="1" applyNumberFormat="1" applyFont="1" applyFill="1" applyAlignment="1">
      <alignment horizontal="right"/>
    </xf>
    <xf numFmtId="0" fontId="10" fillId="0" borderId="12" xfId="0" applyFont="1" applyBorder="1" applyAlignment="1">
      <alignment horizontal="center"/>
    </xf>
    <xf numFmtId="0" fontId="10" fillId="0" borderId="12" xfId="0" applyFont="1" applyBorder="1" applyAlignment="1">
      <alignment horizontal="center"/>
    </xf>
    <xf numFmtId="0" fontId="9" fillId="0" borderId="10" xfId="0" applyFont="1" applyBorder="1" applyAlignment="1">
      <alignment horizontal="center" vertical="center"/>
    </xf>
    <xf numFmtId="164" fontId="9" fillId="0" borderId="0" xfId="0" quotePrefix="1" applyNumberFormat="1" applyFont="1" applyAlignment="1">
      <alignment horizontal="right"/>
    </xf>
    <xf numFmtId="164" fontId="9" fillId="24" borderId="0" xfId="0" quotePrefix="1" applyNumberFormat="1" applyFont="1" applyFill="1" applyAlignment="1">
      <alignment horizontal="right"/>
    </xf>
    <xf numFmtId="164" fontId="9" fillId="0" borderId="15" xfId="0" applyNumberFormat="1" applyFont="1" applyBorder="1" applyAlignment="1">
      <alignment horizontal="center"/>
    </xf>
    <xf numFmtId="174" fontId="9" fillId="0" borderId="12" xfId="0" applyNumberFormat="1" applyFont="1" applyBorder="1" applyAlignment="1">
      <alignment horizontal="center"/>
    </xf>
    <xf numFmtId="174" fontId="9" fillId="0" borderId="12" xfId="0" quotePrefix="1" applyNumberFormat="1" applyFont="1" applyBorder="1" applyAlignment="1">
      <alignment horizontal="center"/>
    </xf>
    <xf numFmtId="0" fontId="10" fillId="0" borderId="10" xfId="0" applyFont="1" applyBorder="1" applyAlignment="1">
      <alignment horizontal="center" vertical="center"/>
    </xf>
    <xf numFmtId="3" fontId="9" fillId="0" borderId="12" xfId="0" applyNumberFormat="1" applyFont="1" applyBorder="1" applyAlignment="1">
      <alignment horizontal="center"/>
    </xf>
    <xf numFmtId="164" fontId="9" fillId="0" borderId="15" xfId="0" applyNumberFormat="1" applyFont="1" applyBorder="1" applyAlignment="1">
      <alignment horizontal="center"/>
    </xf>
    <xf numFmtId="0" fontId="9" fillId="0" borderId="12" xfId="0" applyFont="1" applyBorder="1" applyAlignment="1">
      <alignment horizontal="center" vertical="center"/>
    </xf>
    <xf numFmtId="3" fontId="52" fillId="0" borderId="0" xfId="0" applyNumberFormat="1" applyFont="1"/>
    <xf numFmtId="0" fontId="9" fillId="0" borderId="0" xfId="0" applyNumberFormat="1" applyFont="1" applyFill="1" applyAlignment="1">
      <alignment horizontal="right"/>
    </xf>
    <xf numFmtId="0" fontId="9" fillId="24" borderId="0" xfId="0" applyNumberFormat="1" applyFont="1" applyFill="1" applyAlignment="1">
      <alignment horizontal="right"/>
    </xf>
    <xf numFmtId="164" fontId="9" fillId="0" borderId="0" xfId="0" quotePrefix="1" applyNumberFormat="1" applyFont="1" applyAlignment="1">
      <alignment horizontal="center"/>
    </xf>
    <xf numFmtId="164" fontId="57" fillId="0" borderId="0" xfId="0" applyNumberFormat="1" applyFont="1" applyFill="1" applyAlignment="1">
      <alignment horizontal="center"/>
    </xf>
    <xf numFmtId="2" fontId="57" fillId="0" borderId="0" xfId="0" applyNumberFormat="1" applyFont="1" applyFill="1" applyAlignment="1">
      <alignment horizontal="center"/>
    </xf>
    <xf numFmtId="174" fontId="57" fillId="0" borderId="0" xfId="0" applyNumberFormat="1" applyFont="1" applyFill="1" applyAlignment="1">
      <alignment horizontal="center"/>
    </xf>
    <xf numFmtId="0" fontId="57" fillId="0" borderId="0" xfId="0" applyFont="1" applyFill="1" applyAlignment="1">
      <alignment horizontal="center"/>
    </xf>
    <xf numFmtId="0" fontId="57" fillId="0" borderId="0" xfId="0" applyFont="1" applyAlignment="1">
      <alignment horizontal="center"/>
    </xf>
    <xf numFmtId="0" fontId="57" fillId="0" borderId="0" xfId="0" applyFont="1" applyFill="1"/>
    <xf numFmtId="164" fontId="57" fillId="0" borderId="0" xfId="0" applyNumberFormat="1" applyFont="1"/>
    <xf numFmtId="2" fontId="57" fillId="0" borderId="0" xfId="0" applyNumberFormat="1" applyFont="1"/>
    <xf numFmtId="164" fontId="58" fillId="0" borderId="0" xfId="0" applyNumberFormat="1" applyFont="1" applyAlignment="1">
      <alignment horizontal="center"/>
    </xf>
    <xf numFmtId="0" fontId="58" fillId="0" borderId="0" xfId="0" applyFont="1" applyFill="1"/>
    <xf numFmtId="0" fontId="52" fillId="0" borderId="0" xfId="0" applyFont="1" applyFill="1" applyAlignment="1">
      <alignment horizontal="center" wrapText="1"/>
    </xf>
    <xf numFmtId="0" fontId="52" fillId="0" borderId="0" xfId="0" applyFont="1" applyFill="1" applyAlignment="1">
      <alignment horizontal="center"/>
    </xf>
    <xf numFmtId="164" fontId="52" fillId="0" borderId="0" xfId="0" applyNumberFormat="1" applyFont="1" applyFill="1" applyAlignment="1">
      <alignment horizontal="center"/>
    </xf>
    <xf numFmtId="0" fontId="52" fillId="0" borderId="0" xfId="0" applyFont="1" applyAlignment="1">
      <alignment horizontal="right"/>
    </xf>
    <xf numFmtId="0" fontId="59" fillId="0" borderId="0" xfId="0" applyFont="1" applyAlignment="1">
      <alignment horizontal="right"/>
    </xf>
    <xf numFmtId="0" fontId="52" fillId="0" borderId="0" xfId="0" applyFont="1" applyAlignment="1">
      <alignment horizontal="center"/>
    </xf>
    <xf numFmtId="164" fontId="52" fillId="0" borderId="0" xfId="0" quotePrefix="1" applyNumberFormat="1" applyFont="1" applyAlignment="1">
      <alignment horizontal="center"/>
    </xf>
    <xf numFmtId="0" fontId="10" fillId="0" borderId="12" xfId="0" applyFont="1" applyBorder="1" applyAlignment="1">
      <alignment horizontal="center"/>
    </xf>
    <xf numFmtId="164" fontId="9" fillId="0" borderId="0" xfId="0" applyNumberFormat="1" applyFont="1" applyBorder="1" applyAlignment="1">
      <alignment horizontal="center"/>
    </xf>
    <xf numFmtId="0" fontId="60" fillId="0" borderId="0" xfId="0" applyFont="1"/>
    <xf numFmtId="0" fontId="40" fillId="24" borderId="0" xfId="0" applyFont="1" applyFill="1"/>
    <xf numFmtId="0" fontId="57" fillId="24" borderId="0" xfId="0" applyFont="1" applyFill="1"/>
    <xf numFmtId="0" fontId="10" fillId="0" borderId="12" xfId="0" applyFont="1" applyBorder="1" applyAlignment="1">
      <alignment horizontal="center"/>
    </xf>
    <xf numFmtId="0" fontId="50" fillId="0" borderId="0" xfId="0" applyFont="1" applyAlignment="1">
      <alignment horizontal="center"/>
    </xf>
    <xf numFmtId="0" fontId="56" fillId="37" borderId="0" xfId="0" quotePrefix="1" applyFont="1" applyFill="1" applyAlignment="1">
      <alignment horizontal="center" vertical="center"/>
    </xf>
    <xf numFmtId="0" fontId="56" fillId="37" borderId="0" xfId="0" applyFont="1" applyFill="1" applyAlignment="1">
      <alignment horizontal="center" vertical="center"/>
    </xf>
    <xf numFmtId="0" fontId="56" fillId="38" borderId="0" xfId="0" quotePrefix="1" applyFont="1" applyFill="1" applyAlignment="1">
      <alignment horizontal="center" vertical="center"/>
    </xf>
    <xf numFmtId="0" fontId="56" fillId="38" borderId="0" xfId="0" applyFont="1" applyFill="1" applyAlignment="1">
      <alignment horizontal="center" vertical="center"/>
    </xf>
    <xf numFmtId="0" fontId="56" fillId="39" borderId="0" xfId="0" quotePrefix="1" applyFont="1" applyFill="1" applyAlignment="1">
      <alignment horizontal="center" vertical="center"/>
    </xf>
    <xf numFmtId="0" fontId="56" fillId="39" borderId="0" xfId="0" applyFont="1" applyFill="1" applyAlignment="1">
      <alignment horizontal="center" vertical="center"/>
    </xf>
    <xf numFmtId="0" fontId="10" fillId="0" borderId="14" xfId="0" applyFont="1" applyBorder="1" applyAlignment="1">
      <alignment horizontal="center"/>
    </xf>
    <xf numFmtId="0" fontId="10" fillId="0" borderId="15" xfId="0" applyFont="1" applyBorder="1" applyAlignment="1">
      <alignment horizontal="center"/>
    </xf>
    <xf numFmtId="3" fontId="9" fillId="0" borderId="14" xfId="0" applyNumberFormat="1" applyFont="1" applyBorder="1" applyAlignment="1">
      <alignment horizontal="center"/>
    </xf>
    <xf numFmtId="3" fontId="9" fillId="0" borderId="15" xfId="0" applyNumberFormat="1" applyFont="1" applyBorder="1" applyAlignment="1">
      <alignment horizontal="center"/>
    </xf>
    <xf numFmtId="3" fontId="9" fillId="0" borderId="14" xfId="0" applyNumberFormat="1" applyFont="1" applyFill="1" applyBorder="1" applyAlignment="1">
      <alignment horizontal="center"/>
    </xf>
    <xf numFmtId="3" fontId="9" fillId="0" borderId="15" xfId="0" applyNumberFormat="1" applyFont="1" applyFill="1" applyBorder="1" applyAlignment="1">
      <alignment horizontal="center"/>
    </xf>
    <xf numFmtId="164" fontId="9" fillId="0" borderId="14" xfId="0" applyNumberFormat="1" applyFont="1" applyBorder="1" applyAlignment="1">
      <alignment horizontal="center"/>
    </xf>
    <xf numFmtId="164" fontId="9" fillId="0" borderId="15" xfId="0" applyNumberFormat="1" applyFont="1" applyBorder="1" applyAlignment="1">
      <alignment horizontal="center"/>
    </xf>
    <xf numFmtId="2" fontId="9" fillId="0" borderId="18" xfId="0" applyNumberFormat="1" applyFont="1" applyBorder="1" applyAlignment="1">
      <alignment horizontal="center" vertical="center"/>
    </xf>
    <xf numFmtId="2" fontId="9" fillId="0" borderId="16" xfId="0" applyNumberFormat="1" applyFont="1" applyBorder="1" applyAlignment="1">
      <alignment horizontal="center" vertical="center"/>
    </xf>
    <xf numFmtId="2" fontId="9" fillId="0" borderId="13" xfId="0" applyNumberFormat="1" applyFont="1" applyBorder="1" applyAlignment="1">
      <alignment horizontal="center" vertical="center"/>
    </xf>
    <xf numFmtId="2" fontId="9" fillId="0" borderId="19" xfId="0" applyNumberFormat="1" applyFont="1" applyBorder="1" applyAlignment="1">
      <alignment horizontal="center" vertical="center"/>
    </xf>
    <xf numFmtId="2" fontId="9" fillId="0" borderId="10" xfId="0" applyNumberFormat="1" applyFont="1" applyBorder="1" applyAlignment="1">
      <alignment horizontal="center" vertical="center"/>
    </xf>
    <xf numFmtId="2" fontId="9" fillId="0" borderId="11" xfId="0" applyNumberFormat="1" applyFont="1" applyBorder="1" applyAlignment="1">
      <alignment horizontal="center" vertical="center"/>
    </xf>
  </cellXfs>
  <cellStyles count="73">
    <cellStyle name="20 % - Accent1 2" xfId="1"/>
    <cellStyle name="20 % - Accent2 2" xfId="2"/>
    <cellStyle name="20 % - Accent3 2" xfId="3"/>
    <cellStyle name="20 % - Accent4 2" xfId="4"/>
    <cellStyle name="20 % - Accent5 2" xfId="5"/>
    <cellStyle name="20 % - Accent6 2" xfId="6"/>
    <cellStyle name="40 % - Accent1 2" xfId="7"/>
    <cellStyle name="40 % - Accent2 2" xfId="8"/>
    <cellStyle name="40 % - Accent3 2" xfId="9"/>
    <cellStyle name="40 % - Accent4 2" xfId="10"/>
    <cellStyle name="40 % - Accent5 2" xfId="11"/>
    <cellStyle name="40 % - Accent6 2" xfId="12"/>
    <cellStyle name="60 % - Accent1 2" xfId="13"/>
    <cellStyle name="60 % - Accent2 2" xfId="14"/>
    <cellStyle name="60 % - Accent3 2" xfId="15"/>
    <cellStyle name="60 % - Accent4 2" xfId="16"/>
    <cellStyle name="60 % - Accent5 2" xfId="17"/>
    <cellStyle name="60 % - Accent6 2" xfId="18"/>
    <cellStyle name="Accent1 2" xfId="19"/>
    <cellStyle name="Accent2 2" xfId="20"/>
    <cellStyle name="Accent3 2" xfId="21"/>
    <cellStyle name="Accent4 2" xfId="22"/>
    <cellStyle name="Accent5 2" xfId="23"/>
    <cellStyle name="Accent6 2" xfId="24"/>
    <cellStyle name="Avertissement 2" xfId="25"/>
    <cellStyle name="Calcul 2" xfId="26"/>
    <cellStyle name="Cellule liée 2" xfId="27"/>
    <cellStyle name="Commentaire 2" xfId="28"/>
    <cellStyle name="Entrée 2" xfId="29"/>
    <cellStyle name="Insatisfaisant 2" xfId="30"/>
    <cellStyle name="Lien hypertexte" xfId="66" builtinId="8"/>
    <cellStyle name="Milliers" xfId="64" builtinId="3"/>
    <cellStyle name="Milliers 2" xfId="50"/>
    <cellStyle name="Milliers 3" xfId="71"/>
    <cellStyle name="Monétaire 2" xfId="43"/>
    <cellStyle name="Neutre 2" xfId="31"/>
    <cellStyle name="Normal" xfId="0" builtinId="0"/>
    <cellStyle name="Normal 10" xfId="55"/>
    <cellStyle name="Normal 11" xfId="56"/>
    <cellStyle name="Normal 11 2" xfId="57"/>
    <cellStyle name="Normal 12" xfId="58"/>
    <cellStyle name="Normal 13" xfId="60"/>
    <cellStyle name="Normal 14" xfId="61"/>
    <cellStyle name="Normal 14 2" xfId="65"/>
    <cellStyle name="Normal 15" xfId="62"/>
    <cellStyle name="Normal 16" xfId="63"/>
    <cellStyle name="Normal 17" xfId="67"/>
    <cellStyle name="Normal 18" xfId="70"/>
    <cellStyle name="Normal 2" xfId="32"/>
    <cellStyle name="Normal 2 2" xfId="48"/>
    <cellStyle name="Normal 2 3" xfId="69"/>
    <cellStyle name="Normal 3" xfId="44"/>
    <cellStyle name="Normal 3 2" xfId="68"/>
    <cellStyle name="Normal 4" xfId="45"/>
    <cellStyle name="Normal 5" xfId="46"/>
    <cellStyle name="Normal 6" xfId="49"/>
    <cellStyle name="Normal 7" xfId="51"/>
    <cellStyle name="Normal 8" xfId="52"/>
    <cellStyle name="Normal 9" xfId="53"/>
    <cellStyle name="Normal 9 2" xfId="54"/>
    <cellStyle name="Pourcentage 2" xfId="47"/>
    <cellStyle name="Pourcentage 3" xfId="59"/>
    <cellStyle name="Pourcentage 4" xfId="72"/>
    <cellStyle name="Satisfaisant 2" xfId="33"/>
    <cellStyle name="Sortie 2" xfId="34"/>
    <cellStyle name="Texte explicatif 2" xfId="35"/>
    <cellStyle name="Titre 2" xfId="36"/>
    <cellStyle name="Titre 1 2" xfId="37"/>
    <cellStyle name="Titre 2 2" xfId="38"/>
    <cellStyle name="Titre 3 2" xfId="39"/>
    <cellStyle name="Titre 4 2" xfId="40"/>
    <cellStyle name="Total 2" xfId="41"/>
    <cellStyle name="Vérification 2" xfId="42"/>
  </cellStyles>
  <dxfs count="206">
    <dxf>
      <font>
        <color rgb="FF9C0006"/>
      </font>
      <fill>
        <patternFill>
          <bgColor rgb="FFFFC7CE"/>
        </patternFill>
      </fill>
    </dxf>
    <dxf>
      <font>
        <color rgb="FF9C0006"/>
      </font>
      <fill>
        <patternFill>
          <bgColor rgb="FFFFC7CE"/>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
      <font>
        <b/>
        <i val="0"/>
        <strike val="0"/>
      </font>
      <fill>
        <patternFill>
          <bgColor rgb="FF00B050"/>
        </patternFill>
      </fill>
    </dxf>
    <dxf>
      <font>
        <b/>
        <i val="0"/>
      </font>
      <fill>
        <patternFill>
          <bgColor rgb="FF92D050"/>
        </patternFill>
      </fill>
    </dxf>
    <dxf>
      <font>
        <b/>
        <i val="0"/>
      </font>
      <fill>
        <patternFill>
          <bgColor rgb="FF99FF66"/>
        </patternFill>
      </fill>
    </dxf>
    <dxf>
      <font>
        <b/>
        <i val="0"/>
      </font>
      <fill>
        <patternFill patternType="none">
          <bgColor auto="1"/>
        </patternFill>
      </fill>
    </dxf>
    <dxf>
      <font>
        <b/>
        <i val="0"/>
      </font>
      <fill>
        <patternFill>
          <bgColor rgb="FFFFC000"/>
        </patternFill>
      </fill>
    </dxf>
    <dxf>
      <font>
        <b/>
        <i val="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5.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Evolution des effectifs de niveau lycée GT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'Fiche GT'!$C$27:$F$27</c:f>
              <c:numCache>
                <c:formatCode>General</c:formatCode>
                <c:ptCount val="4"/>
                <c:pt idx="0">
                  <c:v>2012</c:v>
                </c:pt>
                <c:pt idx="1">
                  <c:v>2016</c:v>
                </c:pt>
                <c:pt idx="2">
                  <c:v>2017</c:v>
                </c:pt>
                <c:pt idx="3">
                  <c:v>2018</c:v>
                </c:pt>
              </c:numCache>
            </c:numRef>
          </c:cat>
          <c:val>
            <c:numRef>
              <c:f>'Fiche GT'!$C$28:$F$28</c:f>
              <c:numCache>
                <c:formatCode>#,##0</c:formatCode>
                <c:ptCount val="4"/>
                <c:pt idx="0">
                  <c:v>1464</c:v>
                </c:pt>
                <c:pt idx="1">
                  <c:v>1480</c:v>
                </c:pt>
                <c:pt idx="2">
                  <c:v>1451</c:v>
                </c:pt>
                <c:pt idx="3">
                  <c:v>1357</c:v>
                </c:pt>
              </c:numCache>
            </c:numRef>
          </c:val>
          <c:extLst>
            <c:ext xmlns:c16="http://schemas.microsoft.com/office/drawing/2014/chart" uri="{C3380CC4-5D6E-409C-BE32-E72D297353CC}">
              <c16:uniqueId val="{00000000-BD48-4BC0-AF95-0B46D13CA060}"/>
            </c:ext>
          </c:extLst>
        </c:ser>
        <c:dLbls>
          <c:showLegendKey val="0"/>
          <c:showVal val="0"/>
          <c:showCatName val="0"/>
          <c:showSerName val="0"/>
          <c:showPercent val="0"/>
          <c:showBubbleSize val="0"/>
        </c:dLbls>
        <c:gapWidth val="219"/>
        <c:overlap val="-27"/>
        <c:axId val="1866818575"/>
        <c:axId val="1866824399"/>
      </c:barChart>
      <c:catAx>
        <c:axId val="18668185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866824399"/>
        <c:crosses val="autoZero"/>
        <c:auto val="1"/>
        <c:lblAlgn val="ctr"/>
        <c:lblOffset val="100"/>
        <c:noMultiLvlLbl val="0"/>
      </c:catAx>
      <c:valAx>
        <c:axId val="186682439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866818575"/>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284057971014494E-2"/>
          <c:y val="0.24444444444444444"/>
          <c:w val="0.94262604131005368"/>
          <c:h val="0.2400384951881015"/>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dPt>
            <c:idx val="0"/>
            <c:marker>
              <c:symbol val="plus"/>
              <c:size val="5"/>
              <c:spPr>
                <a:noFill/>
                <a:ln w="9525">
                  <a:solidFill>
                    <a:schemeClr val="accent1"/>
                  </a:solidFill>
                </a:ln>
                <a:effectLst/>
              </c:spPr>
            </c:marker>
            <c:bubble3D val="0"/>
            <c:extLst>
              <c:ext xmlns:c16="http://schemas.microsoft.com/office/drawing/2014/chart" uri="{C3380CC4-5D6E-409C-BE32-E72D297353CC}">
                <c16:uniqueId val="{00000000-0DE7-4820-9084-98EF055F1BDB}"/>
              </c:ext>
            </c:extLst>
          </c:dPt>
          <c:dPt>
            <c:idx val="1"/>
            <c:marker>
              <c:symbol val="triangle"/>
              <c:size val="16"/>
              <c:spPr>
                <a:solidFill>
                  <a:schemeClr val="tx1"/>
                </a:solidFill>
                <a:ln w="9525">
                  <a:noFill/>
                </a:ln>
                <a:effectLst/>
              </c:spPr>
            </c:marker>
            <c:bubble3D val="0"/>
            <c:extLst>
              <c:ext xmlns:c16="http://schemas.microsoft.com/office/drawing/2014/chart" uri="{C3380CC4-5D6E-409C-BE32-E72D297353CC}">
                <c16:uniqueId val="{00000001-0DE7-4820-9084-98EF055F1BDB}"/>
              </c:ext>
            </c:extLst>
          </c:dPt>
          <c:dPt>
            <c:idx val="2"/>
            <c:marker>
              <c:symbol val="plus"/>
              <c:size val="5"/>
              <c:spPr>
                <a:noFill/>
                <a:ln w="9525">
                  <a:solidFill>
                    <a:schemeClr val="accent1"/>
                  </a:solidFill>
                </a:ln>
                <a:effectLst/>
              </c:spPr>
            </c:marker>
            <c:bubble3D val="0"/>
            <c:extLst>
              <c:ext xmlns:c16="http://schemas.microsoft.com/office/drawing/2014/chart" uri="{C3380CC4-5D6E-409C-BE32-E72D297353CC}">
                <c16:uniqueId val="{00000002-0DE7-4820-9084-98EF055F1BDB}"/>
              </c:ext>
            </c:extLst>
          </c:dPt>
          <c:xVal>
            <c:numRef>
              <c:f>'Fiche PRO'!$J$64:$L$64</c:f>
              <c:numCache>
                <c:formatCode>0.0</c:formatCode>
                <c:ptCount val="3"/>
                <c:pt idx="0">
                  <c:v>-6.5</c:v>
                </c:pt>
                <c:pt idx="1">
                  <c:v>-3.5</c:v>
                </c:pt>
                <c:pt idx="2">
                  <c:v>6.5</c:v>
                </c:pt>
              </c:numCache>
            </c:numRef>
          </c:xVal>
          <c:yVal>
            <c:numRef>
              <c:f>'Fiche PRO'!$J$65:$L$65</c:f>
              <c:numCache>
                <c:formatCode>0.0</c:formatCode>
                <c:ptCount val="3"/>
                <c:pt idx="0">
                  <c:v>0</c:v>
                </c:pt>
                <c:pt idx="1">
                  <c:v>0</c:v>
                </c:pt>
                <c:pt idx="2">
                  <c:v>0</c:v>
                </c:pt>
              </c:numCache>
            </c:numRef>
          </c:yVal>
          <c:smooth val="0"/>
          <c:extLst>
            <c:ext xmlns:c16="http://schemas.microsoft.com/office/drawing/2014/chart" uri="{C3380CC4-5D6E-409C-BE32-E72D297353CC}">
              <c16:uniqueId val="{00000003-0DE7-4820-9084-98EF055F1BDB}"/>
            </c:ext>
          </c:extLst>
        </c:ser>
        <c:dLbls>
          <c:showLegendKey val="0"/>
          <c:showVal val="0"/>
          <c:showCatName val="0"/>
          <c:showSerName val="0"/>
          <c:showPercent val="0"/>
          <c:showBubbleSize val="0"/>
        </c:dLbls>
        <c:axId val="621044847"/>
        <c:axId val="621040687"/>
      </c:scatterChart>
      <c:valAx>
        <c:axId val="621044847"/>
        <c:scaling>
          <c:orientation val="minMax"/>
          <c:max val="0"/>
          <c:min val="-6.64"/>
        </c:scaling>
        <c:delete val="1"/>
        <c:axPos val="b"/>
        <c:numFmt formatCode="0" sourceLinked="0"/>
        <c:majorTickMark val="out"/>
        <c:minorTickMark val="none"/>
        <c:tickLblPos val="nextTo"/>
        <c:crossAx val="621040687"/>
        <c:crosses val="autoZero"/>
        <c:crossBetween val="midCat"/>
        <c:majorUnit val="0.2"/>
        <c:minorUnit val="0.1"/>
      </c:valAx>
      <c:valAx>
        <c:axId val="621040687"/>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crossAx val="621044847"/>
        <c:crosses val="autoZero"/>
        <c:crossBetween val="midCat"/>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284057971014494E-2"/>
          <c:y val="0.24444444444444444"/>
          <c:w val="0.94262604131005368"/>
          <c:h val="0.2400384951881015"/>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dPt>
            <c:idx val="0"/>
            <c:marker>
              <c:symbol val="plus"/>
              <c:size val="5"/>
              <c:spPr>
                <a:noFill/>
                <a:ln w="9525">
                  <a:solidFill>
                    <a:schemeClr val="accent1"/>
                  </a:solidFill>
                </a:ln>
                <a:effectLst/>
              </c:spPr>
            </c:marker>
            <c:bubble3D val="0"/>
            <c:extLst>
              <c:ext xmlns:c16="http://schemas.microsoft.com/office/drawing/2014/chart" uri="{C3380CC4-5D6E-409C-BE32-E72D297353CC}">
                <c16:uniqueId val="{00000000-8632-4E8A-A611-AAB09612A02B}"/>
              </c:ext>
            </c:extLst>
          </c:dPt>
          <c:dPt>
            <c:idx val="1"/>
            <c:marker>
              <c:symbol val="triangle"/>
              <c:size val="16"/>
              <c:spPr>
                <a:solidFill>
                  <a:schemeClr val="tx1"/>
                </a:solidFill>
                <a:ln w="9525">
                  <a:noFill/>
                </a:ln>
                <a:effectLst/>
              </c:spPr>
            </c:marker>
            <c:bubble3D val="0"/>
            <c:extLst>
              <c:ext xmlns:c16="http://schemas.microsoft.com/office/drawing/2014/chart" uri="{C3380CC4-5D6E-409C-BE32-E72D297353CC}">
                <c16:uniqueId val="{00000001-8632-4E8A-A611-AAB09612A02B}"/>
              </c:ext>
            </c:extLst>
          </c:dPt>
          <c:dPt>
            <c:idx val="2"/>
            <c:marker>
              <c:symbol val="plus"/>
              <c:size val="5"/>
              <c:spPr>
                <a:noFill/>
                <a:ln w="9525">
                  <a:solidFill>
                    <a:schemeClr val="accent1"/>
                  </a:solidFill>
                </a:ln>
                <a:effectLst/>
              </c:spPr>
            </c:marker>
            <c:bubble3D val="0"/>
            <c:extLst>
              <c:ext xmlns:c16="http://schemas.microsoft.com/office/drawing/2014/chart" uri="{C3380CC4-5D6E-409C-BE32-E72D297353CC}">
                <c16:uniqueId val="{00000002-8632-4E8A-A611-AAB09612A02B}"/>
              </c:ext>
            </c:extLst>
          </c:dPt>
          <c:xVal>
            <c:numRef>
              <c:f>'Fiche PRO'!$J$64:$L$64</c:f>
              <c:numCache>
                <c:formatCode>0.0</c:formatCode>
                <c:ptCount val="3"/>
                <c:pt idx="0">
                  <c:v>-6.5</c:v>
                </c:pt>
                <c:pt idx="1">
                  <c:v>-3.5</c:v>
                </c:pt>
                <c:pt idx="2">
                  <c:v>6.5</c:v>
                </c:pt>
              </c:numCache>
            </c:numRef>
          </c:xVal>
          <c:yVal>
            <c:numRef>
              <c:f>'Fiche PRO'!$J$65:$L$65</c:f>
              <c:numCache>
                <c:formatCode>0.0</c:formatCode>
                <c:ptCount val="3"/>
                <c:pt idx="0">
                  <c:v>0</c:v>
                </c:pt>
                <c:pt idx="1">
                  <c:v>0</c:v>
                </c:pt>
                <c:pt idx="2">
                  <c:v>0</c:v>
                </c:pt>
              </c:numCache>
            </c:numRef>
          </c:yVal>
          <c:smooth val="0"/>
          <c:extLst>
            <c:ext xmlns:c16="http://schemas.microsoft.com/office/drawing/2014/chart" uri="{C3380CC4-5D6E-409C-BE32-E72D297353CC}">
              <c16:uniqueId val="{00000003-8632-4E8A-A611-AAB09612A02B}"/>
            </c:ext>
          </c:extLst>
        </c:ser>
        <c:dLbls>
          <c:showLegendKey val="0"/>
          <c:showVal val="0"/>
          <c:showCatName val="0"/>
          <c:showSerName val="0"/>
          <c:showPercent val="0"/>
          <c:showBubbleSize val="0"/>
        </c:dLbls>
        <c:axId val="621044847"/>
        <c:axId val="621040687"/>
      </c:scatterChart>
      <c:valAx>
        <c:axId val="621044847"/>
        <c:scaling>
          <c:orientation val="minMax"/>
          <c:max val="6.5"/>
          <c:min val="0"/>
        </c:scaling>
        <c:delete val="1"/>
        <c:axPos val="b"/>
        <c:numFmt formatCode="0" sourceLinked="0"/>
        <c:majorTickMark val="out"/>
        <c:minorTickMark val="none"/>
        <c:tickLblPos val="nextTo"/>
        <c:crossAx val="621040687"/>
        <c:crosses val="autoZero"/>
        <c:crossBetween val="midCat"/>
        <c:majorUnit val="0.2"/>
        <c:minorUnit val="0.1"/>
      </c:valAx>
      <c:valAx>
        <c:axId val="621040687"/>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crossAx val="621044847"/>
        <c:crosses val="autoZero"/>
        <c:crossBetween val="midCat"/>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284057971014494E-2"/>
          <c:y val="0.24444444444444444"/>
          <c:w val="0.94262604131005368"/>
          <c:h val="0.2400384951881015"/>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dPt>
            <c:idx val="0"/>
            <c:marker>
              <c:symbol val="plus"/>
              <c:size val="5"/>
              <c:spPr>
                <a:noFill/>
                <a:ln w="9525">
                  <a:solidFill>
                    <a:schemeClr val="accent1"/>
                  </a:solidFill>
                </a:ln>
                <a:effectLst/>
              </c:spPr>
            </c:marker>
            <c:bubble3D val="0"/>
            <c:extLst>
              <c:ext xmlns:c16="http://schemas.microsoft.com/office/drawing/2014/chart" uri="{C3380CC4-5D6E-409C-BE32-E72D297353CC}">
                <c16:uniqueId val="{00000000-BA6D-42DF-84D7-6914B3332CF0}"/>
              </c:ext>
            </c:extLst>
          </c:dPt>
          <c:dPt>
            <c:idx val="1"/>
            <c:marker>
              <c:symbol val="triangle"/>
              <c:size val="16"/>
              <c:spPr>
                <a:solidFill>
                  <a:schemeClr val="tx1"/>
                </a:solidFill>
                <a:ln w="9525">
                  <a:noFill/>
                </a:ln>
                <a:effectLst/>
              </c:spPr>
            </c:marker>
            <c:bubble3D val="0"/>
            <c:extLst>
              <c:ext xmlns:c16="http://schemas.microsoft.com/office/drawing/2014/chart" uri="{C3380CC4-5D6E-409C-BE32-E72D297353CC}">
                <c16:uniqueId val="{00000001-BA6D-42DF-84D7-6914B3332CF0}"/>
              </c:ext>
            </c:extLst>
          </c:dPt>
          <c:dPt>
            <c:idx val="2"/>
            <c:marker>
              <c:symbol val="plus"/>
              <c:size val="5"/>
              <c:spPr>
                <a:noFill/>
                <a:ln w="9525">
                  <a:solidFill>
                    <a:schemeClr val="accent1"/>
                  </a:solidFill>
                </a:ln>
                <a:effectLst/>
              </c:spPr>
            </c:marker>
            <c:bubble3D val="0"/>
            <c:extLst>
              <c:ext xmlns:c16="http://schemas.microsoft.com/office/drawing/2014/chart" uri="{C3380CC4-5D6E-409C-BE32-E72D297353CC}">
                <c16:uniqueId val="{00000002-BA6D-42DF-84D7-6914B3332CF0}"/>
              </c:ext>
            </c:extLst>
          </c:dPt>
          <c:xVal>
            <c:numRef>
              <c:f>'Fiche PRO'!$J$51:$L$51</c:f>
            </c:numRef>
          </c:xVal>
          <c:yVal>
            <c:numRef>
              <c:f>'Fiche PRO'!$J$52:$L$52</c:f>
            </c:numRef>
          </c:yVal>
          <c:smooth val="0"/>
          <c:extLst>
            <c:ext xmlns:c16="http://schemas.microsoft.com/office/drawing/2014/chart" uri="{C3380CC4-5D6E-409C-BE32-E72D297353CC}">
              <c16:uniqueId val="{00000003-BA6D-42DF-84D7-6914B3332CF0}"/>
            </c:ext>
          </c:extLst>
        </c:ser>
        <c:dLbls>
          <c:showLegendKey val="0"/>
          <c:showVal val="0"/>
          <c:showCatName val="0"/>
          <c:showSerName val="0"/>
          <c:showPercent val="0"/>
          <c:showBubbleSize val="0"/>
        </c:dLbls>
        <c:axId val="621044847"/>
        <c:axId val="621040687"/>
      </c:scatterChart>
      <c:valAx>
        <c:axId val="621044847"/>
        <c:scaling>
          <c:orientation val="minMax"/>
          <c:max val="6.5"/>
          <c:min val="0"/>
        </c:scaling>
        <c:delete val="1"/>
        <c:axPos val="b"/>
        <c:numFmt formatCode="0" sourceLinked="0"/>
        <c:majorTickMark val="out"/>
        <c:minorTickMark val="none"/>
        <c:tickLblPos val="nextTo"/>
        <c:crossAx val="621040687"/>
        <c:crosses val="autoZero"/>
        <c:crossBetween val="midCat"/>
        <c:majorUnit val="0.2"/>
        <c:minorUnit val="0.1"/>
      </c:valAx>
      <c:valAx>
        <c:axId val="621040687"/>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crossAx val="621044847"/>
        <c:crosses val="autoZero"/>
        <c:crossBetween val="midCat"/>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284057971014494E-2"/>
          <c:y val="0.24444444444444444"/>
          <c:w val="0.94262604131005368"/>
          <c:h val="0.2400384951881015"/>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dPt>
            <c:idx val="0"/>
            <c:marker>
              <c:symbol val="plus"/>
              <c:size val="5"/>
              <c:spPr>
                <a:noFill/>
                <a:ln w="9525">
                  <a:solidFill>
                    <a:schemeClr val="accent1"/>
                  </a:solidFill>
                </a:ln>
                <a:effectLst/>
              </c:spPr>
            </c:marker>
            <c:bubble3D val="0"/>
            <c:extLst>
              <c:ext xmlns:c16="http://schemas.microsoft.com/office/drawing/2014/chart" uri="{C3380CC4-5D6E-409C-BE32-E72D297353CC}">
                <c16:uniqueId val="{00000000-36E1-45F9-A5C3-AAB2BCB302DB}"/>
              </c:ext>
            </c:extLst>
          </c:dPt>
          <c:dPt>
            <c:idx val="1"/>
            <c:marker>
              <c:symbol val="triangle"/>
              <c:size val="16"/>
              <c:spPr>
                <a:solidFill>
                  <a:schemeClr val="tx1"/>
                </a:solidFill>
                <a:ln w="9525">
                  <a:noFill/>
                </a:ln>
                <a:effectLst/>
              </c:spPr>
            </c:marker>
            <c:bubble3D val="0"/>
            <c:extLst>
              <c:ext xmlns:c16="http://schemas.microsoft.com/office/drawing/2014/chart" uri="{C3380CC4-5D6E-409C-BE32-E72D297353CC}">
                <c16:uniqueId val="{00000001-36E1-45F9-A5C3-AAB2BCB302DB}"/>
              </c:ext>
            </c:extLst>
          </c:dPt>
          <c:dPt>
            <c:idx val="2"/>
            <c:marker>
              <c:symbol val="plus"/>
              <c:size val="5"/>
              <c:spPr>
                <a:noFill/>
                <a:ln w="9525">
                  <a:solidFill>
                    <a:schemeClr val="accent1"/>
                  </a:solidFill>
                </a:ln>
                <a:effectLst/>
              </c:spPr>
            </c:marker>
            <c:bubble3D val="0"/>
            <c:extLst>
              <c:ext xmlns:c16="http://schemas.microsoft.com/office/drawing/2014/chart" uri="{C3380CC4-5D6E-409C-BE32-E72D297353CC}">
                <c16:uniqueId val="{00000002-36E1-45F9-A5C3-AAB2BCB302DB}"/>
              </c:ext>
            </c:extLst>
          </c:dPt>
          <c:xVal>
            <c:numRef>
              <c:f>'Fiche PRO'!$J$51:$L$51</c:f>
            </c:numRef>
          </c:xVal>
          <c:yVal>
            <c:numRef>
              <c:f>'Fiche PRO'!$J$52:$L$52</c:f>
            </c:numRef>
          </c:yVal>
          <c:smooth val="0"/>
          <c:extLst>
            <c:ext xmlns:c16="http://schemas.microsoft.com/office/drawing/2014/chart" uri="{C3380CC4-5D6E-409C-BE32-E72D297353CC}">
              <c16:uniqueId val="{00000003-36E1-45F9-A5C3-AAB2BCB302DB}"/>
            </c:ext>
          </c:extLst>
        </c:ser>
        <c:dLbls>
          <c:showLegendKey val="0"/>
          <c:showVal val="0"/>
          <c:showCatName val="0"/>
          <c:showSerName val="0"/>
          <c:showPercent val="0"/>
          <c:showBubbleSize val="0"/>
        </c:dLbls>
        <c:axId val="621044847"/>
        <c:axId val="621040687"/>
      </c:scatterChart>
      <c:valAx>
        <c:axId val="621044847"/>
        <c:scaling>
          <c:orientation val="minMax"/>
          <c:max val="0"/>
          <c:min val="-6.64"/>
        </c:scaling>
        <c:delete val="1"/>
        <c:axPos val="b"/>
        <c:numFmt formatCode="0" sourceLinked="0"/>
        <c:majorTickMark val="out"/>
        <c:minorTickMark val="none"/>
        <c:tickLblPos val="nextTo"/>
        <c:crossAx val="621040687"/>
        <c:crosses val="autoZero"/>
        <c:crossBetween val="midCat"/>
        <c:majorUnit val="0.2"/>
        <c:minorUnit val="0.1"/>
      </c:valAx>
      <c:valAx>
        <c:axId val="621040687"/>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crossAx val="621044847"/>
        <c:crosses val="autoZero"/>
        <c:crossBetween val="midCat"/>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284057971014494E-2"/>
          <c:y val="0.24444444444444444"/>
          <c:w val="0.94262604131005368"/>
          <c:h val="0.2400384951881015"/>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dPt>
            <c:idx val="0"/>
            <c:marker>
              <c:symbol val="plus"/>
              <c:size val="5"/>
              <c:spPr>
                <a:noFill/>
                <a:ln w="9525">
                  <a:solidFill>
                    <a:schemeClr val="accent1"/>
                  </a:solidFill>
                </a:ln>
                <a:effectLst/>
              </c:spPr>
            </c:marker>
            <c:bubble3D val="0"/>
            <c:extLst>
              <c:ext xmlns:c16="http://schemas.microsoft.com/office/drawing/2014/chart" uri="{C3380CC4-5D6E-409C-BE32-E72D297353CC}">
                <c16:uniqueId val="{00000000-96FE-4A73-AAE4-88B1FD254FB0}"/>
              </c:ext>
            </c:extLst>
          </c:dPt>
          <c:dPt>
            <c:idx val="1"/>
            <c:marker>
              <c:symbol val="triangle"/>
              <c:size val="16"/>
              <c:spPr>
                <a:solidFill>
                  <a:schemeClr val="tx1"/>
                </a:solidFill>
                <a:ln w="9525">
                  <a:noFill/>
                </a:ln>
                <a:effectLst/>
              </c:spPr>
            </c:marker>
            <c:bubble3D val="0"/>
            <c:extLst>
              <c:ext xmlns:c16="http://schemas.microsoft.com/office/drawing/2014/chart" uri="{C3380CC4-5D6E-409C-BE32-E72D297353CC}">
                <c16:uniqueId val="{00000001-96FE-4A73-AAE4-88B1FD254FB0}"/>
              </c:ext>
            </c:extLst>
          </c:dPt>
          <c:dPt>
            <c:idx val="2"/>
            <c:marker>
              <c:symbol val="plus"/>
              <c:size val="5"/>
              <c:spPr>
                <a:noFill/>
                <a:ln w="9525">
                  <a:solidFill>
                    <a:schemeClr val="accent1"/>
                  </a:solidFill>
                </a:ln>
                <a:effectLst/>
              </c:spPr>
            </c:marker>
            <c:bubble3D val="0"/>
            <c:extLst>
              <c:ext xmlns:c16="http://schemas.microsoft.com/office/drawing/2014/chart" uri="{C3380CC4-5D6E-409C-BE32-E72D297353CC}">
                <c16:uniqueId val="{00000002-96FE-4A73-AAE4-88B1FD254FB0}"/>
              </c:ext>
            </c:extLst>
          </c:dPt>
          <c:xVal>
            <c:numRef>
              <c:f>'Fiche PRO'!$J$90:$L$90</c:f>
            </c:numRef>
          </c:xVal>
          <c:yVal>
            <c:numRef>
              <c:f>'Fiche PRO'!$J$91:$L$91</c:f>
            </c:numRef>
          </c:yVal>
          <c:smooth val="0"/>
          <c:extLst>
            <c:ext xmlns:c16="http://schemas.microsoft.com/office/drawing/2014/chart" uri="{C3380CC4-5D6E-409C-BE32-E72D297353CC}">
              <c16:uniqueId val="{00000003-96FE-4A73-AAE4-88B1FD254FB0}"/>
            </c:ext>
          </c:extLst>
        </c:ser>
        <c:dLbls>
          <c:showLegendKey val="0"/>
          <c:showVal val="0"/>
          <c:showCatName val="0"/>
          <c:showSerName val="0"/>
          <c:showPercent val="0"/>
          <c:showBubbleSize val="0"/>
        </c:dLbls>
        <c:axId val="621044847"/>
        <c:axId val="621040687"/>
      </c:scatterChart>
      <c:valAx>
        <c:axId val="621044847"/>
        <c:scaling>
          <c:orientation val="minMax"/>
          <c:max val="0"/>
          <c:min val="-6.64"/>
        </c:scaling>
        <c:delete val="1"/>
        <c:axPos val="b"/>
        <c:numFmt formatCode="0" sourceLinked="0"/>
        <c:majorTickMark val="out"/>
        <c:minorTickMark val="none"/>
        <c:tickLblPos val="nextTo"/>
        <c:crossAx val="621040687"/>
        <c:crosses val="autoZero"/>
        <c:crossBetween val="midCat"/>
        <c:majorUnit val="0.2"/>
        <c:minorUnit val="0.1"/>
      </c:valAx>
      <c:valAx>
        <c:axId val="621040687"/>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crossAx val="621044847"/>
        <c:crosses val="autoZero"/>
        <c:crossBetween val="midCat"/>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284057971014494E-2"/>
          <c:y val="0.24444444444444444"/>
          <c:w val="0.94262604131005368"/>
          <c:h val="0.2400384951881015"/>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dPt>
            <c:idx val="0"/>
            <c:marker>
              <c:symbol val="plus"/>
              <c:size val="5"/>
              <c:spPr>
                <a:noFill/>
                <a:ln w="9525">
                  <a:solidFill>
                    <a:schemeClr val="accent1"/>
                  </a:solidFill>
                </a:ln>
                <a:effectLst/>
              </c:spPr>
            </c:marker>
            <c:bubble3D val="0"/>
            <c:extLst>
              <c:ext xmlns:c16="http://schemas.microsoft.com/office/drawing/2014/chart" uri="{C3380CC4-5D6E-409C-BE32-E72D297353CC}">
                <c16:uniqueId val="{00000000-6A47-46ED-8C27-9550FD6A6233}"/>
              </c:ext>
            </c:extLst>
          </c:dPt>
          <c:dPt>
            <c:idx val="1"/>
            <c:marker>
              <c:symbol val="triangle"/>
              <c:size val="16"/>
              <c:spPr>
                <a:solidFill>
                  <a:schemeClr val="tx1"/>
                </a:solidFill>
                <a:ln w="9525">
                  <a:noFill/>
                </a:ln>
                <a:effectLst/>
              </c:spPr>
            </c:marker>
            <c:bubble3D val="0"/>
            <c:extLst>
              <c:ext xmlns:c16="http://schemas.microsoft.com/office/drawing/2014/chart" uri="{C3380CC4-5D6E-409C-BE32-E72D297353CC}">
                <c16:uniqueId val="{00000001-6A47-46ED-8C27-9550FD6A6233}"/>
              </c:ext>
            </c:extLst>
          </c:dPt>
          <c:dPt>
            <c:idx val="2"/>
            <c:marker>
              <c:symbol val="plus"/>
              <c:size val="5"/>
              <c:spPr>
                <a:noFill/>
                <a:ln w="9525">
                  <a:solidFill>
                    <a:schemeClr val="accent1"/>
                  </a:solidFill>
                </a:ln>
                <a:effectLst/>
              </c:spPr>
            </c:marker>
            <c:bubble3D val="0"/>
            <c:extLst>
              <c:ext xmlns:c16="http://schemas.microsoft.com/office/drawing/2014/chart" uri="{C3380CC4-5D6E-409C-BE32-E72D297353CC}">
                <c16:uniqueId val="{00000002-6A47-46ED-8C27-9550FD6A6233}"/>
              </c:ext>
            </c:extLst>
          </c:dPt>
          <c:xVal>
            <c:numRef>
              <c:f>'Fiche PRO'!$J$90:$L$90</c:f>
            </c:numRef>
          </c:xVal>
          <c:yVal>
            <c:numRef>
              <c:f>'Fiche PRO'!$J$91:$L$91</c:f>
            </c:numRef>
          </c:yVal>
          <c:smooth val="0"/>
          <c:extLst>
            <c:ext xmlns:c16="http://schemas.microsoft.com/office/drawing/2014/chart" uri="{C3380CC4-5D6E-409C-BE32-E72D297353CC}">
              <c16:uniqueId val="{00000003-6A47-46ED-8C27-9550FD6A6233}"/>
            </c:ext>
          </c:extLst>
        </c:ser>
        <c:dLbls>
          <c:showLegendKey val="0"/>
          <c:showVal val="0"/>
          <c:showCatName val="0"/>
          <c:showSerName val="0"/>
          <c:showPercent val="0"/>
          <c:showBubbleSize val="0"/>
        </c:dLbls>
        <c:axId val="621044847"/>
        <c:axId val="621040687"/>
      </c:scatterChart>
      <c:valAx>
        <c:axId val="621044847"/>
        <c:scaling>
          <c:orientation val="minMax"/>
          <c:max val="6.5"/>
          <c:min val="0"/>
        </c:scaling>
        <c:delete val="1"/>
        <c:axPos val="b"/>
        <c:numFmt formatCode="0" sourceLinked="0"/>
        <c:majorTickMark val="out"/>
        <c:minorTickMark val="none"/>
        <c:tickLblPos val="nextTo"/>
        <c:crossAx val="621040687"/>
        <c:crosses val="autoZero"/>
        <c:crossBetween val="midCat"/>
        <c:majorUnit val="0.2"/>
        <c:minorUnit val="0.1"/>
      </c:valAx>
      <c:valAx>
        <c:axId val="621040687"/>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crossAx val="621044847"/>
        <c:crosses val="autoZero"/>
        <c:crossBetween val="midCat"/>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046844092296636"/>
          <c:y val="8.4242265925290244E-2"/>
          <c:w val="0.46708321689433918"/>
          <c:h val="0.78436922872792103"/>
        </c:manualLayout>
      </c:layout>
      <c:radarChart>
        <c:radarStyle val="marker"/>
        <c:varyColors val="0"/>
        <c:ser>
          <c:idx val="0"/>
          <c:order val="0"/>
          <c:tx>
            <c:strRef>
              <c:f>'Fiche PRO'!$B$1</c:f>
              <c:strCache>
                <c:ptCount val="1"/>
                <c:pt idx="0">
                  <c:v>9830006P : Lycee professionnel, commercial et hôtelier Auguste Escoffier</c:v>
                </c:pt>
              </c:strCache>
            </c:strRef>
          </c:tx>
          <c:spPr>
            <a:ln w="25400">
              <a:solidFill>
                <a:srgbClr val="FF0000"/>
              </a:solidFill>
              <a:prstDash val="solid"/>
            </a:ln>
          </c:spPr>
          <c:marker>
            <c:symbol val="none"/>
          </c:marker>
          <c:cat>
            <c:strRef>
              <c:f>'Fiche PRO'!$K$107:$S$107</c:f>
              <c:strCache>
                <c:ptCount val="9"/>
                <c:pt idx="0">
                  <c:v>% filles</c:v>
                </c:pt>
                <c:pt idx="1">
                  <c:v>% PCS défavorisées*</c:v>
                </c:pt>
                <c:pt idx="2">
                  <c:v>% PCS favorisées</c:v>
                </c:pt>
                <c:pt idx="3">
                  <c:v>% élèves en retard en 2nde PRO*</c:v>
                </c:pt>
                <c:pt idx="4">
                  <c:v>E/D*</c:v>
                </c:pt>
                <c:pt idx="5">
                  <c:v>H/E</c:v>
                </c:pt>
                <c:pt idx="6">
                  <c:v>Taux de passage 2nde /1ère PRO</c:v>
                </c:pt>
                <c:pt idx="7">
                  <c:v>Taux de redoublement 2nde PRO*</c:v>
                </c:pt>
                <c:pt idx="8">
                  <c:v>Taux de réussite au bac PRO</c:v>
                </c:pt>
              </c:strCache>
            </c:strRef>
          </c:cat>
          <c:val>
            <c:numRef>
              <c:f>'Fiche PRO'!$K$108:$S$108</c:f>
              <c:numCache>
                <c:formatCode>0.0</c:formatCode>
                <c:ptCount val="9"/>
                <c:pt idx="0">
                  <c:v>2.8023407022106621</c:v>
                </c:pt>
                <c:pt idx="1">
                  <c:v>0.31976744186046546</c:v>
                </c:pt>
                <c:pt idx="2">
                  <c:v>-1.5853658536585364</c:v>
                </c:pt>
                <c:pt idx="3">
                  <c:v>1.3</c:v>
                </c:pt>
                <c:pt idx="4">
                  <c:v>-1.6098099243986252</c:v>
                </c:pt>
                <c:pt idx="5">
                  <c:v>-1.3710731476641582</c:v>
                </c:pt>
                <c:pt idx="6">
                  <c:v>1.2915129151291509</c:v>
                </c:pt>
                <c:pt idx="7">
                  <c:v>1.2121212121212117</c:v>
                </c:pt>
                <c:pt idx="8">
                  <c:v>0.65217391304347971</c:v>
                </c:pt>
              </c:numCache>
            </c:numRef>
          </c:val>
          <c:extLst>
            <c:ext xmlns:c16="http://schemas.microsoft.com/office/drawing/2014/chart" uri="{C3380CC4-5D6E-409C-BE32-E72D297353CC}">
              <c16:uniqueId val="{00000000-EE20-44E2-A160-954C90C95B5E}"/>
            </c:ext>
          </c:extLst>
        </c:ser>
        <c:ser>
          <c:idx val="1"/>
          <c:order val="1"/>
          <c:tx>
            <c:strRef>
              <c:f>'Fiche PRO'!$J$109</c:f>
              <c:strCache>
                <c:ptCount val="1"/>
                <c:pt idx="0">
                  <c:v>Public + privé</c:v>
                </c:pt>
              </c:strCache>
            </c:strRef>
          </c:tx>
          <c:spPr>
            <a:ln w="25400">
              <a:solidFill>
                <a:srgbClr val="3333CC"/>
              </a:solidFill>
              <a:prstDash val="lgDash"/>
            </a:ln>
          </c:spPr>
          <c:marker>
            <c:symbol val="none"/>
          </c:marker>
          <c:cat>
            <c:strRef>
              <c:f>'Fiche PRO'!$K$107:$S$107</c:f>
              <c:strCache>
                <c:ptCount val="9"/>
                <c:pt idx="0">
                  <c:v>% filles</c:v>
                </c:pt>
                <c:pt idx="1">
                  <c:v>% PCS défavorisées*</c:v>
                </c:pt>
                <c:pt idx="2">
                  <c:v>% PCS favorisées</c:v>
                </c:pt>
                <c:pt idx="3">
                  <c:v>% élèves en retard en 2nde PRO*</c:v>
                </c:pt>
                <c:pt idx="4">
                  <c:v>E/D*</c:v>
                </c:pt>
                <c:pt idx="5">
                  <c:v>H/E</c:v>
                </c:pt>
                <c:pt idx="6">
                  <c:v>Taux de passage 2nde /1ère PRO</c:v>
                </c:pt>
                <c:pt idx="7">
                  <c:v>Taux de redoublement 2nde PRO*</c:v>
                </c:pt>
                <c:pt idx="8">
                  <c:v>Taux de réussite au bac PRO</c:v>
                </c:pt>
              </c:strCache>
            </c:strRef>
          </c:cat>
          <c:val>
            <c:numRef>
              <c:f>'Fiche PRO'!$K$109:$S$109</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EE20-44E2-A160-954C90C95B5E}"/>
            </c:ext>
          </c:extLst>
        </c:ser>
        <c:dLbls>
          <c:showLegendKey val="0"/>
          <c:showVal val="0"/>
          <c:showCatName val="0"/>
          <c:showSerName val="0"/>
          <c:showPercent val="0"/>
          <c:showBubbleSize val="0"/>
        </c:dLbls>
        <c:axId val="157449600"/>
        <c:axId val="157455488"/>
      </c:radarChart>
      <c:catAx>
        <c:axId val="157449600"/>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fr-FR"/>
          </a:p>
        </c:txPr>
        <c:crossAx val="157455488"/>
        <c:crosses val="autoZero"/>
        <c:auto val="0"/>
        <c:lblAlgn val="ctr"/>
        <c:lblOffset val="100"/>
        <c:noMultiLvlLbl val="0"/>
      </c:catAx>
      <c:valAx>
        <c:axId val="157455488"/>
        <c:scaling>
          <c:orientation val="minMax"/>
          <c:max val="5"/>
          <c:min val="-5"/>
        </c:scaling>
        <c:delete val="0"/>
        <c:axPos val="l"/>
        <c:majorGridlines>
          <c:spPr>
            <a:ln w="3175">
              <a:solidFill>
                <a:srgbClr val="969696"/>
              </a:solidFill>
              <a:prstDash val="sysDash"/>
            </a:ln>
          </c:spPr>
        </c:majorGridlines>
        <c:numFmt formatCode="0" sourceLinked="0"/>
        <c:majorTickMark val="cross"/>
        <c:minorTickMark val="cross"/>
        <c:tickLblPos val="none"/>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57449600"/>
        <c:crosses val="autoZero"/>
        <c:crossBetween val="between"/>
        <c:majorUnit val="1"/>
        <c:minorUnit val="1"/>
      </c:valAx>
      <c:spPr>
        <a:noFill/>
        <a:ln w="25400">
          <a:noFill/>
        </a:ln>
      </c:spPr>
    </c:plotArea>
    <c:legend>
      <c:legendPos val="r"/>
      <c:legendEntry>
        <c:idx val="0"/>
        <c:txPr>
          <a:bodyPr/>
          <a:lstStyle/>
          <a:p>
            <a:pPr>
              <a:defRPr sz="740" b="0" i="0" u="none" strike="noStrike" baseline="0">
                <a:solidFill>
                  <a:srgbClr val="000000"/>
                </a:solidFill>
                <a:latin typeface="Arial"/>
                <a:ea typeface="Arial"/>
                <a:cs typeface="Arial"/>
              </a:defRPr>
            </a:pPr>
            <a:endParaRPr lang="fr-FR"/>
          </a:p>
        </c:txPr>
      </c:legendEntry>
      <c:layout>
        <c:manualLayout>
          <c:xMode val="edge"/>
          <c:yMode val="edge"/>
          <c:x val="0.70361232342339264"/>
          <c:y val="0.82071414274413346"/>
          <c:w val="0.29283620299995061"/>
          <c:h val="7.7591228155413583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284057971014494E-2"/>
          <c:y val="0.24444444444444444"/>
          <c:w val="0.94262604131005368"/>
          <c:h val="0.2400384951881015"/>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dPt>
            <c:idx val="0"/>
            <c:marker>
              <c:symbol val="plus"/>
              <c:size val="5"/>
              <c:spPr>
                <a:noFill/>
                <a:ln w="9525">
                  <a:solidFill>
                    <a:schemeClr val="accent1"/>
                  </a:solidFill>
                </a:ln>
                <a:effectLst/>
              </c:spPr>
            </c:marker>
            <c:bubble3D val="0"/>
            <c:extLst>
              <c:ext xmlns:c16="http://schemas.microsoft.com/office/drawing/2014/chart" uri="{C3380CC4-5D6E-409C-BE32-E72D297353CC}">
                <c16:uniqueId val="{00000000-2737-4B94-9010-3D5ACD0E9478}"/>
              </c:ext>
            </c:extLst>
          </c:dPt>
          <c:dPt>
            <c:idx val="1"/>
            <c:marker>
              <c:symbol val="triangle"/>
              <c:size val="16"/>
              <c:spPr>
                <a:solidFill>
                  <a:schemeClr val="tx1"/>
                </a:solidFill>
                <a:ln w="9525">
                  <a:noFill/>
                </a:ln>
                <a:effectLst/>
              </c:spPr>
            </c:marker>
            <c:bubble3D val="0"/>
            <c:extLst>
              <c:ext xmlns:c16="http://schemas.microsoft.com/office/drawing/2014/chart" uri="{C3380CC4-5D6E-409C-BE32-E72D297353CC}">
                <c16:uniqueId val="{00000001-2737-4B94-9010-3D5ACD0E9478}"/>
              </c:ext>
            </c:extLst>
          </c:dPt>
          <c:dPt>
            <c:idx val="2"/>
            <c:marker>
              <c:symbol val="plus"/>
              <c:size val="5"/>
              <c:spPr>
                <a:noFill/>
                <a:ln w="9525">
                  <a:solidFill>
                    <a:schemeClr val="accent1"/>
                  </a:solidFill>
                </a:ln>
                <a:effectLst/>
              </c:spPr>
            </c:marker>
            <c:bubble3D val="0"/>
            <c:extLst>
              <c:ext xmlns:c16="http://schemas.microsoft.com/office/drawing/2014/chart" uri="{C3380CC4-5D6E-409C-BE32-E72D297353CC}">
                <c16:uniqueId val="{00000002-2737-4B94-9010-3D5ACD0E9478}"/>
              </c:ext>
            </c:extLst>
          </c:dPt>
          <c:xVal>
            <c:numRef>
              <c:f>'Fiche GT'!$J$65:$L$65</c:f>
              <c:numCache>
                <c:formatCode>0.0</c:formatCode>
                <c:ptCount val="3"/>
                <c:pt idx="0">
                  <c:v>-6.5</c:v>
                </c:pt>
                <c:pt idx="1">
                  <c:v>-5.0555555555555562</c:v>
                </c:pt>
                <c:pt idx="2">
                  <c:v>6.5</c:v>
                </c:pt>
              </c:numCache>
            </c:numRef>
          </c:xVal>
          <c:yVal>
            <c:numRef>
              <c:f>'Fiche GT'!$J$66:$L$66</c:f>
              <c:numCache>
                <c:formatCode>0.0</c:formatCode>
                <c:ptCount val="3"/>
                <c:pt idx="0">
                  <c:v>0</c:v>
                </c:pt>
                <c:pt idx="1">
                  <c:v>0</c:v>
                </c:pt>
                <c:pt idx="2">
                  <c:v>0</c:v>
                </c:pt>
              </c:numCache>
            </c:numRef>
          </c:yVal>
          <c:smooth val="0"/>
          <c:extLst>
            <c:ext xmlns:c16="http://schemas.microsoft.com/office/drawing/2014/chart" uri="{C3380CC4-5D6E-409C-BE32-E72D297353CC}">
              <c16:uniqueId val="{00000003-2737-4B94-9010-3D5ACD0E9478}"/>
            </c:ext>
          </c:extLst>
        </c:ser>
        <c:dLbls>
          <c:showLegendKey val="0"/>
          <c:showVal val="0"/>
          <c:showCatName val="0"/>
          <c:showSerName val="0"/>
          <c:showPercent val="0"/>
          <c:showBubbleSize val="0"/>
        </c:dLbls>
        <c:axId val="621044847"/>
        <c:axId val="621040687"/>
      </c:scatterChart>
      <c:valAx>
        <c:axId val="621044847"/>
        <c:scaling>
          <c:orientation val="minMax"/>
          <c:max val="0"/>
          <c:min val="-6.64"/>
        </c:scaling>
        <c:delete val="1"/>
        <c:axPos val="b"/>
        <c:numFmt formatCode="0" sourceLinked="0"/>
        <c:majorTickMark val="out"/>
        <c:minorTickMark val="none"/>
        <c:tickLblPos val="nextTo"/>
        <c:crossAx val="621040687"/>
        <c:crosses val="autoZero"/>
        <c:crossBetween val="midCat"/>
        <c:majorUnit val="0.2"/>
        <c:minorUnit val="0.1"/>
      </c:valAx>
      <c:valAx>
        <c:axId val="621040687"/>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crossAx val="621044847"/>
        <c:crosses val="autoZero"/>
        <c:crossBetween val="midCat"/>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284057971014494E-2"/>
          <c:y val="0.24444444444444444"/>
          <c:w val="0.94262604131005368"/>
          <c:h val="0.2400384951881015"/>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dPt>
            <c:idx val="0"/>
            <c:marker>
              <c:symbol val="plus"/>
              <c:size val="5"/>
              <c:spPr>
                <a:noFill/>
                <a:ln w="9525">
                  <a:solidFill>
                    <a:schemeClr val="accent1"/>
                  </a:solidFill>
                </a:ln>
                <a:effectLst/>
              </c:spPr>
            </c:marker>
            <c:bubble3D val="0"/>
            <c:extLst>
              <c:ext xmlns:c16="http://schemas.microsoft.com/office/drawing/2014/chart" uri="{C3380CC4-5D6E-409C-BE32-E72D297353CC}">
                <c16:uniqueId val="{00000000-8338-4BB6-A0F0-5184AC52CF50}"/>
              </c:ext>
            </c:extLst>
          </c:dPt>
          <c:dPt>
            <c:idx val="1"/>
            <c:marker>
              <c:symbol val="triangle"/>
              <c:size val="16"/>
              <c:spPr>
                <a:solidFill>
                  <a:schemeClr val="tx1"/>
                </a:solidFill>
                <a:ln w="9525">
                  <a:noFill/>
                </a:ln>
                <a:effectLst/>
              </c:spPr>
            </c:marker>
            <c:bubble3D val="0"/>
            <c:extLst>
              <c:ext xmlns:c16="http://schemas.microsoft.com/office/drawing/2014/chart" uri="{C3380CC4-5D6E-409C-BE32-E72D297353CC}">
                <c16:uniqueId val="{00000001-8338-4BB6-A0F0-5184AC52CF50}"/>
              </c:ext>
            </c:extLst>
          </c:dPt>
          <c:dPt>
            <c:idx val="2"/>
            <c:marker>
              <c:symbol val="plus"/>
              <c:size val="5"/>
              <c:spPr>
                <a:noFill/>
                <a:ln w="9525">
                  <a:solidFill>
                    <a:schemeClr val="accent1"/>
                  </a:solidFill>
                </a:ln>
                <a:effectLst/>
              </c:spPr>
            </c:marker>
            <c:bubble3D val="0"/>
            <c:extLst>
              <c:ext xmlns:c16="http://schemas.microsoft.com/office/drawing/2014/chart" uri="{C3380CC4-5D6E-409C-BE32-E72D297353CC}">
                <c16:uniqueId val="{00000002-8338-4BB6-A0F0-5184AC52CF50}"/>
              </c:ext>
            </c:extLst>
          </c:dPt>
          <c:xVal>
            <c:numRef>
              <c:f>'Fiche GT'!$J$65:$L$65</c:f>
              <c:numCache>
                <c:formatCode>0.0</c:formatCode>
                <c:ptCount val="3"/>
                <c:pt idx="0">
                  <c:v>-6.5</c:v>
                </c:pt>
                <c:pt idx="1">
                  <c:v>-5.0555555555555562</c:v>
                </c:pt>
                <c:pt idx="2">
                  <c:v>6.5</c:v>
                </c:pt>
              </c:numCache>
            </c:numRef>
          </c:xVal>
          <c:yVal>
            <c:numRef>
              <c:f>'Fiche GT'!$J$66:$L$66</c:f>
              <c:numCache>
                <c:formatCode>0.0</c:formatCode>
                <c:ptCount val="3"/>
                <c:pt idx="0">
                  <c:v>0</c:v>
                </c:pt>
                <c:pt idx="1">
                  <c:v>0</c:v>
                </c:pt>
                <c:pt idx="2">
                  <c:v>0</c:v>
                </c:pt>
              </c:numCache>
            </c:numRef>
          </c:yVal>
          <c:smooth val="0"/>
          <c:extLst>
            <c:ext xmlns:c16="http://schemas.microsoft.com/office/drawing/2014/chart" uri="{C3380CC4-5D6E-409C-BE32-E72D297353CC}">
              <c16:uniqueId val="{00000003-8338-4BB6-A0F0-5184AC52CF50}"/>
            </c:ext>
          </c:extLst>
        </c:ser>
        <c:dLbls>
          <c:showLegendKey val="0"/>
          <c:showVal val="0"/>
          <c:showCatName val="0"/>
          <c:showSerName val="0"/>
          <c:showPercent val="0"/>
          <c:showBubbleSize val="0"/>
        </c:dLbls>
        <c:axId val="621044847"/>
        <c:axId val="621040687"/>
      </c:scatterChart>
      <c:valAx>
        <c:axId val="621044847"/>
        <c:scaling>
          <c:orientation val="minMax"/>
          <c:max val="6.5"/>
          <c:min val="0"/>
        </c:scaling>
        <c:delete val="1"/>
        <c:axPos val="b"/>
        <c:numFmt formatCode="0" sourceLinked="0"/>
        <c:majorTickMark val="out"/>
        <c:minorTickMark val="none"/>
        <c:tickLblPos val="nextTo"/>
        <c:crossAx val="621040687"/>
        <c:crosses val="autoZero"/>
        <c:crossBetween val="midCat"/>
        <c:majorUnit val="0.2"/>
        <c:minorUnit val="0.1"/>
      </c:valAx>
      <c:valAx>
        <c:axId val="621040687"/>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crossAx val="621044847"/>
        <c:crosses val="autoZero"/>
        <c:crossBetween val="midCat"/>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284057971014494E-2"/>
          <c:y val="0.24444444444444444"/>
          <c:w val="0.94262604131005368"/>
          <c:h val="0.2400384951881015"/>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dPt>
            <c:idx val="0"/>
            <c:marker>
              <c:symbol val="plus"/>
              <c:size val="5"/>
              <c:spPr>
                <a:noFill/>
                <a:ln w="9525">
                  <a:solidFill>
                    <a:schemeClr val="accent1"/>
                  </a:solidFill>
                </a:ln>
                <a:effectLst/>
              </c:spPr>
            </c:marker>
            <c:bubble3D val="0"/>
            <c:extLst>
              <c:ext xmlns:c16="http://schemas.microsoft.com/office/drawing/2014/chart" uri="{C3380CC4-5D6E-409C-BE32-E72D297353CC}">
                <c16:uniqueId val="{00000000-A961-4AB1-BA79-2F98EA5B964C}"/>
              </c:ext>
            </c:extLst>
          </c:dPt>
          <c:dPt>
            <c:idx val="1"/>
            <c:marker>
              <c:symbol val="triangle"/>
              <c:size val="16"/>
              <c:spPr>
                <a:solidFill>
                  <a:schemeClr val="tx1"/>
                </a:solidFill>
                <a:ln w="9525">
                  <a:noFill/>
                </a:ln>
                <a:effectLst/>
              </c:spPr>
            </c:marker>
            <c:bubble3D val="0"/>
            <c:extLst>
              <c:ext xmlns:c16="http://schemas.microsoft.com/office/drawing/2014/chart" uri="{C3380CC4-5D6E-409C-BE32-E72D297353CC}">
                <c16:uniqueId val="{00000001-A961-4AB1-BA79-2F98EA5B964C}"/>
              </c:ext>
            </c:extLst>
          </c:dPt>
          <c:dPt>
            <c:idx val="2"/>
            <c:marker>
              <c:symbol val="plus"/>
              <c:size val="5"/>
              <c:spPr>
                <a:noFill/>
                <a:ln w="9525">
                  <a:solidFill>
                    <a:schemeClr val="accent1"/>
                  </a:solidFill>
                </a:ln>
                <a:effectLst/>
              </c:spPr>
            </c:marker>
            <c:bubble3D val="0"/>
            <c:extLst>
              <c:ext xmlns:c16="http://schemas.microsoft.com/office/drawing/2014/chart" uri="{C3380CC4-5D6E-409C-BE32-E72D297353CC}">
                <c16:uniqueId val="{00000002-A961-4AB1-BA79-2F98EA5B964C}"/>
              </c:ext>
            </c:extLst>
          </c:dPt>
          <c:xVal>
            <c:numRef>
              <c:f>'Fiche GT'!$J$51:$L$51</c:f>
            </c:numRef>
          </c:xVal>
          <c:yVal>
            <c:numRef>
              <c:f>'Fiche GT'!$J$52:$L$52</c:f>
            </c:numRef>
          </c:yVal>
          <c:smooth val="0"/>
          <c:extLst>
            <c:ext xmlns:c16="http://schemas.microsoft.com/office/drawing/2014/chart" uri="{C3380CC4-5D6E-409C-BE32-E72D297353CC}">
              <c16:uniqueId val="{00000003-A961-4AB1-BA79-2F98EA5B964C}"/>
            </c:ext>
          </c:extLst>
        </c:ser>
        <c:dLbls>
          <c:showLegendKey val="0"/>
          <c:showVal val="0"/>
          <c:showCatName val="0"/>
          <c:showSerName val="0"/>
          <c:showPercent val="0"/>
          <c:showBubbleSize val="0"/>
        </c:dLbls>
        <c:axId val="621044847"/>
        <c:axId val="621040687"/>
      </c:scatterChart>
      <c:valAx>
        <c:axId val="621044847"/>
        <c:scaling>
          <c:orientation val="minMax"/>
          <c:max val="6.5"/>
          <c:min val="0"/>
        </c:scaling>
        <c:delete val="1"/>
        <c:axPos val="b"/>
        <c:numFmt formatCode="0" sourceLinked="0"/>
        <c:majorTickMark val="out"/>
        <c:minorTickMark val="none"/>
        <c:tickLblPos val="nextTo"/>
        <c:crossAx val="621040687"/>
        <c:crosses val="autoZero"/>
        <c:crossBetween val="midCat"/>
        <c:majorUnit val="0.2"/>
        <c:minorUnit val="0.1"/>
      </c:valAx>
      <c:valAx>
        <c:axId val="621040687"/>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crossAx val="621044847"/>
        <c:crosses val="autoZero"/>
        <c:crossBetween val="midCat"/>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284057971014494E-2"/>
          <c:y val="0.24444444444444444"/>
          <c:w val="0.94262604131005368"/>
          <c:h val="0.2400384951881015"/>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dPt>
            <c:idx val="0"/>
            <c:marker>
              <c:symbol val="plus"/>
              <c:size val="5"/>
              <c:spPr>
                <a:noFill/>
                <a:ln w="9525">
                  <a:solidFill>
                    <a:schemeClr val="accent1"/>
                  </a:solidFill>
                </a:ln>
                <a:effectLst/>
              </c:spPr>
            </c:marker>
            <c:bubble3D val="0"/>
            <c:extLst>
              <c:ext xmlns:c16="http://schemas.microsoft.com/office/drawing/2014/chart" uri="{C3380CC4-5D6E-409C-BE32-E72D297353CC}">
                <c16:uniqueId val="{00000000-C135-4E40-9489-4727E4DDA191}"/>
              </c:ext>
            </c:extLst>
          </c:dPt>
          <c:dPt>
            <c:idx val="1"/>
            <c:marker>
              <c:symbol val="triangle"/>
              <c:size val="16"/>
              <c:spPr>
                <a:solidFill>
                  <a:schemeClr val="tx1"/>
                </a:solidFill>
                <a:ln w="9525">
                  <a:noFill/>
                </a:ln>
                <a:effectLst/>
              </c:spPr>
            </c:marker>
            <c:bubble3D val="0"/>
            <c:extLst>
              <c:ext xmlns:c16="http://schemas.microsoft.com/office/drawing/2014/chart" uri="{C3380CC4-5D6E-409C-BE32-E72D297353CC}">
                <c16:uniqueId val="{00000001-C135-4E40-9489-4727E4DDA191}"/>
              </c:ext>
            </c:extLst>
          </c:dPt>
          <c:dPt>
            <c:idx val="2"/>
            <c:marker>
              <c:symbol val="plus"/>
              <c:size val="5"/>
              <c:spPr>
                <a:noFill/>
                <a:ln w="9525">
                  <a:solidFill>
                    <a:schemeClr val="accent1"/>
                  </a:solidFill>
                </a:ln>
                <a:effectLst/>
              </c:spPr>
            </c:marker>
            <c:bubble3D val="0"/>
            <c:extLst>
              <c:ext xmlns:c16="http://schemas.microsoft.com/office/drawing/2014/chart" uri="{C3380CC4-5D6E-409C-BE32-E72D297353CC}">
                <c16:uniqueId val="{00000002-C135-4E40-9489-4727E4DDA191}"/>
              </c:ext>
            </c:extLst>
          </c:dPt>
          <c:xVal>
            <c:numRef>
              <c:f>'Fiche GT'!$J$51:$L$51</c:f>
            </c:numRef>
          </c:xVal>
          <c:yVal>
            <c:numRef>
              <c:f>'Fiche GT'!$J$52:$L$52</c:f>
            </c:numRef>
          </c:yVal>
          <c:smooth val="0"/>
          <c:extLst>
            <c:ext xmlns:c16="http://schemas.microsoft.com/office/drawing/2014/chart" uri="{C3380CC4-5D6E-409C-BE32-E72D297353CC}">
              <c16:uniqueId val="{00000003-C135-4E40-9489-4727E4DDA191}"/>
            </c:ext>
          </c:extLst>
        </c:ser>
        <c:dLbls>
          <c:showLegendKey val="0"/>
          <c:showVal val="0"/>
          <c:showCatName val="0"/>
          <c:showSerName val="0"/>
          <c:showPercent val="0"/>
          <c:showBubbleSize val="0"/>
        </c:dLbls>
        <c:axId val="621044847"/>
        <c:axId val="621040687"/>
      </c:scatterChart>
      <c:valAx>
        <c:axId val="621044847"/>
        <c:scaling>
          <c:orientation val="minMax"/>
          <c:max val="0"/>
          <c:min val="-6.64"/>
        </c:scaling>
        <c:delete val="1"/>
        <c:axPos val="b"/>
        <c:numFmt formatCode="0" sourceLinked="0"/>
        <c:majorTickMark val="out"/>
        <c:minorTickMark val="none"/>
        <c:tickLblPos val="nextTo"/>
        <c:crossAx val="621040687"/>
        <c:crosses val="autoZero"/>
        <c:crossBetween val="midCat"/>
        <c:majorUnit val="0.2"/>
        <c:minorUnit val="0.1"/>
      </c:valAx>
      <c:valAx>
        <c:axId val="621040687"/>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crossAx val="621044847"/>
        <c:crosses val="autoZero"/>
        <c:crossBetween val="midCat"/>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284057971014494E-2"/>
          <c:y val="0.24444444444444444"/>
          <c:w val="0.94262604131005368"/>
          <c:h val="0.2400384951881015"/>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dPt>
            <c:idx val="0"/>
            <c:marker>
              <c:symbol val="plus"/>
              <c:size val="5"/>
              <c:spPr>
                <a:noFill/>
                <a:ln w="9525">
                  <a:solidFill>
                    <a:schemeClr val="accent1"/>
                  </a:solidFill>
                </a:ln>
                <a:effectLst/>
              </c:spPr>
            </c:marker>
            <c:bubble3D val="0"/>
            <c:extLst>
              <c:ext xmlns:c16="http://schemas.microsoft.com/office/drawing/2014/chart" uri="{C3380CC4-5D6E-409C-BE32-E72D297353CC}">
                <c16:uniqueId val="{00000000-472F-4CBA-8B27-F6A45BB5B71D}"/>
              </c:ext>
            </c:extLst>
          </c:dPt>
          <c:dPt>
            <c:idx val="1"/>
            <c:marker>
              <c:symbol val="triangle"/>
              <c:size val="16"/>
              <c:spPr>
                <a:solidFill>
                  <a:schemeClr val="tx1"/>
                </a:solidFill>
                <a:ln w="9525">
                  <a:noFill/>
                </a:ln>
                <a:effectLst/>
              </c:spPr>
            </c:marker>
            <c:bubble3D val="0"/>
            <c:extLst>
              <c:ext xmlns:c16="http://schemas.microsoft.com/office/drawing/2014/chart" uri="{C3380CC4-5D6E-409C-BE32-E72D297353CC}">
                <c16:uniqueId val="{00000001-472F-4CBA-8B27-F6A45BB5B71D}"/>
              </c:ext>
            </c:extLst>
          </c:dPt>
          <c:dPt>
            <c:idx val="2"/>
            <c:marker>
              <c:symbol val="plus"/>
              <c:size val="5"/>
              <c:spPr>
                <a:noFill/>
                <a:ln w="9525">
                  <a:solidFill>
                    <a:schemeClr val="accent1"/>
                  </a:solidFill>
                </a:ln>
                <a:effectLst/>
              </c:spPr>
            </c:marker>
            <c:bubble3D val="0"/>
            <c:extLst>
              <c:ext xmlns:c16="http://schemas.microsoft.com/office/drawing/2014/chart" uri="{C3380CC4-5D6E-409C-BE32-E72D297353CC}">
                <c16:uniqueId val="{00000002-472F-4CBA-8B27-F6A45BB5B71D}"/>
              </c:ext>
            </c:extLst>
          </c:dPt>
          <c:xVal>
            <c:numRef>
              <c:f>'Fiche GT'!$J$91:$L$91</c:f>
            </c:numRef>
          </c:xVal>
          <c:yVal>
            <c:numRef>
              <c:f>'Fiche GT'!$J$92:$L$92</c:f>
            </c:numRef>
          </c:yVal>
          <c:smooth val="0"/>
          <c:extLst>
            <c:ext xmlns:c16="http://schemas.microsoft.com/office/drawing/2014/chart" uri="{C3380CC4-5D6E-409C-BE32-E72D297353CC}">
              <c16:uniqueId val="{00000003-472F-4CBA-8B27-F6A45BB5B71D}"/>
            </c:ext>
          </c:extLst>
        </c:ser>
        <c:dLbls>
          <c:showLegendKey val="0"/>
          <c:showVal val="0"/>
          <c:showCatName val="0"/>
          <c:showSerName val="0"/>
          <c:showPercent val="0"/>
          <c:showBubbleSize val="0"/>
        </c:dLbls>
        <c:axId val="621044847"/>
        <c:axId val="621040687"/>
      </c:scatterChart>
      <c:valAx>
        <c:axId val="621044847"/>
        <c:scaling>
          <c:orientation val="minMax"/>
          <c:max val="0"/>
          <c:min val="-6.64"/>
        </c:scaling>
        <c:delete val="1"/>
        <c:axPos val="b"/>
        <c:numFmt formatCode="0" sourceLinked="0"/>
        <c:majorTickMark val="out"/>
        <c:minorTickMark val="none"/>
        <c:tickLblPos val="nextTo"/>
        <c:crossAx val="621040687"/>
        <c:crosses val="autoZero"/>
        <c:crossBetween val="midCat"/>
        <c:majorUnit val="0.2"/>
        <c:minorUnit val="0.1"/>
      </c:valAx>
      <c:valAx>
        <c:axId val="621040687"/>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crossAx val="621044847"/>
        <c:crosses val="autoZero"/>
        <c:crossBetween val="midCat"/>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284057971014494E-2"/>
          <c:y val="0.24444444444444444"/>
          <c:w val="0.94262604131005368"/>
          <c:h val="0.2400384951881015"/>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dPt>
            <c:idx val="0"/>
            <c:marker>
              <c:symbol val="plus"/>
              <c:size val="5"/>
              <c:spPr>
                <a:noFill/>
                <a:ln w="9525">
                  <a:solidFill>
                    <a:schemeClr val="accent1"/>
                  </a:solidFill>
                </a:ln>
                <a:effectLst/>
              </c:spPr>
            </c:marker>
            <c:bubble3D val="0"/>
            <c:extLst>
              <c:ext xmlns:c16="http://schemas.microsoft.com/office/drawing/2014/chart" uri="{C3380CC4-5D6E-409C-BE32-E72D297353CC}">
                <c16:uniqueId val="{00000000-3B4E-4710-A71C-879B4A26E1F8}"/>
              </c:ext>
            </c:extLst>
          </c:dPt>
          <c:dPt>
            <c:idx val="1"/>
            <c:marker>
              <c:symbol val="triangle"/>
              <c:size val="16"/>
              <c:spPr>
                <a:solidFill>
                  <a:schemeClr val="tx1"/>
                </a:solidFill>
                <a:ln w="9525">
                  <a:noFill/>
                </a:ln>
                <a:effectLst/>
              </c:spPr>
            </c:marker>
            <c:bubble3D val="0"/>
            <c:extLst>
              <c:ext xmlns:c16="http://schemas.microsoft.com/office/drawing/2014/chart" uri="{C3380CC4-5D6E-409C-BE32-E72D297353CC}">
                <c16:uniqueId val="{00000001-3B4E-4710-A71C-879B4A26E1F8}"/>
              </c:ext>
            </c:extLst>
          </c:dPt>
          <c:dPt>
            <c:idx val="2"/>
            <c:marker>
              <c:symbol val="plus"/>
              <c:size val="5"/>
              <c:spPr>
                <a:noFill/>
                <a:ln w="9525">
                  <a:solidFill>
                    <a:schemeClr val="accent1"/>
                  </a:solidFill>
                </a:ln>
                <a:effectLst/>
              </c:spPr>
            </c:marker>
            <c:bubble3D val="0"/>
            <c:extLst>
              <c:ext xmlns:c16="http://schemas.microsoft.com/office/drawing/2014/chart" uri="{C3380CC4-5D6E-409C-BE32-E72D297353CC}">
                <c16:uniqueId val="{00000002-3B4E-4710-A71C-879B4A26E1F8}"/>
              </c:ext>
            </c:extLst>
          </c:dPt>
          <c:xVal>
            <c:numRef>
              <c:f>'Fiche GT'!$J$91:$L$91</c:f>
            </c:numRef>
          </c:xVal>
          <c:yVal>
            <c:numRef>
              <c:f>'Fiche GT'!$J$92:$L$92</c:f>
            </c:numRef>
          </c:yVal>
          <c:smooth val="0"/>
          <c:extLst>
            <c:ext xmlns:c16="http://schemas.microsoft.com/office/drawing/2014/chart" uri="{C3380CC4-5D6E-409C-BE32-E72D297353CC}">
              <c16:uniqueId val="{00000003-3B4E-4710-A71C-879B4A26E1F8}"/>
            </c:ext>
          </c:extLst>
        </c:ser>
        <c:dLbls>
          <c:showLegendKey val="0"/>
          <c:showVal val="0"/>
          <c:showCatName val="0"/>
          <c:showSerName val="0"/>
          <c:showPercent val="0"/>
          <c:showBubbleSize val="0"/>
        </c:dLbls>
        <c:axId val="621044847"/>
        <c:axId val="621040687"/>
      </c:scatterChart>
      <c:valAx>
        <c:axId val="621044847"/>
        <c:scaling>
          <c:orientation val="minMax"/>
          <c:max val="6.5"/>
          <c:min val="0"/>
        </c:scaling>
        <c:delete val="1"/>
        <c:axPos val="b"/>
        <c:numFmt formatCode="0" sourceLinked="0"/>
        <c:majorTickMark val="out"/>
        <c:minorTickMark val="none"/>
        <c:tickLblPos val="nextTo"/>
        <c:crossAx val="621040687"/>
        <c:crosses val="autoZero"/>
        <c:crossBetween val="midCat"/>
        <c:majorUnit val="0.2"/>
        <c:minorUnit val="0.1"/>
      </c:valAx>
      <c:valAx>
        <c:axId val="621040687"/>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crossAx val="621044847"/>
        <c:crosses val="autoZero"/>
        <c:crossBetween val="midCat"/>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046844092296636"/>
          <c:y val="0.10193511909976452"/>
          <c:w val="0.48758929012310509"/>
          <c:h val="0.65130563371272099"/>
        </c:manualLayout>
      </c:layout>
      <c:radarChart>
        <c:radarStyle val="marker"/>
        <c:varyColors val="0"/>
        <c:ser>
          <c:idx val="0"/>
          <c:order val="0"/>
          <c:tx>
            <c:strRef>
              <c:f>'Fiche GT'!$B$1</c:f>
              <c:strCache>
                <c:ptCount val="1"/>
                <c:pt idx="0">
                  <c:v>9830002K : Lycée La Pérouse</c:v>
                </c:pt>
              </c:strCache>
            </c:strRef>
          </c:tx>
          <c:spPr>
            <a:ln w="25400">
              <a:solidFill>
                <a:srgbClr val="FF0000"/>
              </a:solidFill>
              <a:prstDash val="solid"/>
            </a:ln>
          </c:spPr>
          <c:marker>
            <c:symbol val="none"/>
          </c:marker>
          <c:cat>
            <c:strRef>
              <c:f>'Fiche GT'!$K$108:$T$108</c:f>
              <c:strCache>
                <c:ptCount val="10"/>
                <c:pt idx="0">
                  <c:v>% filles</c:v>
                </c:pt>
                <c:pt idx="1">
                  <c:v>% PCS défavorisées*</c:v>
                </c:pt>
                <c:pt idx="2">
                  <c:v>% PCS favorisées</c:v>
                </c:pt>
                <c:pt idx="3">
                  <c:v>% élèves en retard en 2nde*</c:v>
                </c:pt>
                <c:pt idx="4">
                  <c:v>E/D*</c:v>
                </c:pt>
                <c:pt idx="5">
                  <c:v>H/E</c:v>
                </c:pt>
                <c:pt idx="6">
                  <c:v>Taux de passage 2nde GT/1ère G</c:v>
                </c:pt>
                <c:pt idx="7">
                  <c:v>Taux de redoublement 2nde*</c:v>
                </c:pt>
                <c:pt idx="8">
                  <c:v>Taux de réussite au bac GT</c:v>
                </c:pt>
                <c:pt idx="9">
                  <c:v>Taux de réussite au BTS</c:v>
                </c:pt>
              </c:strCache>
            </c:strRef>
          </c:cat>
          <c:val>
            <c:numRef>
              <c:f>'Fiche GT'!$K$109:$T$109</c:f>
              <c:numCache>
                <c:formatCode>0.0</c:formatCode>
                <c:ptCount val="10"/>
                <c:pt idx="0">
                  <c:v>0.98557692307692235</c:v>
                </c:pt>
                <c:pt idx="1">
                  <c:v>4.1772151898734178</c:v>
                </c:pt>
                <c:pt idx="2">
                  <c:v>4.7663551401869171</c:v>
                </c:pt>
                <c:pt idx="3">
                  <c:v>0.26315789473684237</c:v>
                </c:pt>
                <c:pt idx="4">
                  <c:v>-1.8708398367387109</c:v>
                </c:pt>
                <c:pt idx="5">
                  <c:v>-1.4020495137885609</c:v>
                </c:pt>
                <c:pt idx="6">
                  <c:v>0.12539184952977792</c:v>
                </c:pt>
                <c:pt idx="7">
                  <c:v>0.55555555555555536</c:v>
                </c:pt>
                <c:pt idx="8">
                  <c:v>3.0578512396694233</c:v>
                </c:pt>
                <c:pt idx="9">
                  <c:v>-0.76628352490421436</c:v>
                </c:pt>
              </c:numCache>
            </c:numRef>
          </c:val>
          <c:extLst>
            <c:ext xmlns:c16="http://schemas.microsoft.com/office/drawing/2014/chart" uri="{C3380CC4-5D6E-409C-BE32-E72D297353CC}">
              <c16:uniqueId val="{00000000-72B3-49B2-AC45-0015BF5F841B}"/>
            </c:ext>
          </c:extLst>
        </c:ser>
        <c:ser>
          <c:idx val="1"/>
          <c:order val="1"/>
          <c:tx>
            <c:strRef>
              <c:f>'Fiche GT'!$J$110</c:f>
              <c:strCache>
                <c:ptCount val="1"/>
                <c:pt idx="0">
                  <c:v>Public + privé</c:v>
                </c:pt>
              </c:strCache>
            </c:strRef>
          </c:tx>
          <c:spPr>
            <a:ln w="25400">
              <a:solidFill>
                <a:srgbClr val="3333CC"/>
              </a:solidFill>
              <a:prstDash val="lgDash"/>
            </a:ln>
          </c:spPr>
          <c:marker>
            <c:symbol val="none"/>
          </c:marker>
          <c:cat>
            <c:strRef>
              <c:f>'Fiche GT'!$K$108:$T$108</c:f>
              <c:strCache>
                <c:ptCount val="10"/>
                <c:pt idx="0">
                  <c:v>% filles</c:v>
                </c:pt>
                <c:pt idx="1">
                  <c:v>% PCS défavorisées*</c:v>
                </c:pt>
                <c:pt idx="2">
                  <c:v>% PCS favorisées</c:v>
                </c:pt>
                <c:pt idx="3">
                  <c:v>% élèves en retard en 2nde*</c:v>
                </c:pt>
                <c:pt idx="4">
                  <c:v>E/D*</c:v>
                </c:pt>
                <c:pt idx="5">
                  <c:v>H/E</c:v>
                </c:pt>
                <c:pt idx="6">
                  <c:v>Taux de passage 2nde GT/1ère G</c:v>
                </c:pt>
                <c:pt idx="7">
                  <c:v>Taux de redoublement 2nde*</c:v>
                </c:pt>
                <c:pt idx="8">
                  <c:v>Taux de réussite au bac GT</c:v>
                </c:pt>
                <c:pt idx="9">
                  <c:v>Taux de réussite au BTS</c:v>
                </c:pt>
              </c:strCache>
            </c:strRef>
          </c:cat>
          <c:val>
            <c:numRef>
              <c:f>'Fiche GT'!$K$110:$T$110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2B3-49B2-AC45-0015BF5F841B}"/>
            </c:ext>
          </c:extLst>
        </c:ser>
        <c:dLbls>
          <c:showLegendKey val="0"/>
          <c:showVal val="0"/>
          <c:showCatName val="0"/>
          <c:showSerName val="0"/>
          <c:showPercent val="0"/>
          <c:showBubbleSize val="0"/>
        </c:dLbls>
        <c:axId val="157449600"/>
        <c:axId val="157455488"/>
      </c:radarChart>
      <c:catAx>
        <c:axId val="157449600"/>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fr-FR"/>
          </a:p>
        </c:txPr>
        <c:crossAx val="157455488"/>
        <c:crosses val="autoZero"/>
        <c:auto val="0"/>
        <c:lblAlgn val="ctr"/>
        <c:lblOffset val="100"/>
        <c:noMultiLvlLbl val="0"/>
      </c:catAx>
      <c:valAx>
        <c:axId val="157455488"/>
        <c:scaling>
          <c:orientation val="minMax"/>
          <c:max val="5"/>
          <c:min val="-5"/>
        </c:scaling>
        <c:delete val="0"/>
        <c:axPos val="l"/>
        <c:majorGridlines>
          <c:spPr>
            <a:ln w="3175">
              <a:solidFill>
                <a:srgbClr val="969696"/>
              </a:solidFill>
              <a:prstDash val="sysDash"/>
            </a:ln>
          </c:spPr>
        </c:majorGridlines>
        <c:numFmt formatCode="0" sourceLinked="0"/>
        <c:majorTickMark val="cross"/>
        <c:minorTickMark val="cross"/>
        <c:tickLblPos val="none"/>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57449600"/>
        <c:crosses val="autoZero"/>
        <c:crossBetween val="between"/>
        <c:majorUnit val="1"/>
        <c:minorUnit val="1"/>
      </c:valAx>
      <c:spPr>
        <a:noFill/>
        <a:ln w="25400">
          <a:noFill/>
        </a:ln>
      </c:spPr>
    </c:plotArea>
    <c:legend>
      <c:legendPos val="r"/>
      <c:legendEntry>
        <c:idx val="0"/>
        <c:txPr>
          <a:bodyPr/>
          <a:lstStyle/>
          <a:p>
            <a:pPr>
              <a:defRPr sz="740" b="0" i="0" u="none" strike="noStrike" baseline="0">
                <a:solidFill>
                  <a:srgbClr val="000000"/>
                </a:solidFill>
                <a:latin typeface="Arial"/>
                <a:ea typeface="Arial"/>
                <a:cs typeface="Arial"/>
              </a:defRPr>
            </a:pPr>
            <a:endParaRPr lang="fr-FR"/>
          </a:p>
        </c:txPr>
      </c:legendEntry>
      <c:layout>
        <c:manualLayout>
          <c:xMode val="edge"/>
          <c:yMode val="edge"/>
          <c:x val="0.70361232342339264"/>
          <c:y val="0.82071414274413346"/>
          <c:w val="0.29283620299995061"/>
          <c:h val="7.7591228155413583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c:pageMargins b="0.75" l="0.7" r="0.7" t="0.75"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Evolution des effectifs de niveau lycée PRO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'Fiche PRO'!$D$27:$G$27</c:f>
              <c:numCache>
                <c:formatCode>General</c:formatCode>
                <c:ptCount val="4"/>
                <c:pt idx="0">
                  <c:v>2012</c:v>
                </c:pt>
                <c:pt idx="1">
                  <c:v>2016</c:v>
                </c:pt>
                <c:pt idx="2">
                  <c:v>2017</c:v>
                </c:pt>
                <c:pt idx="3">
                  <c:v>2018</c:v>
                </c:pt>
              </c:numCache>
            </c:numRef>
          </c:cat>
          <c:val>
            <c:numRef>
              <c:f>'Fiche PRO'!$D$28:$G$28</c:f>
              <c:numCache>
                <c:formatCode>General</c:formatCode>
                <c:ptCount val="4"/>
                <c:pt idx="0">
                  <c:v>1169</c:v>
                </c:pt>
                <c:pt idx="1">
                  <c:v>1088</c:v>
                </c:pt>
                <c:pt idx="2">
                  <c:v>998</c:v>
                </c:pt>
                <c:pt idx="3">
                  <c:v>992</c:v>
                </c:pt>
              </c:numCache>
            </c:numRef>
          </c:val>
          <c:extLst>
            <c:ext xmlns:c16="http://schemas.microsoft.com/office/drawing/2014/chart" uri="{C3380CC4-5D6E-409C-BE32-E72D297353CC}">
              <c16:uniqueId val="{00000000-2C1C-4A9F-94A2-E66FCC8F363B}"/>
            </c:ext>
          </c:extLst>
        </c:ser>
        <c:dLbls>
          <c:showLegendKey val="0"/>
          <c:showVal val="0"/>
          <c:showCatName val="0"/>
          <c:showSerName val="0"/>
          <c:showPercent val="0"/>
          <c:showBubbleSize val="0"/>
        </c:dLbls>
        <c:gapWidth val="219"/>
        <c:overlap val="-27"/>
        <c:axId val="1866818575"/>
        <c:axId val="1866824399"/>
      </c:barChart>
      <c:catAx>
        <c:axId val="18668185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866824399"/>
        <c:crosses val="autoZero"/>
        <c:auto val="1"/>
        <c:lblAlgn val="ctr"/>
        <c:lblOffset val="100"/>
        <c:noMultiLvlLbl val="0"/>
      </c:catAx>
      <c:valAx>
        <c:axId val="186682439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866818575"/>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 Id="rId9" Type="http://schemas.openxmlformats.org/officeDocument/2006/relationships/chart" Target="../charts/chart8.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5.xml"/><Relationship Id="rId3" Type="http://schemas.openxmlformats.org/officeDocument/2006/relationships/chart" Target="../charts/chart10.xml"/><Relationship Id="rId7" Type="http://schemas.openxmlformats.org/officeDocument/2006/relationships/chart" Target="../charts/chart14.xml"/><Relationship Id="rId2" Type="http://schemas.openxmlformats.org/officeDocument/2006/relationships/chart" Target="../charts/chart9.xml"/><Relationship Id="rId1" Type="http://schemas.openxmlformats.org/officeDocument/2006/relationships/image" Target="../media/image1.png"/><Relationship Id="rId6" Type="http://schemas.openxmlformats.org/officeDocument/2006/relationships/chart" Target="../charts/chart13.xml"/><Relationship Id="rId5" Type="http://schemas.openxmlformats.org/officeDocument/2006/relationships/chart" Target="../charts/chart12.xml"/><Relationship Id="rId4" Type="http://schemas.openxmlformats.org/officeDocument/2006/relationships/chart" Target="../charts/chart11.xml"/><Relationship Id="rId9"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8</xdr:col>
      <xdr:colOff>0</xdr:colOff>
      <xdr:row>59</xdr:row>
      <xdr:rowOff>0</xdr:rowOff>
    </xdr:to>
    <xdr:sp macro="" textlink="">
      <xdr:nvSpPr>
        <xdr:cNvPr id="2" name="ZoneTexte 1"/>
        <xdr:cNvSpPr txBox="1"/>
      </xdr:nvSpPr>
      <xdr:spPr>
        <a:xfrm>
          <a:off x="0" y="1"/>
          <a:ext cx="6096000" cy="95535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fr-FR" sz="1100" b="1" i="0" u="none" strike="noStrike" baseline="0" smtClean="0">
              <a:solidFill>
                <a:schemeClr val="dk1"/>
              </a:solidFill>
              <a:latin typeface="+mn-lt"/>
              <a:ea typeface="+mn-ea"/>
              <a:cs typeface="+mn-cs"/>
            </a:rPr>
            <a:t>INTRODUCTION</a:t>
          </a:r>
          <a:r>
            <a:rPr lang="fr-FR" sz="1100" b="0" i="0" u="none" strike="noStrike" baseline="0" smtClean="0">
              <a:solidFill>
                <a:schemeClr val="dk1"/>
              </a:solidFill>
              <a:latin typeface="+mn-lt"/>
              <a:ea typeface="+mn-ea"/>
              <a:cs typeface="+mn-cs"/>
            </a:rPr>
            <a:t/>
          </a:r>
          <a:br>
            <a:rPr lang="fr-FR" sz="1100" b="0" i="0" u="none" strike="noStrike" baseline="0" smtClean="0">
              <a:solidFill>
                <a:schemeClr val="dk1"/>
              </a:solidFill>
              <a:latin typeface="+mn-lt"/>
              <a:ea typeface="+mn-ea"/>
              <a:cs typeface="+mn-cs"/>
            </a:rPr>
          </a:br>
          <a:r>
            <a:rPr lang="fr-FR" sz="1100" b="0" i="0" u="none" strike="noStrike" baseline="0" smtClean="0">
              <a:solidFill>
                <a:schemeClr val="dk1"/>
              </a:solidFill>
              <a:latin typeface="+mn-lt"/>
              <a:ea typeface="+mn-ea"/>
              <a:cs typeface="+mn-cs"/>
            </a:rPr>
            <a:t/>
          </a:r>
          <a:br>
            <a:rPr lang="fr-FR" sz="1100" b="0" i="0" u="none" strike="noStrike" baseline="0" smtClean="0">
              <a:solidFill>
                <a:schemeClr val="dk1"/>
              </a:solidFill>
              <a:latin typeface="+mn-lt"/>
              <a:ea typeface="+mn-ea"/>
              <a:cs typeface="+mn-cs"/>
            </a:rPr>
          </a:br>
          <a:r>
            <a:rPr lang="fr-FR" sz="1100" b="0" i="0" u="none" strike="noStrike" baseline="0" smtClean="0">
              <a:solidFill>
                <a:schemeClr val="dk1"/>
              </a:solidFill>
              <a:latin typeface="+mn-lt"/>
              <a:ea typeface="+mn-ea"/>
              <a:cs typeface="+mn-cs"/>
            </a:rPr>
            <a:t>Cette publication rassemble les indicateurs de contexte, de moyens et de performance des élèves qui apparaissent essentiels afin d'aider au pilotage interne et à l'auto-évaluation des établissements publics du second degré en Nouvelle-Calédonie. Ils fournissent aux acteurs de l'enseignement secondaire des éléments de réflexion pour aider à améliorer l'efficacité des actions menées au sein des établissements. Ces indicateurs permettent également de prendre en compte leur dimensi</a:t>
          </a:r>
          <a:r>
            <a:rPr lang="fr-FR" sz="1100" b="0" i="0" baseline="0">
              <a:solidFill>
                <a:schemeClr val="dk1"/>
              </a:solidFill>
              <a:effectLst/>
              <a:latin typeface="+mn-lt"/>
              <a:ea typeface="+mn-ea"/>
              <a:cs typeface="+mn-cs"/>
            </a:rPr>
            <a:t>on territoriale.</a:t>
          </a:r>
          <a:br>
            <a:rPr lang="fr-FR" sz="1100" b="0" i="0" baseline="0">
              <a:solidFill>
                <a:schemeClr val="dk1"/>
              </a:solidFill>
              <a:effectLst/>
              <a:latin typeface="+mn-lt"/>
              <a:ea typeface="+mn-ea"/>
              <a:cs typeface="+mn-cs"/>
            </a:rPr>
          </a:br>
          <a:r>
            <a:rPr lang="fr-FR" sz="1100" b="0" i="0" baseline="0">
              <a:solidFill>
                <a:schemeClr val="dk1"/>
              </a:solidFill>
              <a:effectLst/>
              <a:latin typeface="+mn-lt"/>
              <a:ea typeface="+mn-ea"/>
              <a:cs typeface="+mn-cs"/>
            </a:rPr>
            <a:t/>
          </a:r>
          <a:br>
            <a:rPr lang="fr-FR" sz="1100" b="0" i="0" baseline="0">
              <a:solidFill>
                <a:schemeClr val="dk1"/>
              </a:solidFill>
              <a:effectLst/>
              <a:latin typeface="+mn-lt"/>
              <a:ea typeface="+mn-ea"/>
              <a:cs typeface="+mn-cs"/>
            </a:rPr>
          </a:br>
          <a:r>
            <a:rPr lang="fr-FR" sz="1100" b="0" i="0" u="none" strike="noStrike" baseline="0" smtClean="0">
              <a:solidFill>
                <a:schemeClr val="dk1"/>
              </a:solidFill>
              <a:latin typeface="+mn-lt"/>
              <a:ea typeface="+mn-ea"/>
              <a:cs typeface="+mn-cs"/>
            </a:rPr>
            <a:t>Ils donnent un éclairage sur les collèges et les lycées publics dans quatre domaines :</a:t>
          </a:r>
        </a:p>
        <a:p>
          <a:r>
            <a:rPr lang="fr-FR" sz="1100" b="0" i="0" u="none" strike="noStrike" baseline="0" smtClean="0">
              <a:solidFill>
                <a:schemeClr val="dk1"/>
              </a:solidFill>
              <a:latin typeface="+mn-lt"/>
              <a:ea typeface="+mn-ea"/>
              <a:cs typeface="+mn-cs"/>
            </a:rPr>
            <a:t>· La structure de l'établissement, les caractéristiques des enseignants ;</a:t>
          </a:r>
        </a:p>
        <a:p>
          <a:r>
            <a:rPr lang="fr-FR" sz="1100" b="0" i="0" u="none" strike="noStrike" baseline="0" smtClean="0">
              <a:solidFill>
                <a:schemeClr val="dk1"/>
              </a:solidFill>
              <a:latin typeface="+mn-lt"/>
              <a:ea typeface="+mn-ea"/>
              <a:cs typeface="+mn-cs"/>
            </a:rPr>
            <a:t>· Les caractéristiques des élèves de l'établissement à la rentrée (sexe, âge, origine sociale) ;</a:t>
          </a:r>
        </a:p>
        <a:p>
          <a:r>
            <a:rPr lang="fr-FR" sz="1100" b="0" i="0" u="none" strike="noStrike" baseline="0" smtClean="0">
              <a:solidFill>
                <a:schemeClr val="dk1"/>
              </a:solidFill>
              <a:latin typeface="+mn-lt"/>
              <a:ea typeface="+mn-ea"/>
              <a:cs typeface="+mn-cs"/>
            </a:rPr>
            <a:t>· Les moyens d'encadrement attribués aux établissements (H/E, E/D) ;</a:t>
          </a:r>
        </a:p>
        <a:p>
          <a:r>
            <a:rPr lang="fr-FR" sz="1100" b="0" i="0" u="none" strike="noStrike" baseline="0" smtClean="0">
              <a:solidFill>
                <a:schemeClr val="dk1"/>
              </a:solidFill>
              <a:latin typeface="+mn-lt"/>
              <a:ea typeface="+mn-ea"/>
              <a:cs typeface="+mn-cs"/>
            </a:rPr>
            <a:t>· Les résultats des élèves (taux de passage au niveau supérieur, taux de réussite aux examens, moyenne des notes).</a:t>
          </a:r>
          <a:br>
            <a:rPr lang="fr-FR" sz="1100" b="0" i="0" u="none" strike="noStrike" baseline="0" smtClean="0">
              <a:solidFill>
                <a:schemeClr val="dk1"/>
              </a:solidFill>
              <a:latin typeface="+mn-lt"/>
              <a:ea typeface="+mn-ea"/>
              <a:cs typeface="+mn-cs"/>
            </a:rPr>
          </a:br>
          <a:r>
            <a:rPr lang="fr-FR" sz="1100" b="0" i="0" u="none" strike="noStrike" baseline="0" smtClean="0">
              <a:solidFill>
                <a:schemeClr val="dk1"/>
              </a:solidFill>
              <a:latin typeface="+mn-lt"/>
              <a:ea typeface="+mn-ea"/>
              <a:cs typeface="+mn-cs"/>
            </a:rPr>
            <a:t/>
          </a:r>
          <a:br>
            <a:rPr lang="fr-FR" sz="1100" b="0" i="0" u="none" strike="noStrike" baseline="0" smtClean="0">
              <a:solidFill>
                <a:schemeClr val="dk1"/>
              </a:solidFill>
              <a:latin typeface="+mn-lt"/>
              <a:ea typeface="+mn-ea"/>
              <a:cs typeface="+mn-cs"/>
            </a:rPr>
          </a:br>
          <a:r>
            <a:rPr lang="fr-FR" sz="1100" b="1" i="0" u="none" strike="noStrike" baseline="0" smtClean="0">
              <a:solidFill>
                <a:schemeClr val="dk1"/>
              </a:solidFill>
              <a:latin typeface="+mn-lt"/>
              <a:ea typeface="+mn-ea"/>
              <a:cs typeface="+mn-cs"/>
            </a:rPr>
            <a:t>DEFINITIONS</a:t>
          </a:r>
          <a:br>
            <a:rPr lang="fr-FR" sz="1100" b="1" i="0" u="none" strike="noStrike" baseline="0" smtClean="0">
              <a:solidFill>
                <a:schemeClr val="dk1"/>
              </a:solidFill>
              <a:latin typeface="+mn-lt"/>
              <a:ea typeface="+mn-ea"/>
              <a:cs typeface="+mn-cs"/>
            </a:rPr>
          </a:br>
          <a:r>
            <a:rPr lang="fr-FR" sz="1100" b="1" i="0" u="none" strike="noStrike" baseline="0" smtClean="0">
              <a:solidFill>
                <a:schemeClr val="dk1"/>
              </a:solidFill>
              <a:latin typeface="+mn-lt"/>
              <a:ea typeface="+mn-ea"/>
              <a:cs typeface="+mn-cs"/>
            </a:rPr>
            <a:t/>
          </a:r>
          <a:br>
            <a:rPr lang="fr-FR" sz="1100" b="1" i="0" u="none" strike="noStrike" baseline="0" smtClean="0">
              <a:solidFill>
                <a:schemeClr val="dk1"/>
              </a:solidFill>
              <a:latin typeface="+mn-lt"/>
              <a:ea typeface="+mn-ea"/>
              <a:cs typeface="+mn-cs"/>
            </a:rPr>
          </a:br>
          <a:r>
            <a:rPr lang="fr-FR" sz="1100" b="1" i="0" u="none" strike="noStrike" baseline="0" smtClean="0">
              <a:solidFill>
                <a:schemeClr val="dk1"/>
              </a:solidFill>
              <a:latin typeface="+mn-lt"/>
              <a:ea typeface="+mn-ea"/>
              <a:cs typeface="+mn-cs"/>
            </a:rPr>
            <a:t>Population scolaire</a:t>
          </a:r>
          <a:br>
            <a:rPr lang="fr-FR" sz="1100" b="1" i="0" u="none" strike="noStrike" baseline="0" smtClean="0">
              <a:solidFill>
                <a:schemeClr val="dk1"/>
              </a:solidFill>
              <a:latin typeface="+mn-lt"/>
              <a:ea typeface="+mn-ea"/>
              <a:cs typeface="+mn-cs"/>
            </a:rPr>
          </a:br>
          <a:r>
            <a:rPr lang="fr-FR" sz="1100" b="0" i="0" u="none" strike="noStrike" baseline="0" smtClean="0">
              <a:solidFill>
                <a:schemeClr val="dk1"/>
              </a:solidFill>
              <a:latin typeface="+mn-lt"/>
              <a:ea typeface="+mn-ea"/>
              <a:cs typeface="+mn-cs"/>
            </a:rPr>
            <a:t>- </a:t>
          </a:r>
          <a:r>
            <a:rPr lang="fr-FR" sz="1100" b="0" i="1" u="none" strike="noStrike" baseline="0" smtClean="0">
              <a:solidFill>
                <a:schemeClr val="dk1"/>
              </a:solidFill>
              <a:latin typeface="+mn-lt"/>
              <a:ea typeface="+mn-ea"/>
              <a:cs typeface="+mn-cs"/>
            </a:rPr>
            <a:t>Proportion de filles (%) </a:t>
          </a:r>
          <a:r>
            <a:rPr lang="fr-FR" sz="1100" b="0" i="0" u="none" strike="noStrike" baseline="0" smtClean="0">
              <a:solidFill>
                <a:schemeClr val="dk1"/>
              </a:solidFill>
              <a:latin typeface="+mn-lt"/>
              <a:ea typeface="+mn-ea"/>
              <a:cs typeface="+mn-cs"/>
            </a:rPr>
            <a:t>: Pourcentage de filles sur l’ensemble des élèves de l’établissement</a:t>
          </a:r>
          <a:br>
            <a:rPr lang="fr-FR" sz="1100" b="0" i="0" u="none" strike="noStrike" baseline="0" smtClean="0">
              <a:solidFill>
                <a:schemeClr val="dk1"/>
              </a:solidFill>
              <a:latin typeface="+mn-lt"/>
              <a:ea typeface="+mn-ea"/>
              <a:cs typeface="+mn-cs"/>
            </a:rPr>
          </a:br>
          <a:r>
            <a:rPr lang="fr-FR" sz="1100" b="0" i="0" u="none" strike="noStrike" baseline="0" smtClean="0">
              <a:solidFill>
                <a:schemeClr val="dk1"/>
              </a:solidFill>
              <a:latin typeface="+mn-lt"/>
              <a:ea typeface="+mn-ea"/>
              <a:cs typeface="+mn-cs"/>
            </a:rPr>
            <a:t>- </a:t>
          </a:r>
          <a:r>
            <a:rPr lang="fr-FR" sz="1100" b="0" i="1" u="none" strike="noStrike" baseline="0" smtClean="0">
              <a:solidFill>
                <a:schemeClr val="dk1"/>
              </a:solidFill>
              <a:latin typeface="+mn-lt"/>
              <a:ea typeface="+mn-ea"/>
              <a:cs typeface="+mn-cs"/>
            </a:rPr>
            <a:t>Proportion d'élèves issus de PCS défavorisées - hors NR (%) </a:t>
          </a:r>
          <a:r>
            <a:rPr lang="fr-FR" sz="1100" b="0" i="0" u="none" strike="noStrike" baseline="0" smtClean="0">
              <a:solidFill>
                <a:schemeClr val="dk1"/>
              </a:solidFill>
              <a:latin typeface="+mn-lt"/>
              <a:ea typeface="+mn-ea"/>
              <a:cs typeface="+mn-cs"/>
            </a:rPr>
            <a:t>: Pourcentage d'élèves dont le responsable est issu d'une profession et catégorie socioprofessionnelle défavorisée (sans activité, chômeur, ouvrier). Les PCS non renseignées par les établissements ne sont pas comprises dans la catégorie défavorisée contrairement à la Base Elève Académique.</a:t>
          </a:r>
          <a:br>
            <a:rPr lang="fr-FR" sz="1100" b="0" i="0" u="none" strike="noStrike" baseline="0" smtClean="0">
              <a:solidFill>
                <a:schemeClr val="dk1"/>
              </a:solidFill>
              <a:latin typeface="+mn-lt"/>
              <a:ea typeface="+mn-ea"/>
              <a:cs typeface="+mn-cs"/>
            </a:rPr>
          </a:br>
          <a:r>
            <a:rPr lang="fr-FR" sz="1100" b="0" i="0" u="none" strike="noStrike" baseline="0" smtClean="0">
              <a:solidFill>
                <a:schemeClr val="dk1"/>
              </a:solidFill>
              <a:latin typeface="+mn-lt"/>
              <a:ea typeface="+mn-ea"/>
              <a:cs typeface="+mn-cs"/>
            </a:rPr>
            <a:t>- </a:t>
          </a:r>
          <a:r>
            <a:rPr lang="fr-FR" sz="1100" b="0" i="1" u="none" strike="noStrike" baseline="0" smtClean="0">
              <a:solidFill>
                <a:schemeClr val="dk1"/>
              </a:solidFill>
              <a:latin typeface="+mn-lt"/>
              <a:ea typeface="+mn-ea"/>
              <a:cs typeface="+mn-cs"/>
            </a:rPr>
            <a:t>Proportion d'élèves issus de PCS très favorisées - hors NR (%) </a:t>
          </a:r>
          <a:r>
            <a:rPr lang="fr-FR" sz="1100" b="0" i="0" u="none" strike="noStrike" baseline="0" smtClean="0">
              <a:solidFill>
                <a:schemeClr val="dk1"/>
              </a:solidFill>
              <a:latin typeface="+mn-lt"/>
              <a:ea typeface="+mn-ea"/>
              <a:cs typeface="+mn-cs"/>
            </a:rPr>
            <a:t>: Pourcentage d'élèves dont le responsable est issu d'une </a:t>
          </a:r>
          <a:r>
            <a:rPr lang="fr-FR" sz="1100" b="0" i="0" baseline="0">
              <a:solidFill>
                <a:schemeClr val="dk1"/>
              </a:solidFill>
              <a:effectLst/>
              <a:latin typeface="+mn-lt"/>
              <a:ea typeface="+mn-ea"/>
              <a:cs typeface="+mn-cs"/>
            </a:rPr>
            <a:t>profession et catégorie socioprofessionnelle </a:t>
          </a:r>
          <a:r>
            <a:rPr lang="fr-FR" sz="1100" b="0" i="0" u="none" strike="noStrike" baseline="0" smtClean="0">
              <a:solidFill>
                <a:schemeClr val="dk1"/>
              </a:solidFill>
              <a:latin typeface="+mn-lt"/>
              <a:ea typeface="+mn-ea"/>
              <a:cs typeface="+mn-cs"/>
            </a:rPr>
            <a:t> très favorisée (cadre, ingénieur, chef d'entrerpise, profession libérale, etc.).</a:t>
          </a:r>
          <a:br>
            <a:rPr lang="fr-FR" sz="1100" b="0" i="0" u="none" strike="noStrike" baseline="0" smtClean="0">
              <a:solidFill>
                <a:schemeClr val="dk1"/>
              </a:solidFill>
              <a:latin typeface="+mn-lt"/>
              <a:ea typeface="+mn-ea"/>
              <a:cs typeface="+mn-cs"/>
            </a:rPr>
          </a:br>
          <a:r>
            <a:rPr lang="fr-FR" sz="1100" b="0" i="0" u="none" strike="noStrike" baseline="0" smtClean="0">
              <a:solidFill>
                <a:schemeClr val="dk1"/>
              </a:solidFill>
              <a:latin typeface="+mn-lt"/>
              <a:ea typeface="+mn-ea"/>
              <a:cs typeface="+mn-cs"/>
            </a:rPr>
            <a:t>- </a:t>
          </a:r>
          <a:r>
            <a:rPr lang="fr-FR" sz="1100" b="0" i="1" u="none" strike="noStrike" baseline="0" smtClean="0">
              <a:solidFill>
                <a:schemeClr val="dk1"/>
              </a:solidFill>
              <a:latin typeface="+mn-lt"/>
              <a:ea typeface="+mn-ea"/>
              <a:cs typeface="+mn-cs"/>
            </a:rPr>
            <a:t>Indice de position sociale niveau lycée</a:t>
          </a:r>
          <a:r>
            <a:rPr lang="fr-FR" sz="1100" b="0" i="0" u="none" strike="noStrike" baseline="0" smtClean="0">
              <a:solidFill>
                <a:schemeClr val="dk1"/>
              </a:solidFill>
              <a:latin typeface="+mn-lt"/>
              <a:ea typeface="+mn-ea"/>
              <a:cs typeface="+mn-cs"/>
            </a:rPr>
            <a:t>: L'indice de position sociale est obtenu à partir de la PCS des deux responsables légaux. Il s'étend de 38 à 179. Plus l'indice est élevé, plus le contexte socio-éducatif des élèves est favorable.</a:t>
          </a:r>
          <a:br>
            <a:rPr lang="fr-FR" sz="1100" b="0" i="0" u="none" strike="noStrike" baseline="0" smtClean="0">
              <a:solidFill>
                <a:schemeClr val="dk1"/>
              </a:solidFill>
              <a:latin typeface="+mn-lt"/>
              <a:ea typeface="+mn-ea"/>
              <a:cs typeface="+mn-cs"/>
            </a:rPr>
          </a:br>
          <a:r>
            <a:rPr lang="fr-FR" sz="1100" b="0" i="0" u="none" strike="noStrike" baseline="0" smtClean="0">
              <a:solidFill>
                <a:schemeClr val="dk1"/>
              </a:solidFill>
              <a:latin typeface="+mn-lt"/>
              <a:ea typeface="+mn-ea"/>
              <a:cs typeface="+mn-cs"/>
            </a:rPr>
            <a:t>- </a:t>
          </a:r>
          <a:r>
            <a:rPr lang="fr-FR" sz="1100" b="0" i="1" u="none" strike="noStrike" baseline="0" smtClean="0">
              <a:solidFill>
                <a:schemeClr val="dk1"/>
              </a:solidFill>
              <a:latin typeface="+mn-lt"/>
              <a:ea typeface="+mn-ea"/>
              <a:cs typeface="+mn-cs"/>
            </a:rPr>
            <a:t>Proportion d'élèves en retard à l'entrée en 2nde (%) </a:t>
          </a:r>
          <a:r>
            <a:rPr lang="fr-FR" sz="1100" b="0" i="0" u="none" strike="noStrike" baseline="0" smtClean="0">
              <a:solidFill>
                <a:schemeClr val="dk1"/>
              </a:solidFill>
              <a:latin typeface="+mn-lt"/>
              <a:ea typeface="+mn-ea"/>
              <a:cs typeface="+mn-cs"/>
            </a:rPr>
            <a:t>: Pourcentage d'élèves inscrits en 2nde et âgés de plus de 15 ans et 9 mois.</a:t>
          </a:r>
          <a:br>
            <a:rPr lang="fr-FR" sz="1100" b="0" i="0" u="none" strike="noStrike" baseline="0" smtClean="0">
              <a:solidFill>
                <a:schemeClr val="dk1"/>
              </a:solidFill>
              <a:latin typeface="+mn-lt"/>
              <a:ea typeface="+mn-ea"/>
              <a:cs typeface="+mn-cs"/>
            </a:rPr>
          </a:br>
          <a:r>
            <a:rPr lang="fr-FR" sz="1100" b="0" i="0" u="none" strike="noStrike" baseline="0" smtClean="0">
              <a:solidFill>
                <a:schemeClr val="dk1"/>
              </a:solidFill>
              <a:latin typeface="+mn-lt"/>
              <a:ea typeface="+mn-ea"/>
              <a:cs typeface="+mn-cs"/>
            </a:rPr>
            <a:t/>
          </a:r>
          <a:br>
            <a:rPr lang="fr-FR" sz="1100" b="0" i="0" u="none" strike="noStrike" baseline="0" smtClean="0">
              <a:solidFill>
                <a:schemeClr val="dk1"/>
              </a:solidFill>
              <a:latin typeface="+mn-lt"/>
              <a:ea typeface="+mn-ea"/>
              <a:cs typeface="+mn-cs"/>
            </a:rPr>
          </a:br>
          <a:r>
            <a:rPr lang="fr-FR" sz="1100" b="1" i="0" u="none" strike="noStrike" baseline="0" smtClean="0">
              <a:solidFill>
                <a:schemeClr val="dk1"/>
              </a:solidFill>
              <a:latin typeface="+mn-lt"/>
              <a:ea typeface="+mn-ea"/>
              <a:cs typeface="+mn-cs"/>
            </a:rPr>
            <a:t>Moyens de fonctionnement</a:t>
          </a:r>
          <a:r>
            <a:rPr lang="fr-FR" sz="1100" b="0" i="0" u="none" strike="noStrike" baseline="0" smtClean="0">
              <a:solidFill>
                <a:schemeClr val="dk1"/>
              </a:solidFill>
              <a:latin typeface="+mn-lt"/>
              <a:ea typeface="+mn-ea"/>
              <a:cs typeface="+mn-cs"/>
            </a:rPr>
            <a:t/>
          </a:r>
          <a:br>
            <a:rPr lang="fr-FR" sz="1100" b="0" i="0" u="none" strike="noStrike" baseline="0" smtClean="0">
              <a:solidFill>
                <a:schemeClr val="dk1"/>
              </a:solidFill>
              <a:latin typeface="+mn-lt"/>
              <a:ea typeface="+mn-ea"/>
              <a:cs typeface="+mn-cs"/>
            </a:rPr>
          </a:br>
          <a:r>
            <a:rPr lang="fr-FR" sz="1100" b="0" i="0" u="none" strike="noStrike" baseline="0" smtClean="0">
              <a:solidFill>
                <a:schemeClr val="dk1"/>
              </a:solidFill>
              <a:latin typeface="+mn-lt"/>
              <a:ea typeface="+mn-ea"/>
              <a:cs typeface="+mn-cs"/>
            </a:rPr>
            <a:t>- </a:t>
          </a:r>
          <a:r>
            <a:rPr lang="fr-FR" sz="1100" b="0" i="1" u="none" strike="noStrike" baseline="0" smtClean="0">
              <a:solidFill>
                <a:schemeClr val="dk1"/>
              </a:solidFill>
              <a:latin typeface="+mn-lt"/>
              <a:ea typeface="+mn-ea"/>
              <a:cs typeface="+mn-cs"/>
            </a:rPr>
            <a:t>Nombre d'heures d'enseignement devant élèves, par élève - niveau lycée (H/E) </a:t>
          </a:r>
          <a:r>
            <a:rPr lang="fr-FR" sz="1100" b="0" i="0" u="none" strike="noStrike" baseline="0" smtClean="0">
              <a:solidFill>
                <a:schemeClr val="dk1"/>
              </a:solidFill>
              <a:latin typeface="+mn-lt"/>
              <a:ea typeface="+mn-ea"/>
              <a:cs typeface="+mn-cs"/>
            </a:rPr>
            <a:t>: Nombre moyen d’heures d’enseignement par élève (ensemble de l’établissement).</a:t>
          </a:r>
          <a:br>
            <a:rPr lang="fr-FR" sz="1100" b="0" i="0" u="none" strike="noStrike" baseline="0" smtClean="0">
              <a:solidFill>
                <a:schemeClr val="dk1"/>
              </a:solidFill>
              <a:latin typeface="+mn-lt"/>
              <a:ea typeface="+mn-ea"/>
              <a:cs typeface="+mn-cs"/>
            </a:rPr>
          </a:br>
          <a:r>
            <a:rPr lang="fr-FR" sz="1100" b="0" i="0" u="none" strike="noStrike" baseline="0" smtClean="0">
              <a:solidFill>
                <a:schemeClr val="dk1"/>
              </a:solidFill>
              <a:latin typeface="+mn-lt"/>
              <a:ea typeface="+mn-ea"/>
              <a:cs typeface="+mn-cs"/>
            </a:rPr>
            <a:t>- </a:t>
          </a:r>
          <a:r>
            <a:rPr lang="fr-FR" sz="1100" b="0" i="1" u="none" strike="noStrike" baseline="0" smtClean="0">
              <a:solidFill>
                <a:schemeClr val="dk1"/>
              </a:solidFill>
              <a:latin typeface="+mn-lt"/>
              <a:ea typeface="+mn-ea"/>
              <a:cs typeface="+mn-cs"/>
            </a:rPr>
            <a:t>Nombre d'élèves par division - niveau lycée (E/D) </a:t>
          </a:r>
          <a:r>
            <a:rPr lang="fr-FR" sz="1100" b="0" i="0" u="none" strike="noStrike" baseline="0" smtClean="0">
              <a:solidFill>
                <a:schemeClr val="dk1"/>
              </a:solidFill>
              <a:latin typeface="+mn-lt"/>
              <a:ea typeface="+mn-ea"/>
              <a:cs typeface="+mn-cs"/>
            </a:rPr>
            <a:t>: Nombre moyen d’élèves par division (ensemble de l’établissement).</a:t>
          </a:r>
          <a:br>
            <a:rPr lang="fr-FR" sz="1100" b="0" i="0" u="none" strike="noStrike" baseline="0" smtClean="0">
              <a:solidFill>
                <a:schemeClr val="dk1"/>
              </a:solidFill>
              <a:latin typeface="+mn-lt"/>
              <a:ea typeface="+mn-ea"/>
              <a:cs typeface="+mn-cs"/>
            </a:rPr>
          </a:br>
          <a:r>
            <a:rPr lang="fr-FR" sz="1100" b="0" i="0" u="none" strike="noStrike" baseline="0" smtClean="0">
              <a:solidFill>
                <a:schemeClr val="dk1"/>
              </a:solidFill>
              <a:latin typeface="+mn-lt"/>
              <a:ea typeface="+mn-ea"/>
              <a:cs typeface="+mn-cs"/>
            </a:rPr>
            <a:t/>
          </a:r>
          <a:br>
            <a:rPr lang="fr-FR" sz="1100" b="0" i="0" u="none" strike="noStrike" baseline="0" smtClean="0">
              <a:solidFill>
                <a:schemeClr val="dk1"/>
              </a:solidFill>
              <a:latin typeface="+mn-lt"/>
              <a:ea typeface="+mn-ea"/>
              <a:cs typeface="+mn-cs"/>
            </a:rPr>
          </a:br>
          <a:r>
            <a:rPr lang="fr-FR" sz="1100" b="1" i="0" u="none" strike="noStrike" baseline="0" smtClean="0">
              <a:solidFill>
                <a:schemeClr val="dk1"/>
              </a:solidFill>
              <a:latin typeface="+mn-lt"/>
              <a:ea typeface="+mn-ea"/>
              <a:cs typeface="+mn-cs"/>
            </a:rPr>
            <a:t>Parcours des élèves</a:t>
          </a:r>
          <a:r>
            <a:rPr lang="fr-FR" sz="1100" b="0" i="0" u="none" strike="noStrike" baseline="0" smtClean="0">
              <a:solidFill>
                <a:schemeClr val="dk1"/>
              </a:solidFill>
              <a:latin typeface="+mn-lt"/>
              <a:ea typeface="+mn-ea"/>
              <a:cs typeface="+mn-cs"/>
            </a:rPr>
            <a:t/>
          </a:r>
          <a:br>
            <a:rPr lang="fr-FR" sz="1100" b="0" i="0" u="none" strike="noStrike" baseline="0" smtClean="0">
              <a:solidFill>
                <a:schemeClr val="dk1"/>
              </a:solidFill>
              <a:latin typeface="+mn-lt"/>
              <a:ea typeface="+mn-ea"/>
              <a:cs typeface="+mn-cs"/>
            </a:rPr>
          </a:br>
          <a:r>
            <a:rPr lang="fr-FR" sz="1100" b="0" i="0" u="none" strike="noStrike" baseline="0" smtClean="0">
              <a:solidFill>
                <a:schemeClr val="dk1"/>
              </a:solidFill>
              <a:latin typeface="+mn-lt"/>
              <a:ea typeface="+mn-ea"/>
              <a:cs typeface="+mn-cs"/>
            </a:rPr>
            <a:t>- </a:t>
          </a:r>
          <a:r>
            <a:rPr lang="fr-FR" sz="1100" b="0" i="1" u="none" strike="noStrike" baseline="0" smtClean="0">
              <a:solidFill>
                <a:schemeClr val="dk1"/>
              </a:solidFill>
              <a:latin typeface="+mn-lt"/>
              <a:ea typeface="+mn-ea"/>
              <a:cs typeface="+mn-cs"/>
            </a:rPr>
            <a:t>Taux de passage 2nde/1ère (%) </a:t>
          </a:r>
          <a:r>
            <a:rPr lang="fr-FR" sz="1100" b="0" i="0" u="none" strike="noStrike" baseline="0" smtClean="0">
              <a:solidFill>
                <a:schemeClr val="dk1"/>
              </a:solidFill>
              <a:latin typeface="+mn-lt"/>
              <a:ea typeface="+mn-ea"/>
              <a:cs typeface="+mn-cs"/>
            </a:rPr>
            <a:t>: Pourcentage des élèves inscrits en 2nde l'année n-1 et qui sont inscrits en 1ère l'année n.</a:t>
          </a:r>
          <a:br>
            <a:rPr lang="fr-FR" sz="1100" b="0" i="0" u="none" strike="noStrike" baseline="0" smtClean="0">
              <a:solidFill>
                <a:schemeClr val="dk1"/>
              </a:solidFill>
              <a:latin typeface="+mn-lt"/>
              <a:ea typeface="+mn-ea"/>
              <a:cs typeface="+mn-cs"/>
            </a:rPr>
          </a:br>
          <a:r>
            <a:rPr lang="fr-FR" sz="1100" b="0" i="0" u="none" strike="noStrike" baseline="0" smtClean="0">
              <a:solidFill>
                <a:schemeClr val="dk1"/>
              </a:solidFill>
              <a:latin typeface="+mn-lt"/>
              <a:ea typeface="+mn-ea"/>
              <a:cs typeface="+mn-cs"/>
            </a:rPr>
            <a:t>- </a:t>
          </a:r>
          <a:r>
            <a:rPr lang="fr-FR" sz="1100" b="0" i="1" u="none" strike="noStrike" baseline="0" smtClean="0">
              <a:solidFill>
                <a:schemeClr val="dk1"/>
              </a:solidFill>
              <a:latin typeface="+mn-lt"/>
              <a:ea typeface="+mn-ea"/>
              <a:cs typeface="+mn-cs"/>
            </a:rPr>
            <a:t>Taux de passage 2nde/voie PRO (%) </a:t>
          </a:r>
          <a:r>
            <a:rPr lang="fr-FR" sz="1100" b="0" i="0" u="none" strike="noStrike" baseline="0" smtClean="0">
              <a:solidFill>
                <a:schemeClr val="dk1"/>
              </a:solidFill>
              <a:latin typeface="+mn-lt"/>
              <a:ea typeface="+mn-ea"/>
              <a:cs typeface="+mn-cs"/>
            </a:rPr>
            <a:t>: Pourcentage des élèves inscrits en 2nde GT l'année n-1 et qui sont inscrits en voie professionnelle l'année n.</a:t>
          </a:r>
          <a:br>
            <a:rPr lang="fr-FR" sz="1100" b="0" i="0" u="none" strike="noStrike" baseline="0" smtClean="0">
              <a:solidFill>
                <a:schemeClr val="dk1"/>
              </a:solidFill>
              <a:latin typeface="+mn-lt"/>
              <a:ea typeface="+mn-ea"/>
              <a:cs typeface="+mn-cs"/>
            </a:rPr>
          </a:br>
          <a:r>
            <a:rPr lang="fr-FR" sz="1100" b="0" i="0" baseline="0">
              <a:solidFill>
                <a:schemeClr val="dk1"/>
              </a:solidFill>
              <a:effectLst/>
              <a:latin typeface="+mn-lt"/>
              <a:ea typeface="+mn-ea"/>
              <a:cs typeface="+mn-cs"/>
            </a:rPr>
            <a:t>- </a:t>
          </a:r>
          <a:r>
            <a:rPr lang="fr-FR" sz="1100" b="0" i="1" baseline="0">
              <a:solidFill>
                <a:schemeClr val="dk1"/>
              </a:solidFill>
              <a:effectLst/>
              <a:latin typeface="+mn-lt"/>
              <a:ea typeface="+mn-ea"/>
              <a:cs typeface="+mn-cs"/>
            </a:rPr>
            <a:t>Taux de redoublement 2nde (%) </a:t>
          </a:r>
          <a:r>
            <a:rPr lang="fr-FR" sz="1100" b="0" i="0" baseline="0">
              <a:solidFill>
                <a:schemeClr val="dk1"/>
              </a:solidFill>
              <a:effectLst/>
              <a:latin typeface="+mn-lt"/>
              <a:ea typeface="+mn-ea"/>
              <a:cs typeface="+mn-cs"/>
            </a:rPr>
            <a:t>: Taux de redoublement des élèves de 2nde.</a:t>
          </a:r>
          <a:endParaRPr lang="fr-FR" sz="1100" b="0" i="0" u="none" strike="noStrike" baseline="0" smtClean="0">
            <a:solidFill>
              <a:schemeClr val="dk1"/>
            </a:solidFill>
            <a:latin typeface="+mn-lt"/>
            <a:ea typeface="+mn-ea"/>
            <a:cs typeface="+mn-cs"/>
          </a:endParaRPr>
        </a:p>
        <a:p>
          <a:r>
            <a:rPr lang="fr-FR" sz="1100" b="0" i="0" u="none" strike="noStrike" baseline="0" smtClean="0">
              <a:solidFill>
                <a:schemeClr val="dk1"/>
              </a:solidFill>
              <a:latin typeface="+mn-lt"/>
              <a:ea typeface="+mn-ea"/>
              <a:cs typeface="+mn-cs"/>
            </a:rPr>
            <a:t>- </a:t>
          </a:r>
          <a:r>
            <a:rPr lang="fr-FR" sz="1100" b="0" i="1" u="none" strike="noStrike" baseline="0" smtClean="0">
              <a:solidFill>
                <a:schemeClr val="dk1"/>
              </a:solidFill>
              <a:latin typeface="+mn-lt"/>
              <a:ea typeface="+mn-ea"/>
              <a:cs typeface="+mn-cs"/>
            </a:rPr>
            <a:t>Taux d'accès de la 2nde/1ère/Term. au Bac (%) </a:t>
          </a:r>
          <a:r>
            <a:rPr lang="fr-FR" sz="1100" b="0" i="0" u="none" strike="noStrike" baseline="0" smtClean="0">
              <a:solidFill>
                <a:schemeClr val="dk1"/>
              </a:solidFill>
              <a:latin typeface="+mn-lt"/>
              <a:ea typeface="+mn-ea"/>
              <a:cs typeface="+mn-cs"/>
            </a:rPr>
            <a:t>: P</a:t>
          </a:r>
          <a:r>
            <a:rPr lang="fr-FR" sz="1100">
              <a:solidFill>
                <a:schemeClr val="dk1"/>
              </a:solidFill>
              <a:effectLst/>
              <a:latin typeface="+mn-lt"/>
              <a:ea typeface="+mn-ea"/>
              <a:cs typeface="+mn-cs"/>
            </a:rPr>
            <a:t>robabilité, pour un élève inscrit dans le lycée en seconde, première ou terminale</a:t>
          </a:r>
          <a:r>
            <a:rPr lang="fr-FR" sz="1100" baseline="0">
              <a:solidFill>
                <a:schemeClr val="dk1"/>
              </a:solidFill>
              <a:effectLst/>
              <a:latin typeface="+mn-lt"/>
              <a:ea typeface="+mn-ea"/>
              <a:cs typeface="+mn-cs"/>
            </a:rPr>
            <a:t> </a:t>
          </a:r>
          <a:r>
            <a:rPr lang="fr-FR" sz="1100">
              <a:solidFill>
                <a:schemeClr val="dk1"/>
              </a:solidFill>
              <a:effectLst/>
              <a:latin typeface="+mn-lt"/>
              <a:ea typeface="+mn-ea"/>
              <a:cs typeface="+mn-cs"/>
            </a:rPr>
            <a:t>, d'obtenir son bac, en restant dans le même établissement et ce, quel que soit le nombre de redoublements.</a:t>
          </a:r>
          <a:br>
            <a:rPr lang="fr-FR" sz="1100">
              <a:solidFill>
                <a:schemeClr val="dk1"/>
              </a:solidFill>
              <a:effectLst/>
              <a:latin typeface="+mn-lt"/>
              <a:ea typeface="+mn-ea"/>
              <a:cs typeface="+mn-cs"/>
            </a:rPr>
          </a:br>
          <a:r>
            <a:rPr lang="fr-FR" sz="1100">
              <a:solidFill>
                <a:schemeClr val="dk1"/>
              </a:solidFill>
              <a:effectLst/>
              <a:latin typeface="+mn-lt"/>
              <a:ea typeface="+mn-ea"/>
              <a:cs typeface="+mn-cs"/>
            </a:rPr>
            <a:t>Une valeur ajoutée est proposée comparant les résultats observés aux résultats des établissements</a:t>
          </a:r>
        </a:p>
        <a:p>
          <a:r>
            <a:rPr lang="fr-FR" sz="1100">
              <a:solidFill>
                <a:schemeClr val="dk1"/>
              </a:solidFill>
              <a:effectLst/>
              <a:latin typeface="+mn-lt"/>
              <a:ea typeface="+mn-ea"/>
              <a:cs typeface="+mn-cs"/>
            </a:rPr>
            <a:t>accueillant une population comparable au niveau national.</a:t>
          </a:r>
        </a:p>
        <a:p>
          <a:r>
            <a:rPr lang="fr-FR" sz="1100" b="0" i="0" u="none" strike="noStrike" baseline="0" smtClean="0">
              <a:solidFill>
                <a:schemeClr val="dk1"/>
              </a:solidFill>
              <a:latin typeface="+mn-lt"/>
              <a:ea typeface="+mn-ea"/>
              <a:cs typeface="+mn-cs"/>
            </a:rPr>
            <a:t/>
          </a:r>
          <a:br>
            <a:rPr lang="fr-FR" sz="1100" b="0" i="0" u="none" strike="noStrike" baseline="0" smtClean="0">
              <a:solidFill>
                <a:schemeClr val="dk1"/>
              </a:solidFill>
              <a:latin typeface="+mn-lt"/>
              <a:ea typeface="+mn-ea"/>
              <a:cs typeface="+mn-cs"/>
            </a:rPr>
          </a:br>
          <a:r>
            <a:rPr lang="fr-FR" sz="1100" b="1" i="0" u="none" strike="noStrike" baseline="0" smtClean="0">
              <a:solidFill>
                <a:schemeClr val="dk1"/>
              </a:solidFill>
              <a:latin typeface="+mn-lt"/>
              <a:ea typeface="+mn-ea"/>
              <a:cs typeface="+mn-cs"/>
            </a:rPr>
            <a:t>Réussite aux examens</a:t>
          </a:r>
          <a:r>
            <a:rPr lang="fr-FR" sz="1100" b="0" i="0" u="none" strike="noStrike" baseline="0" smtClean="0">
              <a:solidFill>
                <a:schemeClr val="dk1"/>
              </a:solidFill>
              <a:latin typeface="+mn-lt"/>
              <a:ea typeface="+mn-ea"/>
              <a:cs typeface="+mn-cs"/>
            </a:rPr>
            <a:t/>
          </a:r>
          <a:br>
            <a:rPr lang="fr-FR" sz="1100" b="0" i="0" u="none" strike="noStrike" baseline="0" smtClean="0">
              <a:solidFill>
                <a:schemeClr val="dk1"/>
              </a:solidFill>
              <a:latin typeface="+mn-lt"/>
              <a:ea typeface="+mn-ea"/>
              <a:cs typeface="+mn-cs"/>
            </a:rPr>
          </a:br>
          <a:r>
            <a:rPr lang="fr-FR" sz="1100" b="0" i="0" u="none" strike="noStrike" baseline="0" smtClean="0">
              <a:solidFill>
                <a:schemeClr val="dk1"/>
              </a:solidFill>
              <a:latin typeface="+mn-lt"/>
              <a:ea typeface="+mn-ea"/>
              <a:cs typeface="+mn-cs"/>
            </a:rPr>
            <a:t>- </a:t>
          </a:r>
          <a:r>
            <a:rPr lang="fr-FR" sz="1100" b="0" i="1" u="none" strike="noStrike" baseline="0" smtClean="0">
              <a:solidFill>
                <a:schemeClr val="dk1"/>
              </a:solidFill>
              <a:latin typeface="+mn-lt"/>
              <a:ea typeface="+mn-ea"/>
              <a:cs typeface="+mn-cs"/>
            </a:rPr>
            <a:t>Taux de réussite au BAC (%) </a:t>
          </a:r>
          <a:r>
            <a:rPr lang="fr-FR" sz="1100" b="0" i="0" u="none" strike="noStrike" baseline="0" smtClean="0">
              <a:solidFill>
                <a:schemeClr val="dk1"/>
              </a:solidFill>
              <a:latin typeface="+mn-lt"/>
              <a:ea typeface="+mn-ea"/>
              <a:cs typeface="+mn-cs"/>
            </a:rPr>
            <a:t>: Taux de réussite au Baccalauréat de la session N. </a:t>
          </a:r>
          <a:r>
            <a:rPr lang="fr-FR" sz="1100">
              <a:solidFill>
                <a:schemeClr val="dk1"/>
              </a:solidFill>
              <a:effectLst/>
              <a:latin typeface="+mn-lt"/>
              <a:ea typeface="+mn-ea"/>
              <a:cs typeface="+mn-cs"/>
            </a:rPr>
            <a:t>Une valeur ajoutée est proposée comparant les résultats observés aux résultats des établissements accueillant une population comparable au niveau national.</a:t>
          </a:r>
          <a:r>
            <a:rPr lang="fr-FR" sz="1100" b="0" i="0" u="none" strike="noStrike" baseline="0" smtClean="0">
              <a:solidFill>
                <a:schemeClr val="dk1"/>
              </a:solidFill>
              <a:latin typeface="+mn-lt"/>
              <a:ea typeface="+mn-ea"/>
              <a:cs typeface="+mn-cs"/>
            </a:rPr>
            <a:t/>
          </a:r>
          <a:br>
            <a:rPr lang="fr-FR" sz="1100" b="0" i="0" u="none" strike="noStrike" baseline="0" smtClean="0">
              <a:solidFill>
                <a:schemeClr val="dk1"/>
              </a:solidFill>
              <a:latin typeface="+mn-lt"/>
              <a:ea typeface="+mn-ea"/>
              <a:cs typeface="+mn-cs"/>
            </a:rPr>
          </a:br>
          <a:r>
            <a:rPr lang="fr-FR" sz="1100" b="0" i="0" u="none" strike="noStrike" baseline="0" smtClean="0">
              <a:solidFill>
                <a:schemeClr val="dk1"/>
              </a:solidFill>
              <a:latin typeface="+mn-lt"/>
              <a:ea typeface="+mn-ea"/>
              <a:cs typeface="+mn-cs"/>
            </a:rPr>
            <a:t>- </a:t>
          </a:r>
          <a:r>
            <a:rPr lang="fr-FR" sz="1100" b="0" i="1" baseline="0">
              <a:solidFill>
                <a:schemeClr val="dk1"/>
              </a:solidFill>
              <a:effectLst/>
              <a:latin typeface="+mn-lt"/>
              <a:ea typeface="+mn-ea"/>
              <a:cs typeface="+mn-cs"/>
            </a:rPr>
            <a:t>Taux de réussite au BTS (%) </a:t>
          </a:r>
          <a:r>
            <a:rPr lang="fr-FR" sz="1100" b="0" i="0" baseline="0">
              <a:solidFill>
                <a:schemeClr val="dk1"/>
              </a:solidFill>
              <a:effectLst/>
              <a:latin typeface="+mn-lt"/>
              <a:ea typeface="+mn-ea"/>
              <a:cs typeface="+mn-cs"/>
            </a:rPr>
            <a:t>: Taux de réussite au Brevet de Technicien Supérieur de la session N.</a:t>
          </a:r>
          <a:br>
            <a:rPr lang="fr-FR" sz="1100" b="0" i="0" baseline="0">
              <a:solidFill>
                <a:schemeClr val="dk1"/>
              </a:solidFill>
              <a:effectLst/>
              <a:latin typeface="+mn-lt"/>
              <a:ea typeface="+mn-ea"/>
              <a:cs typeface="+mn-cs"/>
            </a:rPr>
          </a:br>
          <a:endParaRPr lang="fr-FR" sz="1100" b="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1</xdr:row>
      <xdr:rowOff>85725</xdr:rowOff>
    </xdr:from>
    <xdr:to>
      <xdr:col>1</xdr:col>
      <xdr:colOff>1304241</xdr:colOff>
      <xdr:row>16</xdr:row>
      <xdr:rowOff>9525</xdr:rowOff>
    </xdr:to>
    <xdr:pic>
      <xdr:nvPicPr>
        <xdr:cNvPr id="2" name="Image 1"/>
        <xdr:cNvPicPr>
          <a:picLocks noChangeAspect="1"/>
        </xdr:cNvPicPr>
      </xdr:nvPicPr>
      <xdr:blipFill>
        <a:blip xmlns:r="http://schemas.openxmlformats.org/officeDocument/2006/relationships" r:embed="rId1"/>
        <a:stretch>
          <a:fillRect/>
        </a:stretch>
      </xdr:blipFill>
      <xdr:spPr>
        <a:xfrm>
          <a:off x="323850" y="285750"/>
          <a:ext cx="1294716" cy="952500"/>
        </a:xfrm>
        <a:prstGeom prst="rect">
          <a:avLst/>
        </a:prstGeom>
      </xdr:spPr>
    </xdr:pic>
    <xdr:clientData/>
  </xdr:twoCellAnchor>
  <xdr:twoCellAnchor>
    <xdr:from>
      <xdr:col>1</xdr:col>
      <xdr:colOff>0</xdr:colOff>
      <xdr:row>22</xdr:row>
      <xdr:rowOff>161924</xdr:rowOff>
    </xdr:from>
    <xdr:to>
      <xdr:col>8</xdr:col>
      <xdr:colOff>904874</xdr:colOff>
      <xdr:row>35</xdr:row>
      <xdr:rowOff>161924</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64</xdr:row>
      <xdr:rowOff>0</xdr:rowOff>
    </xdr:from>
    <xdr:to>
      <xdr:col>4</xdr:col>
      <xdr:colOff>0</xdr:colOff>
      <xdr:row>69</xdr:row>
      <xdr:rowOff>0</xdr:rowOff>
    </xdr:to>
    <xdr:graphicFrame macro="">
      <xdr:nvGraphicFramePr>
        <xdr:cNvPr id="4" name="Graphique 3">
          <a:extLst>
            <a:ext uri="{FF2B5EF4-FFF2-40B4-BE49-F238E27FC236}">
              <a16:creationId xmlns:a16="http://schemas.microsoft.com/office/drawing/2014/main" id="{00000000-0008-0000-00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64</xdr:row>
      <xdr:rowOff>0</xdr:rowOff>
    </xdr:from>
    <xdr:to>
      <xdr:col>9</xdr:col>
      <xdr:colOff>0</xdr:colOff>
      <xdr:row>69</xdr:row>
      <xdr:rowOff>0</xdr:rowOff>
    </xdr:to>
    <xdr:graphicFrame macro="">
      <xdr:nvGraphicFramePr>
        <xdr:cNvPr id="5" name="Graphique 4">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50</xdr:row>
      <xdr:rowOff>0</xdr:rowOff>
    </xdr:from>
    <xdr:to>
      <xdr:col>9</xdr:col>
      <xdr:colOff>0</xdr:colOff>
      <xdr:row>54</xdr:row>
      <xdr:rowOff>0</xdr:rowOff>
    </xdr:to>
    <xdr:graphicFrame macro="">
      <xdr:nvGraphicFramePr>
        <xdr:cNvPr id="6" name="Graphique 5">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50</xdr:row>
      <xdr:rowOff>0</xdr:rowOff>
    </xdr:from>
    <xdr:to>
      <xdr:col>4</xdr:col>
      <xdr:colOff>0</xdr:colOff>
      <xdr:row>54</xdr:row>
      <xdr:rowOff>0</xdr:rowOff>
    </xdr:to>
    <xdr:graphicFrame macro="">
      <xdr:nvGraphicFramePr>
        <xdr:cNvPr id="7" name="Graphique 6">
          <a:extLst>
            <a:ext uri="{FF2B5EF4-FFF2-40B4-BE49-F238E27FC236}">
              <a16:creationId xmlns:a16="http://schemas.microsoft.com/office/drawing/2014/main" id="{00000000-0008-0000-00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90</xdr:row>
      <xdr:rowOff>0</xdr:rowOff>
    </xdr:from>
    <xdr:to>
      <xdr:col>4</xdr:col>
      <xdr:colOff>0</xdr:colOff>
      <xdr:row>93</xdr:row>
      <xdr:rowOff>0</xdr:rowOff>
    </xdr:to>
    <xdr:graphicFrame macro="">
      <xdr:nvGraphicFramePr>
        <xdr:cNvPr id="8" name="Graphique 7">
          <a:extLst>
            <a:ext uri="{FF2B5EF4-FFF2-40B4-BE49-F238E27FC236}">
              <a16:creationId xmlns:a16="http://schemas.microsoft.com/office/drawing/2014/main" id="{00000000-0008-0000-00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0</xdr:colOff>
      <xdr:row>90</xdr:row>
      <xdr:rowOff>0</xdr:rowOff>
    </xdr:from>
    <xdr:to>
      <xdr:col>9</xdr:col>
      <xdr:colOff>0</xdr:colOff>
      <xdr:row>93</xdr:row>
      <xdr:rowOff>0</xdr:rowOff>
    </xdr:to>
    <xdr:graphicFrame macro="">
      <xdr:nvGraphicFramePr>
        <xdr:cNvPr id="9" name="Graphique 8">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absoluteAnchor>
    <xdr:pos x="342900" y="14363699"/>
    <xdr:ext cx="6581775" cy="5330783"/>
    <xdr:graphicFrame macro="">
      <xdr:nvGraphicFramePr>
        <xdr:cNvPr id="10" name="Graphique 9">
          <a:extLst>
            <a:ext uri="{FF2B5EF4-FFF2-40B4-BE49-F238E27FC236}">
              <a16:creationId xmlns:a16="http://schemas.microsoft.com/office/drawing/2014/main" id="{00000000-0008-0000-0000-00002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0.28093</cdr:x>
      <cdr:y>0.21525</cdr:y>
    </cdr:from>
    <cdr:to>
      <cdr:x>0.28093</cdr:x>
      <cdr:y>0.86547</cdr:y>
    </cdr:to>
    <cdr:cxnSp macro="">
      <cdr:nvCxnSpPr>
        <cdr:cNvPr id="3" name="Connecteur droit 2"/>
        <cdr:cNvCxnSpPr/>
      </cdr:nvCxnSpPr>
      <cdr:spPr bwMode="auto">
        <a:xfrm xmlns:a="http://schemas.openxmlformats.org/drawingml/2006/main">
          <a:off x="1838324" y="457201"/>
          <a:ext cx="0" cy="1381125"/>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userShapes>
</file>

<file path=xl/drawings/drawing4.xml><?xml version="1.0" encoding="utf-8"?>
<c:userShapes xmlns:c="http://schemas.openxmlformats.org/drawingml/2006/chart">
  <cdr:relSizeAnchor xmlns:cdr="http://schemas.openxmlformats.org/drawingml/2006/chartDrawing">
    <cdr:from>
      <cdr:x>0.00117</cdr:x>
      <cdr:y>0.82014</cdr:y>
    </cdr:from>
    <cdr:to>
      <cdr:x>0.70188</cdr:x>
      <cdr:y>0.89828</cdr:y>
    </cdr:to>
    <cdr:sp macro="" textlink="">
      <cdr:nvSpPr>
        <cdr:cNvPr id="8" name="Text Box 1"/>
        <cdr:cNvSpPr txBox="1">
          <a:spLocks xmlns:a="http://schemas.openxmlformats.org/drawingml/2006/main" noChangeArrowheads="1"/>
        </cdr:cNvSpPr>
      </cdr:nvSpPr>
      <cdr:spPr bwMode="auto">
        <a:xfrm xmlns:a="http://schemas.openxmlformats.org/drawingml/2006/main">
          <a:off x="7701" y="4371992"/>
          <a:ext cx="4611915" cy="416548"/>
        </a:xfrm>
        <a:prstGeom xmlns:a="http://schemas.openxmlformats.org/drawingml/2006/main" prst="rect">
          <a:avLst/>
        </a:prstGeom>
        <a:ln xmlns:a="http://schemas.openxmlformats.org/drawingml/2006/main" w="9525">
          <a:headEnd/>
          <a:tailEnd/>
        </a:l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lIns="27432" tIns="22860" rIns="0" bIns="0" anchor="t" upright="1"/>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rtl="0">
            <a:defRPr sz="1000"/>
          </a:pPr>
          <a:r>
            <a:rPr lang="fr-FR" sz="700" b="0" i="0" u="none" strike="noStrike" baseline="0">
              <a:solidFill>
                <a:srgbClr val="000000"/>
              </a:solidFill>
              <a:latin typeface="Arial" pitchFamily="34" charset="0"/>
              <a:cs typeface="Arial" pitchFamily="34" charset="0"/>
            </a:rPr>
            <a:t>Lecture : Plus le polygone de l'établissement tend vers l'extérieur, plus la situation de l'établissement est favorable pour le domaine concerné, </a:t>
          </a:r>
        </a:p>
        <a:p xmlns:a="http://schemas.openxmlformats.org/drawingml/2006/main">
          <a:pPr algn="l" rtl="0">
            <a:defRPr sz="1000"/>
          </a:pPr>
          <a:r>
            <a:rPr lang="fr-FR" sz="700" b="0" i="0" u="none" strike="noStrike" baseline="0">
              <a:solidFill>
                <a:srgbClr val="000000"/>
              </a:solidFill>
              <a:latin typeface="Arial" pitchFamily="34" charset="0"/>
              <a:cs typeface="Arial" pitchFamily="34" charset="0"/>
            </a:rPr>
            <a:t>Plus l'établissement se trouve éloigné du trait bleu, plus la différence avec la moyenne académique est significative.</a:t>
          </a:r>
        </a:p>
      </cdr:txBody>
    </cdr:sp>
  </cdr:relSizeAnchor>
  <cdr:relSizeAnchor xmlns:cdr="http://schemas.openxmlformats.org/drawingml/2006/chartDrawing">
    <cdr:from>
      <cdr:x>0.84533</cdr:x>
      <cdr:y>0.74375</cdr:y>
    </cdr:from>
    <cdr:to>
      <cdr:x>0.9946</cdr:x>
      <cdr:y>0.77535</cdr:y>
    </cdr:to>
    <cdr:sp macro="" textlink="">
      <cdr:nvSpPr>
        <cdr:cNvPr id="10" name="Rectangle 9"/>
        <cdr:cNvSpPr/>
      </cdr:nvSpPr>
      <cdr:spPr bwMode="auto">
        <a:xfrm xmlns:a="http://schemas.openxmlformats.org/drawingml/2006/main">
          <a:off x="5563753" y="3964755"/>
          <a:ext cx="982462" cy="168453"/>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fr-FR" sz="1050"/>
            <a:t>* indicateurs inversés</a:t>
          </a:r>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1</xdr:col>
      <xdr:colOff>9525</xdr:colOff>
      <xdr:row>1</xdr:row>
      <xdr:rowOff>104775</xdr:rowOff>
    </xdr:from>
    <xdr:to>
      <xdr:col>2</xdr:col>
      <xdr:colOff>2738</xdr:colOff>
      <xdr:row>16</xdr:row>
      <xdr:rowOff>38100</xdr:rowOff>
    </xdr:to>
    <xdr:pic>
      <xdr:nvPicPr>
        <xdr:cNvPr id="2" name="Image 1"/>
        <xdr:cNvPicPr>
          <a:picLocks noChangeAspect="1"/>
        </xdr:cNvPicPr>
      </xdr:nvPicPr>
      <xdr:blipFill>
        <a:blip xmlns:r="http://schemas.openxmlformats.org/officeDocument/2006/relationships" r:embed="rId1"/>
        <a:stretch>
          <a:fillRect/>
        </a:stretch>
      </xdr:blipFill>
      <xdr:spPr>
        <a:xfrm>
          <a:off x="323850" y="304800"/>
          <a:ext cx="1307663" cy="962025"/>
        </a:xfrm>
        <a:prstGeom prst="rect">
          <a:avLst/>
        </a:prstGeom>
      </xdr:spPr>
    </xdr:pic>
    <xdr:clientData/>
  </xdr:twoCellAnchor>
  <xdr:twoCellAnchor>
    <xdr:from>
      <xdr:col>1</xdr:col>
      <xdr:colOff>0</xdr:colOff>
      <xdr:row>23</xdr:row>
      <xdr:rowOff>161924</xdr:rowOff>
    </xdr:from>
    <xdr:to>
      <xdr:col>8</xdr:col>
      <xdr:colOff>904874</xdr:colOff>
      <xdr:row>36</xdr:row>
      <xdr:rowOff>161924</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63</xdr:row>
      <xdr:rowOff>0</xdr:rowOff>
    </xdr:from>
    <xdr:to>
      <xdr:col>4</xdr:col>
      <xdr:colOff>0</xdr:colOff>
      <xdr:row>66</xdr:row>
      <xdr:rowOff>0</xdr:rowOff>
    </xdr:to>
    <xdr:graphicFrame macro="">
      <xdr:nvGraphicFramePr>
        <xdr:cNvPr id="4" name="Graphique 3">
          <a:extLst>
            <a:ext uri="{FF2B5EF4-FFF2-40B4-BE49-F238E27FC236}">
              <a16:creationId xmlns:a16="http://schemas.microsoft.com/office/drawing/2014/main" id="{00000000-0008-0000-00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63</xdr:row>
      <xdr:rowOff>0</xdr:rowOff>
    </xdr:from>
    <xdr:to>
      <xdr:col>9</xdr:col>
      <xdr:colOff>0</xdr:colOff>
      <xdr:row>66</xdr:row>
      <xdr:rowOff>0</xdr:rowOff>
    </xdr:to>
    <xdr:graphicFrame macro="">
      <xdr:nvGraphicFramePr>
        <xdr:cNvPr id="5" name="Graphique 4">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50</xdr:row>
      <xdr:rowOff>0</xdr:rowOff>
    </xdr:from>
    <xdr:to>
      <xdr:col>9</xdr:col>
      <xdr:colOff>0</xdr:colOff>
      <xdr:row>53</xdr:row>
      <xdr:rowOff>0</xdr:rowOff>
    </xdr:to>
    <xdr:graphicFrame macro="">
      <xdr:nvGraphicFramePr>
        <xdr:cNvPr id="6" name="Graphique 5">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50</xdr:row>
      <xdr:rowOff>0</xdr:rowOff>
    </xdr:from>
    <xdr:to>
      <xdr:col>4</xdr:col>
      <xdr:colOff>0</xdr:colOff>
      <xdr:row>53</xdr:row>
      <xdr:rowOff>0</xdr:rowOff>
    </xdr:to>
    <xdr:graphicFrame macro="">
      <xdr:nvGraphicFramePr>
        <xdr:cNvPr id="7" name="Graphique 6">
          <a:extLst>
            <a:ext uri="{FF2B5EF4-FFF2-40B4-BE49-F238E27FC236}">
              <a16:creationId xmlns:a16="http://schemas.microsoft.com/office/drawing/2014/main" id="{00000000-0008-0000-00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89</xdr:row>
      <xdr:rowOff>0</xdr:rowOff>
    </xdr:from>
    <xdr:to>
      <xdr:col>4</xdr:col>
      <xdr:colOff>0</xdr:colOff>
      <xdr:row>92</xdr:row>
      <xdr:rowOff>0</xdr:rowOff>
    </xdr:to>
    <xdr:graphicFrame macro="">
      <xdr:nvGraphicFramePr>
        <xdr:cNvPr id="8" name="Graphique 7">
          <a:extLst>
            <a:ext uri="{FF2B5EF4-FFF2-40B4-BE49-F238E27FC236}">
              <a16:creationId xmlns:a16="http://schemas.microsoft.com/office/drawing/2014/main" id="{00000000-0008-0000-00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0</xdr:colOff>
      <xdr:row>89</xdr:row>
      <xdr:rowOff>0</xdr:rowOff>
    </xdr:from>
    <xdr:to>
      <xdr:col>9</xdr:col>
      <xdr:colOff>0</xdr:colOff>
      <xdr:row>92</xdr:row>
      <xdr:rowOff>0</xdr:rowOff>
    </xdr:to>
    <xdr:graphicFrame macro="">
      <xdr:nvGraphicFramePr>
        <xdr:cNvPr id="9" name="Graphique 8">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absoluteAnchor>
    <xdr:pos x="333375" y="14106524"/>
    <xdr:ext cx="6581775" cy="5330783"/>
    <xdr:graphicFrame macro="">
      <xdr:nvGraphicFramePr>
        <xdr:cNvPr id="10" name="Graphique 9">
          <a:extLst>
            <a:ext uri="{FF2B5EF4-FFF2-40B4-BE49-F238E27FC236}">
              <a16:creationId xmlns:a16="http://schemas.microsoft.com/office/drawing/2014/main" id="{00000000-0008-0000-0000-00002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0.28093</cdr:x>
      <cdr:y>0.21525</cdr:y>
    </cdr:from>
    <cdr:to>
      <cdr:x>0.28093</cdr:x>
      <cdr:y>0.86547</cdr:y>
    </cdr:to>
    <cdr:cxnSp macro="">
      <cdr:nvCxnSpPr>
        <cdr:cNvPr id="3" name="Connecteur droit 2"/>
        <cdr:cNvCxnSpPr/>
      </cdr:nvCxnSpPr>
      <cdr:spPr bwMode="auto">
        <a:xfrm xmlns:a="http://schemas.openxmlformats.org/drawingml/2006/main">
          <a:off x="1838324" y="457201"/>
          <a:ext cx="0" cy="1381125"/>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userShapes>
</file>

<file path=xl/drawings/drawing7.xml><?xml version="1.0" encoding="utf-8"?>
<c:userShapes xmlns:c="http://schemas.openxmlformats.org/drawingml/2006/chart">
  <cdr:relSizeAnchor xmlns:cdr="http://schemas.openxmlformats.org/drawingml/2006/chartDrawing">
    <cdr:from>
      <cdr:x>0.00117</cdr:x>
      <cdr:y>0.82014</cdr:y>
    </cdr:from>
    <cdr:to>
      <cdr:x>0.70188</cdr:x>
      <cdr:y>0.89828</cdr:y>
    </cdr:to>
    <cdr:sp macro="" textlink="">
      <cdr:nvSpPr>
        <cdr:cNvPr id="8" name="Text Box 1"/>
        <cdr:cNvSpPr txBox="1">
          <a:spLocks xmlns:a="http://schemas.openxmlformats.org/drawingml/2006/main" noChangeArrowheads="1"/>
        </cdr:cNvSpPr>
      </cdr:nvSpPr>
      <cdr:spPr bwMode="auto">
        <a:xfrm xmlns:a="http://schemas.openxmlformats.org/drawingml/2006/main">
          <a:off x="7701" y="4371992"/>
          <a:ext cx="4611915" cy="416548"/>
        </a:xfrm>
        <a:prstGeom xmlns:a="http://schemas.openxmlformats.org/drawingml/2006/main" prst="rect">
          <a:avLst/>
        </a:prstGeom>
        <a:ln xmlns:a="http://schemas.openxmlformats.org/drawingml/2006/main" w="9525">
          <a:headEnd/>
          <a:tailEnd/>
        </a:l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wrap="square" lIns="27432" tIns="22860" rIns="0" bIns="0" anchor="t" upright="1"/>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rtl="0">
            <a:defRPr sz="1000"/>
          </a:pPr>
          <a:r>
            <a:rPr lang="fr-FR" sz="700" b="0" i="0" u="none" strike="noStrike" baseline="0">
              <a:solidFill>
                <a:srgbClr val="000000"/>
              </a:solidFill>
              <a:latin typeface="Arial" pitchFamily="34" charset="0"/>
              <a:cs typeface="Arial" pitchFamily="34" charset="0"/>
            </a:rPr>
            <a:t>Lecture : Plus le polygone de l'établissement tend vers l'extérieur, plus la situation de l'établissement est favorable pour le domaine concerné, </a:t>
          </a:r>
        </a:p>
        <a:p xmlns:a="http://schemas.openxmlformats.org/drawingml/2006/main">
          <a:pPr algn="l" rtl="0">
            <a:defRPr sz="1000"/>
          </a:pPr>
          <a:r>
            <a:rPr lang="fr-FR" sz="700" b="0" i="0" u="none" strike="noStrike" baseline="0">
              <a:solidFill>
                <a:srgbClr val="000000"/>
              </a:solidFill>
              <a:latin typeface="Arial" pitchFamily="34" charset="0"/>
              <a:cs typeface="Arial" pitchFamily="34" charset="0"/>
            </a:rPr>
            <a:t>Plus l'établissement se trouve éloigné du trait bleu, plus la différence avec la moyenne académique est significative.</a:t>
          </a:r>
        </a:p>
      </cdr:txBody>
    </cdr:sp>
  </cdr:relSizeAnchor>
  <cdr:relSizeAnchor xmlns:cdr="http://schemas.openxmlformats.org/drawingml/2006/chartDrawing">
    <cdr:from>
      <cdr:x>0.84533</cdr:x>
      <cdr:y>0.74375</cdr:y>
    </cdr:from>
    <cdr:to>
      <cdr:x>0.9946</cdr:x>
      <cdr:y>0.77535</cdr:y>
    </cdr:to>
    <cdr:sp macro="" textlink="">
      <cdr:nvSpPr>
        <cdr:cNvPr id="10" name="Rectangle 9"/>
        <cdr:cNvSpPr/>
      </cdr:nvSpPr>
      <cdr:spPr bwMode="auto">
        <a:xfrm xmlns:a="http://schemas.openxmlformats.org/drawingml/2006/main">
          <a:off x="5563753" y="3964755"/>
          <a:ext cx="982462" cy="168453"/>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fr-FR" sz="1050"/>
            <a:t>* indicateurs inversés</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ce.9830003l@ac-noumea.nc"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3.bin"/><Relationship Id="rId1" Type="http://schemas.openxmlformats.org/officeDocument/2006/relationships/hyperlink" Target="mailto:ce.9830003l@ac-noumea.nc"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tabSelected="1" workbookViewId="0">
      <selection activeCell="I1" sqref="I1"/>
    </sheetView>
  </sheetViews>
  <sheetFormatPr baseColWidth="10" defaultRowHeight="12.75" x14ac:dyDescent="0.2"/>
  <sheetData/>
  <pageMargins left="0.70866141732283472" right="0.70866141732283472" top="0.70866141732283472" bottom="0.70866141732283472" header="0.31496062992125984" footer="0.31496062992125984"/>
  <pageSetup paperSize="9" scale="8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36"/>
  <sheetViews>
    <sheetView workbookViewId="0">
      <selection activeCell="B1" sqref="B1:I1"/>
    </sheetView>
  </sheetViews>
  <sheetFormatPr baseColWidth="10" defaultRowHeight="12.75" x14ac:dyDescent="0.2"/>
  <cols>
    <col min="1" max="1" width="4.7109375" style="152" customWidth="1"/>
    <col min="2" max="2" width="19.7109375" style="152" customWidth="1"/>
    <col min="3" max="3" width="11.42578125" style="152"/>
    <col min="4" max="4" width="13.42578125" style="152" customWidth="1"/>
    <col min="5" max="6" width="13.5703125" style="152" customWidth="1"/>
    <col min="7" max="8" width="7.140625" style="152" customWidth="1"/>
    <col min="9" max="9" width="13.5703125" style="152" customWidth="1"/>
    <col min="10" max="16384" width="11.42578125" style="152"/>
  </cols>
  <sheetData>
    <row r="1" spans="2:18" ht="15.75" x14ac:dyDescent="0.25">
      <c r="B1" s="243" t="s">
        <v>3772</v>
      </c>
      <c r="C1" s="243"/>
      <c r="D1" s="243"/>
      <c r="E1" s="243"/>
      <c r="F1" s="243"/>
      <c r="G1" s="243"/>
      <c r="H1" s="243"/>
      <c r="I1" s="243"/>
      <c r="K1" s="240" t="s">
        <v>3860</v>
      </c>
      <c r="L1" s="241"/>
      <c r="M1" s="241"/>
      <c r="N1" s="241"/>
      <c r="O1" s="241"/>
      <c r="P1" s="241"/>
      <c r="Q1" s="241"/>
      <c r="R1" s="179"/>
    </row>
    <row r="3" spans="2:18" ht="14.25" x14ac:dyDescent="0.2">
      <c r="B3" s="185" t="str">
        <f>VLOOKUP(B1,Base_lyc!A2:B11,2,FALSE)</f>
        <v>9830002K</v>
      </c>
      <c r="D3" s="174"/>
      <c r="E3" s="152" t="s">
        <v>3662</v>
      </c>
      <c r="F3" s="184" t="str">
        <f>VLOOKUP(B3,Base_lyc!B2:D11,3,FALSE)</f>
        <v>Nouméa</v>
      </c>
    </row>
    <row r="6" spans="2:18" ht="3" customHeight="1" x14ac:dyDescent="0.2"/>
    <row r="7" spans="2:18" ht="15.75" hidden="1" x14ac:dyDescent="0.2">
      <c r="B7" s="155" t="s">
        <v>3650</v>
      </c>
      <c r="C7" s="155"/>
      <c r="D7" s="155"/>
      <c r="E7" s="155"/>
      <c r="F7" s="155"/>
      <c r="G7" s="155"/>
      <c r="H7" s="155"/>
    </row>
    <row r="8" spans="2:18" hidden="1" x14ac:dyDescent="0.2"/>
    <row r="9" spans="2:18" hidden="1" x14ac:dyDescent="0.2">
      <c r="B9" s="152" t="s">
        <v>3662</v>
      </c>
      <c r="C9" s="152" t="s">
        <v>3660</v>
      </c>
      <c r="E9" s="171" t="s">
        <v>3676</v>
      </c>
      <c r="G9" s="152" t="s">
        <v>3675</v>
      </c>
    </row>
    <row r="10" spans="2:18" hidden="1" x14ac:dyDescent="0.2">
      <c r="B10" s="152" t="s">
        <v>3661</v>
      </c>
      <c r="C10" s="152" t="s">
        <v>3671</v>
      </c>
      <c r="E10" s="171" t="s">
        <v>3677</v>
      </c>
    </row>
    <row r="11" spans="2:18" hidden="1" x14ac:dyDescent="0.2">
      <c r="B11" s="152" t="s">
        <v>3657</v>
      </c>
      <c r="C11" s="152" t="s">
        <v>3672</v>
      </c>
      <c r="E11" s="172" t="s">
        <v>3678</v>
      </c>
    </row>
    <row r="12" spans="2:18" hidden="1" x14ac:dyDescent="0.2">
      <c r="B12" s="152" t="s">
        <v>3658</v>
      </c>
      <c r="C12" s="152" t="s">
        <v>3673</v>
      </c>
      <c r="E12" s="172" t="s">
        <v>3640</v>
      </c>
    </row>
    <row r="13" spans="2:18" hidden="1" x14ac:dyDescent="0.2">
      <c r="B13" s="152" t="s">
        <v>3659</v>
      </c>
      <c r="C13" s="161" t="s">
        <v>3674</v>
      </c>
      <c r="E13" s="172"/>
    </row>
    <row r="14" spans="2:18" hidden="1" x14ac:dyDescent="0.2">
      <c r="E14" s="172" t="s">
        <v>3641</v>
      </c>
    </row>
    <row r="19" spans="2:9" ht="15.75" x14ac:dyDescent="0.2">
      <c r="B19" s="162" t="s">
        <v>3642</v>
      </c>
    </row>
    <row r="20" spans="2:9" x14ac:dyDescent="0.2">
      <c r="E20" s="169">
        <v>2012</v>
      </c>
      <c r="F20" s="169">
        <v>2016</v>
      </c>
      <c r="G20" s="250">
        <v>2017</v>
      </c>
      <c r="H20" s="251"/>
      <c r="I20" s="169">
        <v>2018</v>
      </c>
    </row>
    <row r="21" spans="2:9" x14ac:dyDescent="0.2">
      <c r="B21" s="152" t="s">
        <v>3679</v>
      </c>
      <c r="E21" s="213">
        <f>VLOOKUP(B3,Base_lyc!B2:BP11,5,FALSE)</f>
        <v>1464</v>
      </c>
      <c r="F21" s="213">
        <f>VLOOKUP(B3,Base_lyc!B2:BP11,7,FALSE)</f>
        <v>1480</v>
      </c>
      <c r="G21" s="252">
        <f>VLOOKUP(B3,Base_lyc!B2:BP11,9,FALSE)</f>
        <v>1451</v>
      </c>
      <c r="H21" s="253"/>
      <c r="I21" s="213">
        <f>VLOOKUP(B3,Base_lyc!B2:BP11,11,FALSE)</f>
        <v>1357</v>
      </c>
    </row>
    <row r="22" spans="2:9" s="160" customFormat="1" x14ac:dyDescent="0.2">
      <c r="B22" s="160" t="s">
        <v>3680</v>
      </c>
      <c r="E22" s="186">
        <f>VLOOKUP(B3,Base_lyc!B2:BP11,6,FALSE)</f>
        <v>379</v>
      </c>
      <c r="F22" s="186">
        <f>VLOOKUP(B3,Base_lyc!B2:BP11,8,FALSE)</f>
        <v>428</v>
      </c>
      <c r="G22" s="254">
        <f>VLOOKUP(B3,Base_lyc!B2:BP11,10,FALSE)</f>
        <v>469</v>
      </c>
      <c r="H22" s="255"/>
      <c r="I22" s="186">
        <f>VLOOKUP(B3,Base_lyc!B2:BP11,12,FALSE)</f>
        <v>510</v>
      </c>
    </row>
    <row r="27" spans="2:9" x14ac:dyDescent="0.2">
      <c r="C27" s="185">
        <v>2012</v>
      </c>
      <c r="D27" s="185">
        <v>2016</v>
      </c>
      <c r="E27" s="185">
        <v>2017</v>
      </c>
      <c r="F27" s="185">
        <v>2018</v>
      </c>
    </row>
    <row r="28" spans="2:9" x14ac:dyDescent="0.2">
      <c r="C28" s="216">
        <f>E21</f>
        <v>1464</v>
      </c>
      <c r="D28" s="216">
        <f>F21</f>
        <v>1480</v>
      </c>
      <c r="E28" s="216">
        <f>G21</f>
        <v>1451</v>
      </c>
      <c r="F28" s="216">
        <f>I21</f>
        <v>1357</v>
      </c>
    </row>
    <row r="39" spans="2:9" ht="15.75" x14ac:dyDescent="0.25">
      <c r="B39" s="156" t="s">
        <v>1</v>
      </c>
      <c r="C39" s="154"/>
      <c r="D39" s="154"/>
      <c r="E39" s="154"/>
      <c r="F39" s="154"/>
      <c r="G39" s="154"/>
      <c r="H39" s="154"/>
    </row>
    <row r="40" spans="2:9" x14ac:dyDescent="0.2">
      <c r="F40" s="242" t="s">
        <v>3647</v>
      </c>
      <c r="G40" s="242"/>
      <c r="H40" s="242"/>
      <c r="I40" s="242"/>
    </row>
    <row r="41" spans="2:9" x14ac:dyDescent="0.2">
      <c r="F41" s="169" t="s">
        <v>3648</v>
      </c>
      <c r="G41" s="250" t="str">
        <f>VLOOKUP(B3,Base_lyc!B2:BP11,2,FALSE)</f>
        <v>Public</v>
      </c>
      <c r="H41" s="251"/>
      <c r="I41" s="237" t="s">
        <v>3859</v>
      </c>
    </row>
    <row r="42" spans="2:9" x14ac:dyDescent="0.2">
      <c r="B42" s="152" t="s">
        <v>3644</v>
      </c>
      <c r="F42" s="158">
        <f>VLOOKUP(B3,Base_lyc!B2:BP11,13,FALSE)</f>
        <v>60.3</v>
      </c>
      <c r="G42" s="256">
        <f>VLOOKUP(B3,Base_lyc!B2:BP11,14,FALSE)</f>
        <v>56.7</v>
      </c>
      <c r="H42" s="257"/>
      <c r="I42" s="158">
        <f>VLOOKUP(B3,Base_lyc!B2:BP11,15,FALSE)</f>
        <v>58.3</v>
      </c>
    </row>
    <row r="43" spans="2:9" x14ac:dyDescent="0.2">
      <c r="B43" s="152" t="s">
        <v>3645</v>
      </c>
      <c r="F43" s="158">
        <f>VLOOKUP(B3,Base_lyc!B2:BP11,16,FALSE)</f>
        <v>11.1</v>
      </c>
      <c r="G43" s="256">
        <f>VLOOKUP(B3,Base_lyc!B2:BP11,17,FALSE)</f>
        <v>27.2</v>
      </c>
      <c r="H43" s="257"/>
      <c r="I43" s="158">
        <f>VLOOKUP(B3,Base_lyc!B2:BP11,18,FALSE)</f>
        <v>27.6</v>
      </c>
    </row>
    <row r="44" spans="2:9" x14ac:dyDescent="0.2">
      <c r="B44" s="152" t="s">
        <v>3646</v>
      </c>
      <c r="F44" s="158">
        <f>VLOOKUP(B3,Base_lyc!B2:BP11,19,FALSE)</f>
        <v>45.2</v>
      </c>
      <c r="G44" s="256">
        <f>VLOOKUP(B3,Base_lyc!B2:BP11,20,FALSE)</f>
        <v>29.7</v>
      </c>
      <c r="H44" s="257"/>
      <c r="I44" s="158">
        <f>VLOOKUP(B3,Base_lyc!B2:BP11,21,FALSE)</f>
        <v>29.9</v>
      </c>
    </row>
    <row r="45" spans="2:9" x14ac:dyDescent="0.2">
      <c r="B45" s="152" t="s">
        <v>3856</v>
      </c>
      <c r="F45" s="158">
        <f>VLOOKUP(B3,Base_lyc!B2:BP11,22,FALSE)</f>
        <v>129</v>
      </c>
      <c r="G45" s="256">
        <f>VLOOKUP(B3,Base_lyc!B2:BP11,23,FALSE)</f>
        <v>110.8</v>
      </c>
      <c r="H45" s="257"/>
      <c r="I45" s="158">
        <f>VLOOKUP(B3,Base_lyc!B2:BP11,24,FALSE)</f>
        <v>109.8</v>
      </c>
    </row>
    <row r="46" spans="2:9" x14ac:dyDescent="0.2">
      <c r="B46" s="152" t="s">
        <v>3681</v>
      </c>
      <c r="F46" s="158">
        <f>VLOOKUP(B3,Base_lyc!B2:BP11,25,FALSE)</f>
        <v>13</v>
      </c>
      <c r="G46" s="256">
        <f>VLOOKUP(B3,Base_lyc!B2:BP11,26,FALSE)</f>
        <v>13.9</v>
      </c>
      <c r="H46" s="257"/>
      <c r="I46" s="158">
        <f>VLOOKUP(B3,Base_lyc!B2:BP11,27,FALSE)</f>
        <v>13.4</v>
      </c>
    </row>
    <row r="47" spans="2:9" x14ac:dyDescent="0.2">
      <c r="F47" s="238"/>
      <c r="G47" s="238"/>
      <c r="H47" s="238"/>
      <c r="I47" s="238"/>
    </row>
    <row r="48" spans="2:9" x14ac:dyDescent="0.2">
      <c r="B48" s="239" t="s">
        <v>3857</v>
      </c>
      <c r="F48" s="165"/>
      <c r="G48" s="165"/>
      <c r="H48" s="165"/>
      <c r="I48" s="165"/>
    </row>
    <row r="49" spans="2:12" ht="16.5" hidden="1" customHeight="1" x14ac:dyDescent="0.2">
      <c r="B49" s="166" t="s">
        <v>3770</v>
      </c>
      <c r="C49" s="167"/>
      <c r="D49" s="167"/>
      <c r="E49" s="167"/>
      <c r="F49" s="167"/>
      <c r="G49" s="167"/>
      <c r="H49" s="167"/>
      <c r="I49" s="168" t="s">
        <v>13</v>
      </c>
    </row>
    <row r="50" spans="2:12" ht="19.5" hidden="1" customHeight="1" x14ac:dyDescent="0.2">
      <c r="B50" s="163" t="s">
        <v>3</v>
      </c>
      <c r="C50" s="244" t="s">
        <v>2</v>
      </c>
      <c r="D50" s="245"/>
      <c r="E50" s="246" t="s">
        <v>4</v>
      </c>
      <c r="F50" s="247"/>
      <c r="G50" s="248" t="s">
        <v>5</v>
      </c>
      <c r="H50" s="248"/>
      <c r="I50" s="249"/>
    </row>
    <row r="51" spans="2:12" hidden="1" x14ac:dyDescent="0.2">
      <c r="J51" s="190">
        <v>-6.5</v>
      </c>
      <c r="K51" s="228">
        <f>VLOOKUP(B3,Base_lyc!B35:E44,2,FALSE)</f>
        <v>5.0555555555555554</v>
      </c>
      <c r="L51" s="190">
        <v>6.5</v>
      </c>
    </row>
    <row r="52" spans="2:12" hidden="1" x14ac:dyDescent="0.2">
      <c r="J52" s="190">
        <v>0</v>
      </c>
      <c r="K52" s="190">
        <v>0</v>
      </c>
      <c r="L52" s="190">
        <v>0</v>
      </c>
    </row>
    <row r="53" spans="2:12" hidden="1" x14ac:dyDescent="0.2">
      <c r="J53" s="164"/>
      <c r="K53" s="164"/>
      <c r="L53" s="164"/>
    </row>
    <row r="54" spans="2:12" x14ac:dyDescent="0.2">
      <c r="J54" s="164"/>
      <c r="K54" s="164"/>
      <c r="L54" s="164"/>
    </row>
    <row r="56" spans="2:12" ht="15.75" x14ac:dyDescent="0.25">
      <c r="B56" s="156" t="s">
        <v>0</v>
      </c>
    </row>
    <row r="57" spans="2:12" x14ac:dyDescent="0.2">
      <c r="F57" s="242" t="s">
        <v>3647</v>
      </c>
      <c r="G57" s="242"/>
      <c r="H57" s="242"/>
      <c r="I57" s="242"/>
    </row>
    <row r="58" spans="2:12" x14ac:dyDescent="0.2">
      <c r="F58" s="157" t="s">
        <v>3648</v>
      </c>
      <c r="G58" s="250" t="str">
        <f>VLOOKUP(B3,Base_lyc!B2:BP11,2,FALSE)</f>
        <v>Public</v>
      </c>
      <c r="H58" s="251"/>
      <c r="I58" s="237" t="s">
        <v>3859</v>
      </c>
    </row>
    <row r="59" spans="2:12" x14ac:dyDescent="0.2">
      <c r="B59" s="152" t="s">
        <v>3651</v>
      </c>
      <c r="F59" s="262">
        <f>VLOOKUP(B3,Base_lyc!B2:BP11,28,FALSE)</f>
        <v>1.38755435</v>
      </c>
      <c r="G59" s="258">
        <f>VLOOKUP(B3,Base_lyc!B2:BP11,29,FALSE)</f>
        <v>1.4573804800000001</v>
      </c>
      <c r="H59" s="259"/>
      <c r="I59" s="262">
        <f>VLOOKUP(B3,Base_lyc!B2:BP11,30,FALSE)</f>
        <v>1.5236764</v>
      </c>
    </row>
    <row r="60" spans="2:12" x14ac:dyDescent="0.2">
      <c r="B60" s="152" t="s">
        <v>3682</v>
      </c>
      <c r="F60" s="263"/>
      <c r="G60" s="260"/>
      <c r="H60" s="261"/>
      <c r="I60" s="263"/>
    </row>
    <row r="61" spans="2:12" x14ac:dyDescent="0.2">
      <c r="B61" s="152" t="s">
        <v>3683</v>
      </c>
      <c r="F61" s="158">
        <f>VLOOKUP(B3,Base_lyc!B2:BP11,31,FALSE)</f>
        <v>30.6666667</v>
      </c>
      <c r="G61" s="256">
        <f>VLOOKUP(B3,Base_lyc!B2:BP11,32,FALSE)</f>
        <v>29.602339199999999</v>
      </c>
      <c r="H61" s="257"/>
      <c r="I61" s="209">
        <f>VLOOKUP(B3,Base_lyc!B2:BP11,33,FALSE)</f>
        <v>28.6480687</v>
      </c>
    </row>
    <row r="63" spans="2:12" ht="16.5" customHeight="1" x14ac:dyDescent="0.2">
      <c r="B63" s="166" t="s">
        <v>3771</v>
      </c>
      <c r="C63" s="167"/>
      <c r="D63" s="167"/>
      <c r="E63" s="167"/>
      <c r="F63" s="167"/>
      <c r="G63" s="167"/>
      <c r="H63" s="167"/>
      <c r="I63" s="168" t="s">
        <v>11</v>
      </c>
    </row>
    <row r="64" spans="2:12" ht="19.5" customHeight="1" x14ac:dyDescent="0.2">
      <c r="B64" s="163" t="s">
        <v>3</v>
      </c>
      <c r="C64" s="244" t="s">
        <v>2</v>
      </c>
      <c r="D64" s="245"/>
      <c r="E64" s="246" t="s">
        <v>4</v>
      </c>
      <c r="F64" s="247"/>
      <c r="G64" s="248" t="s">
        <v>5</v>
      </c>
      <c r="H64" s="248"/>
      <c r="I64" s="249"/>
    </row>
    <row r="65" spans="2:12" x14ac:dyDescent="0.2">
      <c r="J65" s="190">
        <v>-6.5</v>
      </c>
      <c r="K65" s="228">
        <f>VLOOKUP(B3,Base_lyc!B35:E44,3,FALSE)</f>
        <v>-5.0555555555555562</v>
      </c>
      <c r="L65" s="190">
        <v>6.5</v>
      </c>
    </row>
    <row r="66" spans="2:12" x14ac:dyDescent="0.2">
      <c r="J66" s="190">
        <v>0</v>
      </c>
      <c r="K66" s="190">
        <v>0</v>
      </c>
      <c r="L66" s="190">
        <v>0</v>
      </c>
    </row>
    <row r="67" spans="2:12" x14ac:dyDescent="0.2">
      <c r="J67" s="164"/>
      <c r="K67" s="164"/>
      <c r="L67" s="164"/>
    </row>
    <row r="68" spans="2:12" x14ac:dyDescent="0.2">
      <c r="J68" s="164"/>
      <c r="K68" s="164"/>
      <c r="L68" s="164"/>
    </row>
    <row r="69" spans="2:12" x14ac:dyDescent="0.2">
      <c r="J69" s="164"/>
      <c r="K69" s="164"/>
      <c r="L69" s="164"/>
    </row>
    <row r="70" spans="2:12" ht="15.75" x14ac:dyDescent="0.25">
      <c r="B70" s="156" t="s">
        <v>3652</v>
      </c>
    </row>
    <row r="71" spans="2:12" x14ac:dyDescent="0.2">
      <c r="F71" s="242" t="s">
        <v>3861</v>
      </c>
      <c r="G71" s="242"/>
      <c r="H71" s="242"/>
      <c r="I71" s="242"/>
    </row>
    <row r="72" spans="2:12" x14ac:dyDescent="0.2">
      <c r="F72" s="169" t="s">
        <v>3648</v>
      </c>
      <c r="G72" s="250" t="str">
        <f>VLOOKUP(B3,Base_lyc!B2:BP11,2,FALSE)</f>
        <v>Public</v>
      </c>
      <c r="H72" s="251"/>
      <c r="I72" s="237" t="s">
        <v>3859</v>
      </c>
    </row>
    <row r="73" spans="2:12" x14ac:dyDescent="0.2">
      <c r="B73" s="152" t="s">
        <v>3653</v>
      </c>
      <c r="F73" s="158">
        <f>VLOOKUP(B3,Base_lyc!B2:BP11,56,FALSE)</f>
        <v>37.341772151898731</v>
      </c>
      <c r="G73" s="256">
        <f>VLOOKUP(B3,Base_lyc!B2:BP11,57,FALSE)</f>
        <v>34.47927199191102</v>
      </c>
      <c r="H73" s="257"/>
      <c r="I73" s="153" t="str">
        <f>VLOOKUP(B3,Base_lyc!B2:BP11,58,FALSE)</f>
        <v>-</v>
      </c>
    </row>
    <row r="74" spans="2:12" x14ac:dyDescent="0.2">
      <c r="B74" s="152" t="s">
        <v>3654</v>
      </c>
      <c r="F74" s="158">
        <f>VLOOKUP(B3,Base_lyc!B2:BP11,59,FALSE)</f>
        <v>93.670886075949369</v>
      </c>
      <c r="G74" s="256">
        <f>VLOOKUP(B3,Base_lyc!B2:BP11,60,FALSE)</f>
        <v>87.462082912032358</v>
      </c>
      <c r="H74" s="257"/>
      <c r="I74" s="158">
        <f>VLOOKUP(B3,Base_lyc!B2:BP11,61,FALSE)</f>
        <v>80.301129234629869</v>
      </c>
    </row>
    <row r="75" spans="2:12" x14ac:dyDescent="0.2">
      <c r="B75" s="152" t="s">
        <v>3655</v>
      </c>
      <c r="F75" s="158">
        <f>VLOOKUP(B3,Base_lyc!B2:BP11,62,FALSE)</f>
        <v>6.8227848101265822</v>
      </c>
      <c r="G75" s="256">
        <f>VLOOKUP(B3,Base_lyc!B2:BP11,63,FALSE)</f>
        <v>4.9676440849342773</v>
      </c>
      <c r="H75" s="257"/>
      <c r="I75" s="158" t="str">
        <f>VLOOKUP(B3,Base_lyc!B2:BP11,64,FALSE)</f>
        <v>-</v>
      </c>
    </row>
    <row r="76" spans="2:12" x14ac:dyDescent="0.2">
      <c r="B76" s="152" t="s">
        <v>3656</v>
      </c>
      <c r="F76" s="158">
        <f>VLOOKUP(B3,Base_lyc!B2:BP11,65,FALSE)</f>
        <v>48.398734177215189</v>
      </c>
      <c r="G76" s="256">
        <f>VLOOKUP(B3,Base_lyc!B2:BP11,66,FALSE)</f>
        <v>45.498483316481291</v>
      </c>
      <c r="H76" s="257"/>
      <c r="I76" s="158">
        <f>VLOOKUP(B3,Base_lyc!B2:BP11,67,FALSE)</f>
        <v>45.588599752168527</v>
      </c>
    </row>
    <row r="79" spans="2:12" ht="15.75" x14ac:dyDescent="0.25">
      <c r="B79" s="156" t="s">
        <v>15</v>
      </c>
    </row>
    <row r="80" spans="2:12" x14ac:dyDescent="0.2">
      <c r="F80" s="242" t="s">
        <v>3862</v>
      </c>
      <c r="G80" s="242"/>
      <c r="H80" s="242"/>
      <c r="I80" s="242"/>
    </row>
    <row r="81" spans="2:12" x14ac:dyDescent="0.2">
      <c r="F81" s="169" t="s">
        <v>3648</v>
      </c>
      <c r="G81" s="204" t="s">
        <v>80</v>
      </c>
      <c r="H81" s="169" t="str">
        <f>VLOOKUP(B3,Base_lyc!B2:BP11,2,FALSE)</f>
        <v>Public</v>
      </c>
      <c r="I81" s="237" t="s">
        <v>3859</v>
      </c>
    </row>
    <row r="82" spans="2:12" x14ac:dyDescent="0.2">
      <c r="B82" s="152" t="s">
        <v>3863</v>
      </c>
      <c r="E82" s="170"/>
      <c r="F82" s="210">
        <f>VLOOKUP(B3,Base_lyc!B2:BP11,34,FALSE)</f>
        <v>88.800000000000011</v>
      </c>
      <c r="G82" s="211" t="s">
        <v>369</v>
      </c>
      <c r="H82" s="211">
        <f>VLOOKUP(B3,Base_lyc!B2:BP11,35,FALSE)</f>
        <v>82.3</v>
      </c>
      <c r="I82" s="210">
        <f>VLOOKUP(B3,Base_lyc!B2:BP11,36,FALSE)</f>
        <v>81.900000000000006</v>
      </c>
    </row>
    <row r="83" spans="2:12" x14ac:dyDescent="0.2">
      <c r="B83" s="152" t="s">
        <v>3864</v>
      </c>
      <c r="E83" s="170"/>
      <c r="F83" s="210">
        <f>VLOOKUP(B3,Base_lyc!B2:BP11,37,FALSE)</f>
        <v>2.6</v>
      </c>
      <c r="G83" s="211" t="s">
        <v>369</v>
      </c>
      <c r="H83" s="211">
        <f>VLOOKUP(B3,Base_lyc!B2:BP11,38,FALSE)</f>
        <v>5.3</v>
      </c>
      <c r="I83" s="210">
        <f>VLOOKUP(B3,Base_lyc!B2:BP11,39,FALSE)</f>
        <v>5.0999999999999996</v>
      </c>
    </row>
    <row r="84" spans="2:12" x14ac:dyDescent="0.2">
      <c r="B84" s="152" t="s">
        <v>3849</v>
      </c>
      <c r="E84" s="170"/>
      <c r="F84" s="210">
        <f>VLOOKUP(B3,Base_lyc!B2:BP11,40,FALSE)</f>
        <v>7.5</v>
      </c>
      <c r="G84" s="211" t="s">
        <v>369</v>
      </c>
      <c r="H84" s="211" t="str">
        <f>VLOOKUP(B3,Base_lyc!B2:BP11,41,FALSE)</f>
        <v>8,5</v>
      </c>
      <c r="I84" s="210" t="str">
        <f>VLOOKUP(B3,Base_lyc!B2:BP11,42,FALSE)</f>
        <v>9,6</v>
      </c>
    </row>
    <row r="85" spans="2:12" x14ac:dyDescent="0.2">
      <c r="B85" s="152" t="s">
        <v>3685</v>
      </c>
      <c r="E85" s="170"/>
      <c r="F85" s="158">
        <f>VLOOKUP(B3,Base_lyc!B2:BP11,43,FALSE)</f>
        <v>74</v>
      </c>
      <c r="G85" s="153">
        <f>VLOOKUP(B3,Base_lyc!B2:BP11,44,FALSE)</f>
        <v>-6</v>
      </c>
      <c r="H85" s="177" t="s">
        <v>369</v>
      </c>
      <c r="I85" s="153" t="s">
        <v>369</v>
      </c>
    </row>
    <row r="86" spans="2:12" x14ac:dyDescent="0.2">
      <c r="B86" s="152" t="s">
        <v>3686</v>
      </c>
      <c r="E86" s="170"/>
      <c r="F86" s="158">
        <f>VLOOKUP(B3,Base_lyc!B2:BP11,45,FALSE)</f>
        <v>88</v>
      </c>
      <c r="G86" s="153">
        <f>VLOOKUP(B3,Base_lyc!B2:BP11,46,FALSE)</f>
        <v>-4</v>
      </c>
      <c r="H86" s="177" t="s">
        <v>369</v>
      </c>
      <c r="I86" s="153" t="s">
        <v>369</v>
      </c>
    </row>
    <row r="87" spans="2:12" x14ac:dyDescent="0.2">
      <c r="B87" s="152" t="s">
        <v>3687</v>
      </c>
      <c r="E87" s="170"/>
      <c r="F87" s="158">
        <f>VLOOKUP(B3,Base_lyc!B2:BP11,47,FALSE)</f>
        <v>95</v>
      </c>
      <c r="G87" s="153">
        <f>VLOOKUP(B3,Base_lyc!B2:BP11,48,FALSE)</f>
        <v>-2</v>
      </c>
      <c r="H87" s="177" t="s">
        <v>369</v>
      </c>
      <c r="I87" s="153" t="s">
        <v>369</v>
      </c>
    </row>
    <row r="89" spans="2:12" hidden="1" x14ac:dyDescent="0.2">
      <c r="B89" s="166" t="s">
        <v>3836</v>
      </c>
      <c r="C89" s="167"/>
      <c r="D89" s="167"/>
      <c r="E89" s="167"/>
      <c r="F89" s="167"/>
      <c r="G89" s="167"/>
      <c r="H89" s="167"/>
      <c r="I89" s="168" t="s">
        <v>303</v>
      </c>
    </row>
    <row r="90" spans="2:12" ht="18" hidden="1" x14ac:dyDescent="0.2">
      <c r="B90" s="163" t="s">
        <v>3</v>
      </c>
      <c r="C90" s="244" t="s">
        <v>2</v>
      </c>
      <c r="D90" s="245"/>
      <c r="E90" s="246" t="s">
        <v>4</v>
      </c>
      <c r="F90" s="247"/>
      <c r="G90" s="248" t="s">
        <v>5</v>
      </c>
      <c r="H90" s="248"/>
      <c r="I90" s="249"/>
    </row>
    <row r="91" spans="2:12" hidden="1" x14ac:dyDescent="0.2">
      <c r="J91" s="190">
        <v>-6.5</v>
      </c>
      <c r="K91" s="228">
        <f>VLOOKUP(B3,Base_lyc!B35:E44,4,FALSE)</f>
        <v>6.5</v>
      </c>
      <c r="L91" s="190">
        <v>6.5</v>
      </c>
    </row>
    <row r="92" spans="2:12" hidden="1" x14ac:dyDescent="0.2">
      <c r="J92" s="190">
        <v>0</v>
      </c>
      <c r="K92" s="190">
        <v>0</v>
      </c>
      <c r="L92" s="190">
        <v>0</v>
      </c>
    </row>
    <row r="94" spans="2:12" ht="15.75" x14ac:dyDescent="0.25">
      <c r="B94" s="156" t="s">
        <v>76</v>
      </c>
    </row>
    <row r="95" spans="2:12" x14ac:dyDescent="0.2">
      <c r="F95" s="242" t="s">
        <v>3647</v>
      </c>
      <c r="G95" s="242"/>
      <c r="H95" s="242"/>
      <c r="I95" s="242"/>
      <c r="J95" s="176"/>
    </row>
    <row r="96" spans="2:12" x14ac:dyDescent="0.2">
      <c r="F96" s="175" t="s">
        <v>3648</v>
      </c>
      <c r="G96" s="157" t="s">
        <v>80</v>
      </c>
      <c r="H96" s="212" t="str">
        <f>VLOOKUP(B3,Base_lyc!B2:BP11,2,FALSE)</f>
        <v>Public</v>
      </c>
      <c r="I96" s="237" t="s">
        <v>3859</v>
      </c>
    </row>
    <row r="97" spans="2:25" x14ac:dyDescent="0.2">
      <c r="B97" s="152" t="s">
        <v>3832</v>
      </c>
      <c r="E97" s="170"/>
      <c r="F97" s="153">
        <f>VLOOKUP(B3,Base_lyc!B2:BP11,49,FALSE)</f>
        <v>93.9</v>
      </c>
      <c r="G97" s="215">
        <f>VLOOKUP(B3,Base_lyc!B2:BP11,50,FALSE)</f>
        <v>-3</v>
      </c>
      <c r="H97" s="158">
        <f>VLOOKUP(B3,Base_lyc!B2:BP11,51,FALSE)</f>
        <v>87.1</v>
      </c>
      <c r="I97" s="153">
        <f>VLOOKUP(B3,Base_lyc!B2:BP11,52,FALSE)</f>
        <v>86.5</v>
      </c>
    </row>
    <row r="98" spans="2:25" x14ac:dyDescent="0.2">
      <c r="B98" s="152" t="s">
        <v>3684</v>
      </c>
      <c r="E98" s="170"/>
      <c r="F98" s="158">
        <f>VLOOKUP(B3,Base_lyc!B2:BP11,53,FALSE)</f>
        <v>78</v>
      </c>
      <c r="G98" s="177" t="s">
        <v>369</v>
      </c>
      <c r="H98" s="177">
        <f>VLOOKUP(B3,Base_lyc!B2:BP11,54,FALSE)</f>
        <v>79.2</v>
      </c>
      <c r="I98" s="158">
        <f>VLOOKUP(B3,Base_lyc!B2:BP11,55,FALSE)</f>
        <v>80</v>
      </c>
    </row>
    <row r="101" spans="2:25" ht="15.75" x14ac:dyDescent="0.2">
      <c r="B101" s="159" t="s">
        <v>73</v>
      </c>
    </row>
    <row r="102" spans="2:25" ht="51" x14ac:dyDescent="0.2">
      <c r="Y102" s="173" t="s">
        <v>3690</v>
      </c>
    </row>
    <row r="103" spans="2:25" x14ac:dyDescent="0.2">
      <c r="Y103" s="152">
        <v>74</v>
      </c>
    </row>
    <row r="104" spans="2:25" x14ac:dyDescent="0.2">
      <c r="Y104" s="152">
        <v>69.900000000000006</v>
      </c>
    </row>
    <row r="105" spans="2:25" x14ac:dyDescent="0.2">
      <c r="J105" s="178"/>
      <c r="K105" s="220"/>
      <c r="L105" s="220"/>
      <c r="M105" s="220"/>
      <c r="N105" s="220"/>
      <c r="O105" s="220"/>
      <c r="P105" s="221"/>
      <c r="Q105" s="222"/>
      <c r="R105" s="222"/>
      <c r="S105" s="223"/>
      <c r="T105" s="220"/>
      <c r="U105" s="224"/>
      <c r="V105" s="224"/>
      <c r="Y105" s="152">
        <v>85</v>
      </c>
    </row>
    <row r="106" spans="2:25" x14ac:dyDescent="0.2">
      <c r="J106" s="178"/>
      <c r="K106" s="220"/>
      <c r="L106" s="223"/>
      <c r="M106" s="223"/>
      <c r="N106" s="223"/>
      <c r="O106" s="220"/>
      <c r="P106" s="221"/>
      <c r="Q106" s="223"/>
      <c r="R106" s="223"/>
      <c r="S106" s="223"/>
      <c r="T106" s="223"/>
      <c r="U106" s="224"/>
      <c r="V106" s="224"/>
      <c r="Y106" s="152">
        <v>37.700000000000003</v>
      </c>
    </row>
    <row r="107" spans="2:25" x14ac:dyDescent="0.2">
      <c r="J107" s="151" t="s">
        <v>3855</v>
      </c>
      <c r="K107" s="151"/>
      <c r="L107" s="151"/>
      <c r="M107" s="151"/>
      <c r="N107" s="151"/>
      <c r="O107" s="151"/>
      <c r="P107" s="151"/>
      <c r="Q107" s="151"/>
      <c r="R107" s="151"/>
      <c r="S107" s="151"/>
      <c r="T107" s="151"/>
      <c r="U107" s="151"/>
      <c r="V107" s="151"/>
    </row>
    <row r="108" spans="2:25" ht="51" x14ac:dyDescent="0.2">
      <c r="J108" s="229" t="s">
        <v>73</v>
      </c>
      <c r="K108" s="230" t="s">
        <v>3663</v>
      </c>
      <c r="L108" s="230" t="s">
        <v>3669</v>
      </c>
      <c r="M108" s="230" t="s">
        <v>3664</v>
      </c>
      <c r="N108" s="230" t="s">
        <v>3688</v>
      </c>
      <c r="O108" s="231" t="s">
        <v>3668</v>
      </c>
      <c r="P108" s="231" t="s">
        <v>3665</v>
      </c>
      <c r="Q108" s="230" t="s">
        <v>3689</v>
      </c>
      <c r="R108" s="230" t="s">
        <v>3691</v>
      </c>
      <c r="S108" s="230" t="s">
        <v>3837</v>
      </c>
      <c r="T108" s="230" t="s">
        <v>3838</v>
      </c>
      <c r="U108" s="230"/>
      <c r="V108" s="230"/>
      <c r="Y108" s="164"/>
    </row>
    <row r="109" spans="2:25" x14ac:dyDescent="0.2">
      <c r="J109" s="151" t="s">
        <v>3648</v>
      </c>
      <c r="K109" s="232">
        <f>VLOOKUP(B3,Base_lyc!B35:O44,5,FALSE)</f>
        <v>0.98557692307692235</v>
      </c>
      <c r="L109" s="232">
        <f>VLOOKUP(B3,Base_lyc!B35:O44,6,FALSE)</f>
        <v>4.1772151898734178</v>
      </c>
      <c r="M109" s="232">
        <f>VLOOKUP(B3,Base_lyc!B35:O44,7,FALSE)</f>
        <v>4.7663551401869171</v>
      </c>
      <c r="N109" s="232">
        <f>VLOOKUP(B3,Base_lyc!B35:O44,8,FALSE)</f>
        <v>0.26315789473684237</v>
      </c>
      <c r="O109" s="232">
        <f>VLOOKUP(B3,Base_lyc!B35:O44,9,FALSE)</f>
        <v>-1.8708398367387109</v>
      </c>
      <c r="P109" s="232">
        <f>VLOOKUP(B3,Base_lyc!B35:O44,10,FALSE)</f>
        <v>-1.4020495137885609</v>
      </c>
      <c r="Q109" s="232">
        <f>VLOOKUP(B3,Base_lyc!B35:O44,11,FALSE)</f>
        <v>0.12539184952977792</v>
      </c>
      <c r="R109" s="232">
        <f>VLOOKUP(B3,Base_lyc!B35:O44,12,FALSE)</f>
        <v>0.55555555555555536</v>
      </c>
      <c r="S109" s="232">
        <f>VLOOKUP(B3,Base_lyc!B35:O44,13,FALSE)</f>
        <v>3.0578512396694233</v>
      </c>
      <c r="T109" s="232">
        <f>VLOOKUP(B3,Base_lyc!B35:O44,14,FALSE)</f>
        <v>-0.76628352490421436</v>
      </c>
      <c r="U109" s="231"/>
      <c r="V109" s="231"/>
      <c r="Y109" s="170"/>
    </row>
    <row r="110" spans="2:25" x14ac:dyDescent="0.2">
      <c r="J110" s="151" t="s">
        <v>3859</v>
      </c>
      <c r="K110" s="231">
        <v>0</v>
      </c>
      <c r="L110" s="231">
        <v>0</v>
      </c>
      <c r="M110" s="231">
        <v>0</v>
      </c>
      <c r="N110" s="231">
        <v>0</v>
      </c>
      <c r="O110" s="231">
        <v>0</v>
      </c>
      <c r="P110" s="231">
        <v>0</v>
      </c>
      <c r="Q110" s="231">
        <v>0</v>
      </c>
      <c r="R110" s="231">
        <v>0</v>
      </c>
      <c r="S110" s="231">
        <v>0</v>
      </c>
      <c r="T110" s="231">
        <v>0</v>
      </c>
      <c r="U110" s="231"/>
      <c r="V110" s="231"/>
    </row>
    <row r="111" spans="2:25" x14ac:dyDescent="0.2">
      <c r="J111" s="178"/>
      <c r="K111" s="178"/>
      <c r="L111" s="178"/>
      <c r="M111" s="178"/>
      <c r="N111" s="178"/>
      <c r="O111" s="178"/>
      <c r="P111" s="178"/>
      <c r="Q111" s="178"/>
      <c r="R111" s="178"/>
      <c r="S111" s="178"/>
      <c r="T111" s="178"/>
      <c r="U111" s="178"/>
      <c r="V111" s="178"/>
    </row>
    <row r="112" spans="2:25" x14ac:dyDescent="0.2">
      <c r="J112" s="178"/>
      <c r="K112" s="178"/>
      <c r="L112" s="178"/>
      <c r="M112" s="178"/>
      <c r="N112" s="178"/>
      <c r="O112" s="178"/>
      <c r="P112" s="178"/>
      <c r="Q112" s="178"/>
      <c r="R112" s="178"/>
      <c r="S112" s="178"/>
      <c r="T112" s="178"/>
      <c r="U112" s="178"/>
      <c r="V112" s="178"/>
    </row>
    <row r="120" spans="11:22" x14ac:dyDescent="0.2">
      <c r="K120" s="164"/>
      <c r="L120" s="164"/>
      <c r="M120" s="164"/>
      <c r="N120" s="164"/>
      <c r="O120" s="164"/>
      <c r="P120" s="164"/>
      <c r="Q120" s="164"/>
      <c r="R120" s="164"/>
      <c r="S120" s="164"/>
      <c r="T120" s="164"/>
    </row>
    <row r="121" spans="11:22" x14ac:dyDescent="0.2">
      <c r="K121" s="164"/>
      <c r="L121" s="164"/>
      <c r="M121" s="164"/>
      <c r="N121" s="164"/>
      <c r="O121" s="164"/>
      <c r="P121" s="164"/>
      <c r="Q121" s="164"/>
      <c r="R121" s="164"/>
      <c r="S121" s="164"/>
      <c r="T121" s="164"/>
    </row>
    <row r="122" spans="11:22" x14ac:dyDescent="0.2">
      <c r="K122" s="164"/>
      <c r="L122" s="164"/>
      <c r="M122" s="164"/>
      <c r="N122" s="164"/>
      <c r="O122" s="164"/>
      <c r="P122" s="164"/>
      <c r="Q122" s="164"/>
      <c r="R122" s="164"/>
      <c r="S122" s="164"/>
      <c r="T122" s="164"/>
    </row>
    <row r="123" spans="11:22" x14ac:dyDescent="0.2">
      <c r="K123" s="164"/>
      <c r="L123" s="164"/>
      <c r="M123" s="164"/>
      <c r="N123" s="164"/>
      <c r="O123" s="164"/>
      <c r="P123" s="164"/>
      <c r="Q123" s="164"/>
      <c r="R123" s="164"/>
      <c r="S123" s="164"/>
      <c r="T123" s="219"/>
    </row>
    <row r="124" spans="11:22" x14ac:dyDescent="0.2">
      <c r="K124" s="164"/>
      <c r="L124" s="164"/>
      <c r="M124" s="164"/>
      <c r="N124" s="164"/>
      <c r="O124" s="164"/>
      <c r="P124" s="164"/>
      <c r="Q124" s="164"/>
      <c r="R124" s="164"/>
      <c r="S124" s="164"/>
      <c r="T124" s="219"/>
    </row>
    <row r="125" spans="11:22" x14ac:dyDescent="0.2">
      <c r="K125" s="164"/>
      <c r="L125" s="164"/>
      <c r="M125" s="164"/>
      <c r="N125" s="164"/>
      <c r="O125" s="164"/>
      <c r="P125" s="164"/>
      <c r="Q125" s="164"/>
      <c r="R125" s="164"/>
      <c r="S125" s="164"/>
      <c r="T125" s="164"/>
      <c r="U125" s="164"/>
      <c r="V125" s="164"/>
    </row>
    <row r="126" spans="11:22" x14ac:dyDescent="0.2">
      <c r="K126" s="164"/>
      <c r="L126" s="164"/>
      <c r="M126" s="164"/>
      <c r="N126" s="164"/>
      <c r="O126" s="164"/>
      <c r="P126" s="164"/>
      <c r="Q126" s="164"/>
      <c r="R126" s="164"/>
      <c r="S126" s="164"/>
      <c r="T126" s="164"/>
      <c r="U126" s="164"/>
      <c r="V126" s="164"/>
    </row>
    <row r="127" spans="11:22" x14ac:dyDescent="0.2">
      <c r="K127" s="164"/>
      <c r="L127" s="164"/>
      <c r="M127" s="164"/>
      <c r="N127" s="164"/>
      <c r="O127" s="164"/>
      <c r="P127" s="164"/>
      <c r="Q127" s="164"/>
      <c r="R127" s="164"/>
      <c r="S127" s="164"/>
      <c r="T127" s="164"/>
      <c r="U127" s="164"/>
      <c r="V127" s="164"/>
    </row>
    <row r="128" spans="11:22" x14ac:dyDescent="0.2">
      <c r="K128" s="164"/>
      <c r="L128" s="164"/>
      <c r="M128" s="164"/>
      <c r="N128" s="164"/>
      <c r="O128" s="164"/>
      <c r="P128" s="164"/>
      <c r="Q128" s="164"/>
      <c r="R128" s="164"/>
      <c r="S128" s="164"/>
      <c r="T128" s="219"/>
      <c r="U128" s="164"/>
      <c r="V128" s="164"/>
    </row>
    <row r="129" spans="11:22" x14ac:dyDescent="0.2">
      <c r="K129" s="164"/>
      <c r="L129" s="164"/>
      <c r="M129" s="164"/>
      <c r="N129" s="164"/>
      <c r="O129" s="164"/>
      <c r="P129" s="164"/>
      <c r="Q129" s="164"/>
      <c r="R129" s="164"/>
      <c r="S129" s="219"/>
      <c r="T129" s="219"/>
      <c r="U129" s="164"/>
      <c r="V129" s="164"/>
    </row>
    <row r="130" spans="11:22" x14ac:dyDescent="0.2">
      <c r="K130" s="164"/>
      <c r="L130" s="164"/>
      <c r="M130" s="164"/>
      <c r="N130" s="164"/>
      <c r="O130" s="164"/>
      <c r="P130" s="164"/>
      <c r="Q130" s="164"/>
      <c r="R130" s="164"/>
      <c r="S130" s="164"/>
      <c r="T130" s="164"/>
      <c r="U130" s="164"/>
      <c r="V130" s="164"/>
    </row>
    <row r="131" spans="11:22" x14ac:dyDescent="0.2">
      <c r="K131" s="164"/>
      <c r="L131" s="164"/>
      <c r="M131" s="164"/>
      <c r="N131" s="164"/>
      <c r="O131" s="164"/>
      <c r="P131" s="164"/>
      <c r="Q131" s="164"/>
      <c r="R131" s="164"/>
      <c r="S131" s="164"/>
      <c r="T131" s="164"/>
      <c r="U131" s="164"/>
      <c r="V131" s="164"/>
    </row>
    <row r="132" spans="11:22" x14ac:dyDescent="0.2">
      <c r="K132" s="164"/>
      <c r="L132" s="164"/>
      <c r="M132" s="164"/>
      <c r="N132" s="164"/>
      <c r="O132" s="164"/>
      <c r="P132" s="164"/>
      <c r="Q132" s="164"/>
      <c r="R132" s="164"/>
      <c r="S132" s="164"/>
      <c r="T132" s="164"/>
      <c r="U132" s="164"/>
      <c r="V132" s="164"/>
    </row>
    <row r="133" spans="11:22" x14ac:dyDescent="0.2">
      <c r="K133" s="164"/>
      <c r="L133" s="164"/>
      <c r="M133" s="164"/>
      <c r="N133" s="164"/>
      <c r="O133" s="164"/>
      <c r="P133" s="164"/>
      <c r="Q133" s="164"/>
      <c r="R133" s="164"/>
      <c r="S133" s="164"/>
      <c r="T133" s="164"/>
      <c r="U133" s="164"/>
      <c r="V133" s="164"/>
    </row>
    <row r="134" spans="11:22" x14ac:dyDescent="0.2">
      <c r="K134" s="164"/>
      <c r="L134" s="164"/>
      <c r="M134" s="164"/>
      <c r="N134" s="164"/>
      <c r="O134" s="164"/>
      <c r="P134" s="164"/>
      <c r="Q134" s="164"/>
      <c r="R134" s="164"/>
      <c r="S134" s="164"/>
      <c r="T134" s="164"/>
      <c r="U134" s="164"/>
      <c r="V134" s="164"/>
    </row>
    <row r="135" spans="11:22" x14ac:dyDescent="0.2">
      <c r="K135" s="164"/>
      <c r="L135" s="164"/>
      <c r="M135" s="164"/>
      <c r="N135" s="164"/>
      <c r="O135" s="164"/>
      <c r="P135" s="164"/>
      <c r="Q135" s="164"/>
      <c r="R135" s="164"/>
      <c r="S135" s="164"/>
      <c r="T135" s="164"/>
      <c r="U135" s="164"/>
      <c r="V135" s="164"/>
    </row>
    <row r="136" spans="11:22" x14ac:dyDescent="0.2">
      <c r="K136" s="164"/>
      <c r="L136" s="164"/>
      <c r="M136" s="164"/>
      <c r="N136" s="164"/>
      <c r="O136" s="164"/>
      <c r="P136" s="164"/>
      <c r="Q136" s="164"/>
      <c r="R136" s="164"/>
      <c r="S136" s="164"/>
      <c r="T136" s="164"/>
      <c r="U136" s="181"/>
      <c r="V136" s="181"/>
    </row>
  </sheetData>
  <mergeCells count="34">
    <mergeCell ref="G58:H58"/>
    <mergeCell ref="G72:H72"/>
    <mergeCell ref="G73:H73"/>
    <mergeCell ref="G74:H74"/>
    <mergeCell ref="G75:H75"/>
    <mergeCell ref="F95:I95"/>
    <mergeCell ref="C64:D64"/>
    <mergeCell ref="E64:F64"/>
    <mergeCell ref="G64:I64"/>
    <mergeCell ref="G59:H60"/>
    <mergeCell ref="G61:H61"/>
    <mergeCell ref="F80:I80"/>
    <mergeCell ref="F59:F60"/>
    <mergeCell ref="I59:I60"/>
    <mergeCell ref="C90:D90"/>
    <mergeCell ref="E90:F90"/>
    <mergeCell ref="G90:I90"/>
    <mergeCell ref="F71:I71"/>
    <mergeCell ref="G76:H76"/>
    <mergeCell ref="F57:I57"/>
    <mergeCell ref="B1:I1"/>
    <mergeCell ref="F40:I40"/>
    <mergeCell ref="C50:D50"/>
    <mergeCell ref="E50:F50"/>
    <mergeCell ref="G50:I50"/>
    <mergeCell ref="G20:H20"/>
    <mergeCell ref="G21:H21"/>
    <mergeCell ref="G22:H22"/>
    <mergeCell ref="G41:H41"/>
    <mergeCell ref="G42:H42"/>
    <mergeCell ref="G43:H43"/>
    <mergeCell ref="G44:H44"/>
    <mergeCell ref="G45:H45"/>
    <mergeCell ref="G46:H46"/>
  </mergeCells>
  <hyperlinks>
    <hyperlink ref="C13" r:id="rId1"/>
  </hyperlinks>
  <pageMargins left="0.23622047244094491" right="0.23622047244094491" top="0.35433070866141736" bottom="0.35433070866141736" header="0.31496062992125984" footer="0.31496062992125984"/>
  <pageSetup paperSize="9" scale="97"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Base_lyc!$A$2:$A$11</xm:f>
          </x14:formula1>
          <xm:sqref>B1:I1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38"/>
  <sheetViews>
    <sheetView workbookViewId="0">
      <selection activeCell="B1" sqref="B1:I1"/>
    </sheetView>
  </sheetViews>
  <sheetFormatPr baseColWidth="10" defaultRowHeight="12.75" x14ac:dyDescent="0.2"/>
  <cols>
    <col min="1" max="1" width="4.7109375" style="152" customWidth="1"/>
    <col min="2" max="2" width="19.7109375" style="152" customWidth="1"/>
    <col min="3" max="3" width="11.42578125" style="152"/>
    <col min="4" max="4" width="13.42578125" style="152" customWidth="1"/>
    <col min="5" max="6" width="13.5703125" style="152" customWidth="1"/>
    <col min="7" max="8" width="7.140625" style="152" customWidth="1"/>
    <col min="9" max="9" width="13.5703125" style="152" customWidth="1"/>
    <col min="10" max="16384" width="11.42578125" style="152"/>
  </cols>
  <sheetData>
    <row r="1" spans="2:18" ht="15.75" x14ac:dyDescent="0.25">
      <c r="B1" s="243" t="s">
        <v>3774</v>
      </c>
      <c r="C1" s="243"/>
      <c r="D1" s="243"/>
      <c r="E1" s="243"/>
      <c r="F1" s="243"/>
      <c r="G1" s="243"/>
      <c r="H1" s="243"/>
      <c r="I1" s="243"/>
      <c r="K1" s="240" t="s">
        <v>3860</v>
      </c>
      <c r="L1" s="241"/>
      <c r="M1" s="241"/>
      <c r="N1" s="241"/>
      <c r="O1" s="241"/>
      <c r="P1" s="241"/>
      <c r="Q1" s="241"/>
      <c r="R1" s="179"/>
    </row>
    <row r="3" spans="2:18" ht="14.25" x14ac:dyDescent="0.2">
      <c r="B3" s="152" t="str">
        <f>VLOOKUP(B1,Base_lyc!A15:B29,2,FALSE)</f>
        <v>9830006P</v>
      </c>
      <c r="D3" s="174"/>
      <c r="E3" s="152" t="s">
        <v>3662</v>
      </c>
      <c r="F3" s="184" t="str">
        <f>VLOOKUP(B3,Base_lyc!B15:D29,3,FALSE)</f>
        <v>Nouméa</v>
      </c>
    </row>
    <row r="6" spans="2:18" ht="3" customHeight="1" x14ac:dyDescent="0.2"/>
    <row r="7" spans="2:18" ht="15.75" hidden="1" x14ac:dyDescent="0.2">
      <c r="B7" s="155" t="s">
        <v>3650</v>
      </c>
      <c r="C7" s="155"/>
      <c r="D7" s="155"/>
      <c r="E7" s="155"/>
      <c r="F7" s="155"/>
      <c r="G7" s="155"/>
      <c r="H7" s="155"/>
    </row>
    <row r="8" spans="2:18" hidden="1" x14ac:dyDescent="0.2"/>
    <row r="9" spans="2:18" hidden="1" x14ac:dyDescent="0.2">
      <c r="B9" s="152" t="s">
        <v>3662</v>
      </c>
      <c r="C9" s="152" t="s">
        <v>3660</v>
      </c>
      <c r="E9" s="171" t="s">
        <v>3676</v>
      </c>
      <c r="G9" s="152" t="s">
        <v>3675</v>
      </c>
    </row>
    <row r="10" spans="2:18" hidden="1" x14ac:dyDescent="0.2">
      <c r="B10" s="152" t="s">
        <v>3661</v>
      </c>
      <c r="C10" s="152" t="s">
        <v>3671</v>
      </c>
      <c r="E10" s="171" t="s">
        <v>3677</v>
      </c>
    </row>
    <row r="11" spans="2:18" hidden="1" x14ac:dyDescent="0.2">
      <c r="B11" s="152" t="s">
        <v>3657</v>
      </c>
      <c r="C11" s="152" t="s">
        <v>3672</v>
      </c>
      <c r="E11" s="172" t="s">
        <v>3678</v>
      </c>
    </row>
    <row r="12" spans="2:18" hidden="1" x14ac:dyDescent="0.2">
      <c r="B12" s="152" t="s">
        <v>3658</v>
      </c>
      <c r="C12" s="152" t="s">
        <v>3673</v>
      </c>
      <c r="E12" s="172" t="s">
        <v>3640</v>
      </c>
    </row>
    <row r="13" spans="2:18" hidden="1" x14ac:dyDescent="0.2">
      <c r="B13" s="152" t="s">
        <v>3659</v>
      </c>
      <c r="C13" s="161" t="s">
        <v>3674</v>
      </c>
      <c r="E13" s="172"/>
    </row>
    <row r="14" spans="2:18" hidden="1" x14ac:dyDescent="0.2">
      <c r="E14" s="172" t="s">
        <v>3641</v>
      </c>
    </row>
    <row r="20" spans="2:9" ht="15.75" x14ac:dyDescent="0.2">
      <c r="B20" s="162" t="s">
        <v>3642</v>
      </c>
    </row>
    <row r="21" spans="2:9" x14ac:dyDescent="0.2">
      <c r="E21" s="191">
        <v>2012</v>
      </c>
      <c r="F21" s="191">
        <v>2016</v>
      </c>
      <c r="G21" s="250">
        <v>2017</v>
      </c>
      <c r="H21" s="251"/>
      <c r="I21" s="191">
        <v>2018</v>
      </c>
    </row>
    <row r="22" spans="2:9" x14ac:dyDescent="0.2">
      <c r="B22" s="152" t="s">
        <v>3643</v>
      </c>
      <c r="E22" s="213">
        <f>VLOOKUP(B3,Base_lyc!B15:BD29,5,FALSE)</f>
        <v>1169</v>
      </c>
      <c r="F22" s="213">
        <f>VLOOKUP(B3,Base_lyc!B15:BD29,7,FALSE)</f>
        <v>1088</v>
      </c>
      <c r="G22" s="252">
        <f>VLOOKUP(B3,Base_lyc!B15:BD29,9,FALSE)</f>
        <v>998</v>
      </c>
      <c r="H22" s="253"/>
      <c r="I22" s="213">
        <f>VLOOKUP(B3,Base_lyc!B15:BD29,11,FALSE)</f>
        <v>992</v>
      </c>
    </row>
    <row r="23" spans="2:9" s="160" customFormat="1" x14ac:dyDescent="0.2">
      <c r="B23" s="160" t="s">
        <v>3680</v>
      </c>
      <c r="E23" s="186" t="str">
        <f>VLOOKUP(B3,Base_lyc!B15:BD29,6,FALSE)</f>
        <v>-</v>
      </c>
      <c r="F23" s="186" t="str">
        <f>VLOOKUP(B3,Base_lyc!B15:BD29,8,FALSE)</f>
        <v>-</v>
      </c>
      <c r="G23" s="254" t="str">
        <f>VLOOKUP(B3,Base_lyc!B15:BD29,10,FALSE)</f>
        <v>-</v>
      </c>
      <c r="H23" s="255"/>
      <c r="I23" s="186" t="str">
        <f>VLOOKUP(B3,Base_lyc!B15:BD29,12,FALSE)</f>
        <v>-</v>
      </c>
    </row>
    <row r="27" spans="2:9" x14ac:dyDescent="0.2">
      <c r="D27" s="152">
        <f t="shared" ref="D27:F28" si="0">E21</f>
        <v>2012</v>
      </c>
      <c r="E27" s="152">
        <f t="shared" si="0"/>
        <v>2016</v>
      </c>
      <c r="F27" s="152">
        <f t="shared" si="0"/>
        <v>2017</v>
      </c>
      <c r="G27" s="152">
        <f>I21</f>
        <v>2018</v>
      </c>
    </row>
    <row r="28" spans="2:9" x14ac:dyDescent="0.2">
      <c r="D28" s="152">
        <f t="shared" si="0"/>
        <v>1169</v>
      </c>
      <c r="E28" s="152">
        <f t="shared" si="0"/>
        <v>1088</v>
      </c>
      <c r="F28" s="152">
        <f t="shared" si="0"/>
        <v>998</v>
      </c>
      <c r="G28" s="152">
        <f>I22</f>
        <v>992</v>
      </c>
    </row>
    <row r="39" spans="2:9" ht="15.75" x14ac:dyDescent="0.25">
      <c r="B39" s="156" t="s">
        <v>1</v>
      </c>
      <c r="C39" s="154"/>
      <c r="D39" s="154"/>
      <c r="E39" s="154"/>
      <c r="F39" s="154"/>
      <c r="G39" s="154"/>
      <c r="H39" s="154"/>
    </row>
    <row r="40" spans="2:9" x14ac:dyDescent="0.2">
      <c r="F40" s="242" t="s">
        <v>3647</v>
      </c>
      <c r="G40" s="242"/>
      <c r="H40" s="242"/>
      <c r="I40" s="242"/>
    </row>
    <row r="41" spans="2:9" x14ac:dyDescent="0.2">
      <c r="F41" s="191" t="s">
        <v>3648</v>
      </c>
      <c r="G41" s="250" t="str">
        <f>VLOOKUP(B3,Base_lyc!B15:C29,2,FALSE)</f>
        <v>Public</v>
      </c>
      <c r="H41" s="251"/>
      <c r="I41" s="237" t="s">
        <v>3859</v>
      </c>
    </row>
    <row r="42" spans="2:9" x14ac:dyDescent="0.2">
      <c r="B42" s="152" t="s">
        <v>3644</v>
      </c>
      <c r="F42" s="158">
        <f>VLOOKUP(B3,Base_lyc!B15:BD29,13,FALSE)</f>
        <v>64.599999999999994</v>
      </c>
      <c r="G42" s="256">
        <f>VLOOKUP(B3,Base_lyc!B15:BD29,14,FALSE)</f>
        <v>42.3</v>
      </c>
      <c r="H42" s="257"/>
      <c r="I42" s="158">
        <f>VLOOKUP(B3,Base_lyc!B15:BD29,15,FALSE)</f>
        <v>48</v>
      </c>
    </row>
    <row r="43" spans="2:9" x14ac:dyDescent="0.2">
      <c r="B43" s="152" t="s">
        <v>3645</v>
      </c>
      <c r="F43" s="158">
        <f>VLOOKUP(B3,Base_lyc!B15:BD29,16,FALSE)</f>
        <v>59.6</v>
      </c>
      <c r="G43" s="256">
        <f>VLOOKUP(B3,Base_lyc!B15:BD29,17,FALSE)</f>
        <v>59.3</v>
      </c>
      <c r="H43" s="257"/>
      <c r="I43" s="158">
        <f>VLOOKUP(B3,Base_lyc!B15:BD29,18,FALSE)</f>
        <v>60.7</v>
      </c>
    </row>
    <row r="44" spans="2:9" x14ac:dyDescent="0.2">
      <c r="B44" s="152" t="s">
        <v>3646</v>
      </c>
      <c r="F44" s="158">
        <f>VLOOKUP(B3,Base_lyc!B15:BD29,19,FALSE)</f>
        <v>5.2</v>
      </c>
      <c r="G44" s="256">
        <f>VLOOKUP(B3,Base_lyc!B15:BD29,20,FALSE)</f>
        <v>5.9</v>
      </c>
      <c r="H44" s="257"/>
      <c r="I44" s="158">
        <f>VLOOKUP(B3,Base_lyc!B15:BD29,21,FALSE)</f>
        <v>6.5</v>
      </c>
    </row>
    <row r="45" spans="2:9" x14ac:dyDescent="0.2">
      <c r="B45" s="152" t="s">
        <v>3858</v>
      </c>
      <c r="F45" s="158">
        <f>VLOOKUP(B3,Base_lyc!B15:BD29,22,FALSE)</f>
        <v>78.900000000000006</v>
      </c>
      <c r="G45" s="256">
        <f>VLOOKUP(B3,Base_lyc!B15:BD29,23,FALSE)</f>
        <v>78.400000000000006</v>
      </c>
      <c r="H45" s="257"/>
      <c r="I45" s="158">
        <f>VLOOKUP(B3,Base_lyc!B15:BD29,24,FALSE)</f>
        <v>78.599999999999994</v>
      </c>
    </row>
    <row r="46" spans="2:9" x14ac:dyDescent="0.2">
      <c r="B46" s="152" t="s">
        <v>3815</v>
      </c>
      <c r="F46" s="158">
        <f>VLOOKUP(B3,Base_lyc!B15:BD29,25,FALSE)</f>
        <v>32.5</v>
      </c>
      <c r="G46" s="256">
        <f>VLOOKUP(B3,Base_lyc!B15:BD29,26,FALSE)</f>
        <v>36.200000000000003</v>
      </c>
      <c r="H46" s="257"/>
      <c r="I46" s="158">
        <f>VLOOKUP(B3,Base_lyc!B15:BD29,27,FALSE)</f>
        <v>39</v>
      </c>
    </row>
    <row r="47" spans="2:9" x14ac:dyDescent="0.2">
      <c r="F47" s="238"/>
      <c r="G47" s="238"/>
      <c r="H47" s="238"/>
      <c r="I47" s="238"/>
    </row>
    <row r="48" spans="2:9" x14ac:dyDescent="0.2">
      <c r="B48" s="239" t="s">
        <v>3857</v>
      </c>
      <c r="F48" s="165"/>
      <c r="G48" s="165"/>
      <c r="H48" s="165"/>
      <c r="I48" s="165"/>
    </row>
    <row r="49" spans="2:12" ht="16.5" hidden="1" customHeight="1" x14ac:dyDescent="0.2">
      <c r="B49" s="166" t="s">
        <v>3770</v>
      </c>
      <c r="C49" s="167"/>
      <c r="D49" s="167"/>
      <c r="E49" s="167"/>
      <c r="F49" s="167"/>
      <c r="G49" s="167"/>
      <c r="H49" s="167"/>
      <c r="I49" s="168" t="s">
        <v>13</v>
      </c>
    </row>
    <row r="50" spans="2:12" ht="19.5" hidden="1" customHeight="1" x14ac:dyDescent="0.2">
      <c r="B50" s="163" t="s">
        <v>3</v>
      </c>
      <c r="C50" s="244" t="s">
        <v>2</v>
      </c>
      <c r="D50" s="245"/>
      <c r="E50" s="246" t="s">
        <v>4</v>
      </c>
      <c r="F50" s="247"/>
      <c r="G50" s="248" t="s">
        <v>5</v>
      </c>
      <c r="H50" s="248"/>
      <c r="I50" s="249"/>
    </row>
    <row r="51" spans="2:12" hidden="1" x14ac:dyDescent="0.2">
      <c r="J51" s="190">
        <v>-6.5</v>
      </c>
      <c r="K51" s="228">
        <f>VLOOKUP(B3,Base_lyc!B49:E63,2,FALSE)</f>
        <v>1.8571428571428561</v>
      </c>
      <c r="L51" s="190">
        <v>6.5</v>
      </c>
    </row>
    <row r="52" spans="2:12" hidden="1" x14ac:dyDescent="0.2">
      <c r="J52" s="190">
        <v>0</v>
      </c>
      <c r="K52" s="190">
        <v>0</v>
      </c>
      <c r="L52" s="190">
        <v>0</v>
      </c>
    </row>
    <row r="55" spans="2:12" ht="15.75" x14ac:dyDescent="0.25">
      <c r="B55" s="156" t="s">
        <v>0</v>
      </c>
    </row>
    <row r="56" spans="2:12" x14ac:dyDescent="0.2">
      <c r="F56" s="242" t="s">
        <v>3647</v>
      </c>
      <c r="G56" s="242"/>
      <c r="H56" s="242"/>
      <c r="I56" s="242"/>
    </row>
    <row r="57" spans="2:12" x14ac:dyDescent="0.2">
      <c r="F57" s="157" t="s">
        <v>3648</v>
      </c>
      <c r="G57" s="250" t="str">
        <f>VLOOKUP(B3,Base_lyc!B15:C29,2,FALSE)</f>
        <v>Public</v>
      </c>
      <c r="H57" s="251"/>
      <c r="I57" s="237" t="s">
        <v>3859</v>
      </c>
    </row>
    <row r="58" spans="2:12" x14ac:dyDescent="0.2">
      <c r="B58" s="152" t="s">
        <v>3651</v>
      </c>
      <c r="F58" s="262">
        <f>VLOOKUP(B3,Base_lyc!B15:BD29,28,FALSE)</f>
        <v>1.9612440600000001</v>
      </c>
      <c r="G58" s="258">
        <f>VLOOKUP(B3,Base_lyc!B15:BD29,29,FALSE)</f>
        <v>2.1344329499999999</v>
      </c>
      <c r="H58" s="259"/>
      <c r="I58" s="262">
        <f>VLOOKUP(B3,Base_lyc!B15:BD29,30,FALSE)</f>
        <v>2.2003212300000001</v>
      </c>
    </row>
    <row r="59" spans="2:12" x14ac:dyDescent="0.2">
      <c r="B59" s="152" t="s">
        <v>3816</v>
      </c>
      <c r="F59" s="263"/>
      <c r="G59" s="260"/>
      <c r="H59" s="261"/>
      <c r="I59" s="263"/>
    </row>
    <row r="60" spans="2:12" x14ac:dyDescent="0.2">
      <c r="B60" s="152" t="s">
        <v>3817</v>
      </c>
      <c r="F60" s="158">
        <f>VLOOKUP(B3,Base_lyc!B15:BD29,31,FALSE)</f>
        <v>25.373494000000001</v>
      </c>
      <c r="G60" s="256">
        <f>VLOOKUP(B3,Base_lyc!B15:BD29,32,FALSE)</f>
        <v>25</v>
      </c>
      <c r="H60" s="257"/>
      <c r="I60" s="214">
        <f>VLOOKUP(B3,Base_lyc!B15:BD29,33,FALSE)</f>
        <v>22.445652200000001</v>
      </c>
    </row>
    <row r="62" spans="2:12" ht="16.5" customHeight="1" x14ac:dyDescent="0.2">
      <c r="B62" s="166" t="s">
        <v>3771</v>
      </c>
      <c r="C62" s="167"/>
      <c r="D62" s="167"/>
      <c r="E62" s="167"/>
      <c r="F62" s="167"/>
      <c r="G62" s="167"/>
      <c r="H62" s="167"/>
      <c r="I62" s="168" t="s">
        <v>11</v>
      </c>
    </row>
    <row r="63" spans="2:12" ht="19.5" customHeight="1" x14ac:dyDescent="0.2">
      <c r="B63" s="163" t="s">
        <v>3</v>
      </c>
      <c r="C63" s="244" t="s">
        <v>2</v>
      </c>
      <c r="D63" s="245"/>
      <c r="E63" s="246" t="s">
        <v>4</v>
      </c>
      <c r="F63" s="247"/>
      <c r="G63" s="248" t="s">
        <v>5</v>
      </c>
      <c r="H63" s="248"/>
      <c r="I63" s="249"/>
    </row>
    <row r="64" spans="2:12" x14ac:dyDescent="0.2">
      <c r="J64" s="190">
        <v>-6.5</v>
      </c>
      <c r="K64" s="228">
        <f>VLOOKUP(B3,Base_lyc!B49:E63,3,FALSE)</f>
        <v>-3.5</v>
      </c>
      <c r="L64" s="190">
        <v>6.5</v>
      </c>
    </row>
    <row r="65" spans="2:12" x14ac:dyDescent="0.2">
      <c r="J65" s="190">
        <v>0</v>
      </c>
      <c r="K65" s="190">
        <v>0</v>
      </c>
      <c r="L65" s="190">
        <v>0</v>
      </c>
    </row>
    <row r="68" spans="2:12" ht="15.75" x14ac:dyDescent="0.25">
      <c r="B68" s="156" t="s">
        <v>3652</v>
      </c>
    </row>
    <row r="69" spans="2:12" x14ac:dyDescent="0.2">
      <c r="F69" s="242" t="s">
        <v>3647</v>
      </c>
      <c r="G69" s="242"/>
      <c r="H69" s="242"/>
      <c r="I69" s="242"/>
    </row>
    <row r="70" spans="2:12" x14ac:dyDescent="0.2">
      <c r="F70" s="191" t="s">
        <v>3648</v>
      </c>
      <c r="G70" s="250" t="str">
        <f>VLOOKUP(B3,Base_lyc!B15:C29,2,FALSE)</f>
        <v>Public</v>
      </c>
      <c r="H70" s="251"/>
      <c r="I70" s="237" t="s">
        <v>3859</v>
      </c>
    </row>
    <row r="71" spans="2:12" x14ac:dyDescent="0.2">
      <c r="B71" s="152" t="s">
        <v>3653</v>
      </c>
      <c r="F71" s="158">
        <f>VLOOKUP(B3,Base_lyc!B15:BP29,56,FALSE)</f>
        <v>44</v>
      </c>
      <c r="G71" s="256">
        <f>VLOOKUP(B3,Base_lyc!B15:BP29,57,FALSE)</f>
        <v>34.47927199191102</v>
      </c>
      <c r="H71" s="257"/>
      <c r="I71" s="153" t="str">
        <f>VLOOKUP(B3,Base_lyc!B15:BP29,58,FALSE)</f>
        <v>-</v>
      </c>
    </row>
    <row r="72" spans="2:12" x14ac:dyDescent="0.2">
      <c r="B72" s="152" t="s">
        <v>3654</v>
      </c>
      <c r="F72" s="158">
        <f>VLOOKUP(B3,Base_lyc!B15:BP29,59,FALSE)</f>
        <v>94.399999999999991</v>
      </c>
      <c r="G72" s="256">
        <f>VLOOKUP(B3,Base_lyc!B15:BP29,60,FALSE)</f>
        <v>87.462082912032358</v>
      </c>
      <c r="H72" s="257"/>
      <c r="I72" s="158">
        <f>VLOOKUP(B3,Base_lyc!B15:BP29,61,FALSE)</f>
        <v>80.301129234629869</v>
      </c>
    </row>
    <row r="73" spans="2:12" x14ac:dyDescent="0.2">
      <c r="B73" s="152" t="s">
        <v>3655</v>
      </c>
      <c r="F73" s="158">
        <f>VLOOKUP(B3,Base_lyc!B15:BP29,62,FALSE)</f>
        <v>7.056</v>
      </c>
      <c r="G73" s="256">
        <f>VLOOKUP(B3,Base_lyc!B15:BP29,63,FALSE)</f>
        <v>4.9676440849342773</v>
      </c>
      <c r="H73" s="257"/>
      <c r="I73" s="158" t="str">
        <f>VLOOKUP(B3,Base_lyc!B15:BP29,64,FALSE)</f>
        <v>-</v>
      </c>
    </row>
    <row r="74" spans="2:12" x14ac:dyDescent="0.2">
      <c r="B74" s="152" t="s">
        <v>3656</v>
      </c>
      <c r="F74" s="158">
        <f>VLOOKUP(B3,Base_lyc!B15:BP29,65,FALSE)</f>
        <v>48.072000000000003</v>
      </c>
      <c r="G74" s="256">
        <f>VLOOKUP(B3,Base_lyc!B15:BP29,66,FALSE)</f>
        <v>45.498483316481291</v>
      </c>
      <c r="H74" s="257"/>
      <c r="I74" s="158">
        <f>VLOOKUP(B3,Base_lyc!B15:BP29,67,FALSE)</f>
        <v>45.588599752168527</v>
      </c>
    </row>
    <row r="78" spans="2:12" ht="15.75" x14ac:dyDescent="0.25">
      <c r="B78" s="156" t="s">
        <v>15</v>
      </c>
    </row>
    <row r="79" spans="2:12" x14ac:dyDescent="0.2">
      <c r="F79" s="242" t="s">
        <v>3647</v>
      </c>
      <c r="G79" s="242"/>
      <c r="H79" s="242"/>
      <c r="I79" s="242"/>
    </row>
    <row r="80" spans="2:12" x14ac:dyDescent="0.2">
      <c r="F80" s="191" t="s">
        <v>3648</v>
      </c>
      <c r="G80" s="191" t="s">
        <v>80</v>
      </c>
      <c r="H80" s="205" t="str">
        <f>VLOOKUP(B3,Base_lyc!B15:C29,2,FALSE)</f>
        <v>Public</v>
      </c>
      <c r="I80" s="237" t="s">
        <v>3859</v>
      </c>
    </row>
    <row r="81" spans="2:12" x14ac:dyDescent="0.2">
      <c r="B81" s="152" t="s">
        <v>3843</v>
      </c>
      <c r="E81" s="192"/>
      <c r="F81" s="153">
        <f>VLOOKUP(B3,Base_lyc!B15:BD29,34,FALSE)</f>
        <v>87.5</v>
      </c>
      <c r="G81" s="177" t="s">
        <v>369</v>
      </c>
      <c r="H81" s="177">
        <f>VLOOKUP(B3,Base_lyc!B15:BD29,35,FALSE)</f>
        <v>88</v>
      </c>
      <c r="I81" s="158">
        <f>VLOOKUP(B3,Base_lyc!B15:BD29,36,FALSE)</f>
        <v>84</v>
      </c>
    </row>
    <row r="82" spans="2:12" x14ac:dyDescent="0.2">
      <c r="B82" s="152" t="s">
        <v>3844</v>
      </c>
      <c r="E82" s="192"/>
      <c r="F82" s="158" t="str">
        <f>VLOOKUP(B3,Base_lyc!B15:BD29,37,FALSE)</f>
        <v>-</v>
      </c>
      <c r="G82" s="177" t="s">
        <v>369</v>
      </c>
      <c r="H82" s="177">
        <f>VLOOKUP(B3,Base_lyc!B15:BD29,38,FALSE)</f>
        <v>0.1</v>
      </c>
      <c r="I82" s="153">
        <f>VLOOKUP(B3,Base_lyc!B15:BD29,39,FALSE)</f>
        <v>0.2</v>
      </c>
    </row>
    <row r="83" spans="2:12" x14ac:dyDescent="0.2">
      <c r="B83" s="152" t="s">
        <v>3848</v>
      </c>
      <c r="E83" s="192"/>
      <c r="F83" s="153">
        <f>VLOOKUP(B3,Base_lyc!B15:BD29,40,FALSE)</f>
        <v>3</v>
      </c>
      <c r="G83" s="177" t="s">
        <v>369</v>
      </c>
      <c r="H83" s="177">
        <f>VLOOKUP(B3,Base_lyc!B15:BD29,41,FALSE)</f>
        <v>3.5</v>
      </c>
      <c r="I83" s="153">
        <f>VLOOKUP(B3,Base_lyc!B15:BD29,42,FALSE)</f>
        <v>3.8</v>
      </c>
    </row>
    <row r="84" spans="2:12" x14ac:dyDescent="0.2">
      <c r="B84" s="152" t="s">
        <v>3845</v>
      </c>
      <c r="E84" s="192"/>
      <c r="F84" s="158">
        <f>VLOOKUP(B3,Base_lyc!B15:BD29,43,FALSE)</f>
        <v>62</v>
      </c>
      <c r="G84" s="153">
        <f>VLOOKUP(B3,Base_lyc!B15:BD29,44,FALSE)</f>
        <v>-8</v>
      </c>
      <c r="H84" s="177" t="s">
        <v>369</v>
      </c>
      <c r="I84" s="153" t="s">
        <v>369</v>
      </c>
    </row>
    <row r="85" spans="2:12" x14ac:dyDescent="0.2">
      <c r="B85" s="152" t="s">
        <v>3846</v>
      </c>
      <c r="E85" s="192"/>
      <c r="F85" s="158">
        <f>VLOOKUP(B3,Base_lyc!B15:BD29,45,FALSE)</f>
        <v>73</v>
      </c>
      <c r="G85" s="153">
        <f>VLOOKUP(B3,Base_lyc!B15:BD29,46,FALSE)</f>
        <v>-8</v>
      </c>
      <c r="H85" s="177" t="s">
        <v>369</v>
      </c>
      <c r="I85" s="153" t="s">
        <v>369</v>
      </c>
    </row>
    <row r="86" spans="2:12" x14ac:dyDescent="0.2">
      <c r="B86" s="152" t="s">
        <v>3847</v>
      </c>
      <c r="E86" s="192"/>
      <c r="F86" s="158">
        <f>VLOOKUP(B3,Base_lyc!B15:BD29,47,FALSE)</f>
        <v>81</v>
      </c>
      <c r="G86" s="153">
        <f>VLOOKUP(B3,Base_lyc!B15:BD29,48,FALSE)</f>
        <v>-7</v>
      </c>
      <c r="H86" s="177" t="s">
        <v>369</v>
      </c>
      <c r="I86" s="153" t="s">
        <v>369</v>
      </c>
    </row>
    <row r="88" spans="2:12" hidden="1" x14ac:dyDescent="0.2">
      <c r="B88" s="166" t="s">
        <v>3836</v>
      </c>
      <c r="C88" s="167"/>
      <c r="D88" s="167"/>
      <c r="E88" s="167"/>
      <c r="F88" s="167"/>
      <c r="G88" s="167"/>
      <c r="H88" s="167"/>
      <c r="I88" s="168" t="s">
        <v>303</v>
      </c>
    </row>
    <row r="89" spans="2:12" ht="18" hidden="1" x14ac:dyDescent="0.2">
      <c r="B89" s="163" t="s">
        <v>3</v>
      </c>
      <c r="C89" s="244" t="s">
        <v>2</v>
      </c>
      <c r="D89" s="245"/>
      <c r="E89" s="246" t="s">
        <v>4</v>
      </c>
      <c r="F89" s="247"/>
      <c r="G89" s="248" t="s">
        <v>5</v>
      </c>
      <c r="H89" s="248"/>
      <c r="I89" s="249"/>
    </row>
    <row r="90" spans="2:12" hidden="1" x14ac:dyDescent="0.2">
      <c r="J90" s="190">
        <v>-6.5</v>
      </c>
      <c r="K90" s="228">
        <f>VLOOKUP(B3,Base_lyc!B49:E63,4,FALSE)</f>
        <v>5.5</v>
      </c>
      <c r="L90" s="190">
        <v>6.5</v>
      </c>
    </row>
    <row r="91" spans="2:12" hidden="1" x14ac:dyDescent="0.2">
      <c r="J91" s="190">
        <v>0</v>
      </c>
      <c r="K91" s="190">
        <v>0</v>
      </c>
      <c r="L91" s="190">
        <v>0</v>
      </c>
    </row>
    <row r="93" spans="2:12" ht="15.75" x14ac:dyDescent="0.25">
      <c r="B93" s="156" t="s">
        <v>76</v>
      </c>
    </row>
    <row r="94" spans="2:12" x14ac:dyDescent="0.2">
      <c r="F94" s="242" t="s">
        <v>3647</v>
      </c>
      <c r="G94" s="242"/>
      <c r="H94" s="242"/>
      <c r="I94" s="242"/>
      <c r="J94" s="176"/>
    </row>
    <row r="95" spans="2:12" x14ac:dyDescent="0.2">
      <c r="F95" s="175" t="s">
        <v>3648</v>
      </c>
      <c r="G95" s="191" t="s">
        <v>80</v>
      </c>
      <c r="H95" s="205" t="str">
        <f>VLOOKUP(B3,Base_lyc!B15:C29,2,FALSE)</f>
        <v>Public</v>
      </c>
      <c r="I95" s="237" t="s">
        <v>3859</v>
      </c>
    </row>
    <row r="96" spans="2:12" x14ac:dyDescent="0.2">
      <c r="B96" s="152" t="s">
        <v>3850</v>
      </c>
      <c r="E96" s="192"/>
      <c r="F96" s="153">
        <f>VLOOKUP(B3,Base_lyc!B15:BD29,49,FALSE)</f>
        <v>75.900000000000006</v>
      </c>
      <c r="G96" s="206">
        <f>VLOOKUP(B3,Base_lyc!B15:BD29,50,FALSE)</f>
        <v>-12</v>
      </c>
      <c r="H96" s="206">
        <f>VLOOKUP(B3,Base_lyc!B15:BD29,51,FALSE)</f>
        <v>72.8</v>
      </c>
      <c r="I96" s="153">
        <f>VLOOKUP(B3,Base_lyc!B15:BD29,52,FALSE)</f>
        <v>73.5</v>
      </c>
    </row>
    <row r="97" spans="2:25" x14ac:dyDescent="0.2">
      <c r="B97" s="152" t="s">
        <v>3684</v>
      </c>
      <c r="E97" s="192"/>
      <c r="F97" s="158">
        <f>VLOOKUP(B3,Base_lyc!B15:BD29,53,FALSE)</f>
        <v>71</v>
      </c>
      <c r="G97" s="177" t="s">
        <v>369</v>
      </c>
      <c r="H97" s="177">
        <f>VLOOKUP(B3,Base_lyc!B15:BD29,54,FALSE)</f>
        <v>65.900000000000006</v>
      </c>
      <c r="I97" s="158">
        <f>VLOOKUP(B3,Base_lyc!B15:BD29,55,FALSE)</f>
        <v>67.8</v>
      </c>
    </row>
    <row r="101" spans="2:25" ht="15.75" x14ac:dyDescent="0.2">
      <c r="B101" s="159" t="s">
        <v>73</v>
      </c>
    </row>
    <row r="102" spans="2:25" ht="51" x14ac:dyDescent="0.2">
      <c r="Y102" s="173" t="s">
        <v>3690</v>
      </c>
    </row>
    <row r="103" spans="2:25" x14ac:dyDescent="0.2">
      <c r="Y103" s="152">
        <v>74</v>
      </c>
    </row>
    <row r="104" spans="2:25" x14ac:dyDescent="0.2">
      <c r="Y104" s="152">
        <v>69.900000000000006</v>
      </c>
    </row>
    <row r="105" spans="2:25" x14ac:dyDescent="0.2">
      <c r="J105" s="178"/>
      <c r="K105" s="225"/>
      <c r="L105" s="178"/>
      <c r="M105" s="178"/>
      <c r="N105" s="178"/>
      <c r="O105" s="226"/>
      <c r="P105" s="227"/>
      <c r="Q105" s="178"/>
      <c r="R105" s="178"/>
      <c r="S105" s="178"/>
      <c r="T105" s="178"/>
      <c r="U105" s="178"/>
      <c r="Y105" s="152">
        <v>85</v>
      </c>
    </row>
    <row r="106" spans="2:25" x14ac:dyDescent="0.2">
      <c r="J106" s="151" t="s">
        <v>3855</v>
      </c>
      <c r="K106" s="151"/>
      <c r="L106" s="151"/>
      <c r="M106" s="151"/>
      <c r="N106" s="151"/>
      <c r="O106" s="151"/>
      <c r="P106" s="151"/>
      <c r="Q106" s="151"/>
      <c r="R106" s="151"/>
      <c r="S106" s="151"/>
      <c r="T106" s="151"/>
      <c r="U106" s="151"/>
      <c r="Y106" s="152">
        <v>37.700000000000003</v>
      </c>
    </row>
    <row r="107" spans="2:25" ht="51" x14ac:dyDescent="0.2">
      <c r="J107" s="229" t="s">
        <v>73</v>
      </c>
      <c r="K107" s="230" t="s">
        <v>3663</v>
      </c>
      <c r="L107" s="230" t="s">
        <v>3669</v>
      </c>
      <c r="M107" s="230" t="s">
        <v>3664</v>
      </c>
      <c r="N107" s="230" t="s">
        <v>3851</v>
      </c>
      <c r="O107" s="231" t="s">
        <v>3668</v>
      </c>
      <c r="P107" s="231" t="s">
        <v>3665</v>
      </c>
      <c r="Q107" s="230" t="s">
        <v>3852</v>
      </c>
      <c r="R107" s="230" t="s">
        <v>3853</v>
      </c>
      <c r="S107" s="230" t="s">
        <v>3854</v>
      </c>
      <c r="T107" s="230" t="s">
        <v>3666</v>
      </c>
      <c r="U107" s="230" t="s">
        <v>3667</v>
      </c>
    </row>
    <row r="108" spans="2:25" x14ac:dyDescent="0.2">
      <c r="J108" s="151" t="s">
        <v>3648</v>
      </c>
      <c r="K108" s="232">
        <f>VLOOKUP(B3,Base_lyc!B49:N63,5,FALSE)</f>
        <v>2.8023407022106621</v>
      </c>
      <c r="L108" s="232">
        <f>VLOOKUP(B3,Base_lyc!B49:N63,6,FALSE)</f>
        <v>0.31976744186046546</v>
      </c>
      <c r="M108" s="232">
        <f>VLOOKUP(B3,Base_lyc!B49:N63,7,FALSE)</f>
        <v>-1.5853658536585364</v>
      </c>
      <c r="N108" s="232">
        <f>VLOOKUP(B3,Base_lyc!B49:N63,8,FALSE)</f>
        <v>1.3</v>
      </c>
      <c r="O108" s="232">
        <f>VLOOKUP(B3,Base_lyc!B49:N63,9,FALSE)</f>
        <v>-1.6098099243986252</v>
      </c>
      <c r="P108" s="232">
        <f>VLOOKUP(B3,Base_lyc!B49:N63,10,FALSE)</f>
        <v>-1.3710731476641582</v>
      </c>
      <c r="Q108" s="232">
        <f>VLOOKUP(B3,Base_lyc!B49:N63,11,FALSE)</f>
        <v>1.2915129151291509</v>
      </c>
      <c r="R108" s="232">
        <f>VLOOKUP(B3,Base_lyc!B49:N63,12,FALSE)</f>
        <v>1.2121212121212117</v>
      </c>
      <c r="S108" s="232">
        <f>VLOOKUP(B3,Base_lyc!B49:N63,13,FALSE)</f>
        <v>0.65217391304347971</v>
      </c>
      <c r="T108" s="151"/>
      <c r="U108" s="151"/>
      <c r="Y108" s="164">
        <f>((Y103-Y104)*(5-(-5)))/(Y105-Y106)</f>
        <v>0.86680761099365633</v>
      </c>
    </row>
    <row r="109" spans="2:25" x14ac:dyDescent="0.2">
      <c r="J109" s="151" t="s">
        <v>3859</v>
      </c>
      <c r="K109" s="231">
        <v>0</v>
      </c>
      <c r="L109" s="231">
        <v>0</v>
      </c>
      <c r="M109" s="231">
        <v>0</v>
      </c>
      <c r="N109" s="231">
        <v>0</v>
      </c>
      <c r="O109" s="231">
        <v>0</v>
      </c>
      <c r="P109" s="231">
        <v>0</v>
      </c>
      <c r="Q109" s="231">
        <v>0</v>
      </c>
      <c r="R109" s="231">
        <v>0</v>
      </c>
      <c r="S109" s="231">
        <v>0</v>
      </c>
      <c r="T109" s="151"/>
      <c r="U109" s="151"/>
      <c r="Y109" s="192">
        <v>0</v>
      </c>
    </row>
    <row r="117" spans="11:19" x14ac:dyDescent="0.2">
      <c r="K117" s="164"/>
      <c r="L117" s="164"/>
      <c r="M117" s="164"/>
      <c r="N117" s="164"/>
      <c r="O117" s="164"/>
      <c r="P117" s="164"/>
      <c r="Q117" s="164"/>
      <c r="R117" s="164"/>
      <c r="S117" s="164"/>
    </row>
    <row r="118" spans="11:19" x14ac:dyDescent="0.2">
      <c r="K118" s="164"/>
      <c r="L118" s="164"/>
      <c r="M118" s="164"/>
      <c r="N118" s="164"/>
      <c r="O118" s="164"/>
      <c r="P118" s="164"/>
      <c r="Q118" s="164"/>
      <c r="R118" s="164"/>
      <c r="S118" s="164"/>
    </row>
    <row r="119" spans="11:19" x14ac:dyDescent="0.2">
      <c r="K119" s="164"/>
      <c r="L119" s="164"/>
      <c r="M119" s="164"/>
      <c r="N119" s="164"/>
      <c r="O119" s="164"/>
      <c r="P119" s="164"/>
      <c r="Q119" s="164"/>
      <c r="R119" s="164"/>
      <c r="S119" s="164"/>
    </row>
    <row r="120" spans="11:19" x14ac:dyDescent="0.2">
      <c r="K120" s="164"/>
      <c r="L120" s="164"/>
      <c r="M120" s="164"/>
      <c r="N120" s="164"/>
      <c r="O120" s="164"/>
      <c r="P120" s="164"/>
      <c r="Q120" s="164"/>
      <c r="R120" s="164"/>
      <c r="S120" s="164"/>
    </row>
    <row r="121" spans="11:19" x14ac:dyDescent="0.2">
      <c r="K121" s="164"/>
      <c r="L121" s="164"/>
      <c r="M121" s="164"/>
      <c r="N121" s="164"/>
      <c r="O121" s="164"/>
      <c r="P121" s="164"/>
      <c r="Q121" s="164"/>
      <c r="R121" s="164"/>
      <c r="S121" s="164"/>
    </row>
    <row r="122" spans="11:19" x14ac:dyDescent="0.2">
      <c r="K122" s="164"/>
      <c r="L122" s="164"/>
      <c r="M122" s="164"/>
      <c r="N122" s="164"/>
      <c r="O122" s="164"/>
      <c r="P122" s="164"/>
      <c r="Q122" s="164"/>
      <c r="R122" s="164"/>
      <c r="S122" s="164"/>
    </row>
    <row r="123" spans="11:19" x14ac:dyDescent="0.2">
      <c r="K123" s="164"/>
      <c r="L123" s="164"/>
      <c r="M123" s="164"/>
      <c r="N123" s="164"/>
      <c r="O123" s="164"/>
      <c r="P123" s="164"/>
      <c r="Q123" s="164"/>
      <c r="R123" s="164"/>
      <c r="S123" s="164"/>
    </row>
    <row r="124" spans="11:19" x14ac:dyDescent="0.2">
      <c r="K124" s="164"/>
      <c r="L124" s="164"/>
      <c r="M124" s="164"/>
      <c r="N124" s="164"/>
      <c r="O124" s="164"/>
      <c r="P124" s="164"/>
      <c r="Q124" s="164"/>
      <c r="R124" s="164"/>
      <c r="S124" s="164"/>
    </row>
    <row r="125" spans="11:19" x14ac:dyDescent="0.2">
      <c r="K125" s="164"/>
      <c r="L125" s="164"/>
      <c r="M125" s="164"/>
      <c r="N125" s="164"/>
      <c r="O125" s="164"/>
      <c r="P125" s="164"/>
      <c r="Q125" s="164"/>
      <c r="R125" s="164"/>
      <c r="S125" s="164"/>
    </row>
    <row r="126" spans="11:19" x14ac:dyDescent="0.2">
      <c r="K126" s="164"/>
      <c r="L126" s="164"/>
      <c r="M126" s="164"/>
      <c r="N126" s="164"/>
      <c r="O126" s="164"/>
      <c r="P126" s="164"/>
      <c r="Q126" s="164"/>
      <c r="R126" s="164"/>
      <c r="S126" s="164"/>
    </row>
    <row r="127" spans="11:19" x14ac:dyDescent="0.2">
      <c r="K127" s="164"/>
      <c r="L127" s="164"/>
      <c r="M127" s="164"/>
      <c r="N127" s="164"/>
      <c r="O127" s="164"/>
      <c r="P127" s="164"/>
      <c r="Q127" s="164"/>
      <c r="R127" s="164"/>
      <c r="S127" s="164"/>
    </row>
    <row r="128" spans="11:19" x14ac:dyDescent="0.2">
      <c r="K128" s="164"/>
      <c r="L128" s="164"/>
      <c r="M128" s="164"/>
      <c r="N128" s="164"/>
      <c r="O128" s="164"/>
      <c r="P128" s="164"/>
      <c r="Q128" s="164"/>
      <c r="R128" s="164"/>
      <c r="S128" s="164"/>
    </row>
    <row r="129" spans="11:19" x14ac:dyDescent="0.2">
      <c r="K129" s="164"/>
      <c r="L129" s="164"/>
      <c r="M129" s="164"/>
      <c r="N129" s="164"/>
      <c r="O129" s="164"/>
      <c r="P129" s="164"/>
      <c r="Q129" s="164"/>
      <c r="R129" s="164"/>
      <c r="S129" s="164"/>
    </row>
    <row r="130" spans="11:19" x14ac:dyDescent="0.2">
      <c r="K130" s="164"/>
      <c r="L130" s="164"/>
      <c r="M130" s="164"/>
      <c r="N130" s="164"/>
      <c r="O130" s="164"/>
      <c r="P130" s="164"/>
      <c r="Q130" s="164"/>
      <c r="R130" s="164"/>
      <c r="S130" s="164"/>
    </row>
    <row r="131" spans="11:19" x14ac:dyDescent="0.2">
      <c r="K131" s="164"/>
      <c r="L131" s="164"/>
      <c r="M131" s="164"/>
      <c r="N131" s="164"/>
      <c r="O131" s="219"/>
      <c r="P131" s="219"/>
      <c r="Q131" s="219"/>
      <c r="R131" s="219"/>
      <c r="S131" s="164"/>
    </row>
    <row r="132" spans="11:19" x14ac:dyDescent="0.2">
      <c r="K132" s="164"/>
      <c r="L132" s="164"/>
      <c r="M132" s="164"/>
      <c r="N132" s="164"/>
      <c r="O132" s="164"/>
      <c r="P132" s="164"/>
      <c r="Q132" s="164"/>
      <c r="R132" s="164"/>
      <c r="S132" s="164"/>
    </row>
    <row r="133" spans="11:19" x14ac:dyDescent="0.2">
      <c r="K133" s="164"/>
      <c r="L133" s="164"/>
      <c r="M133" s="164"/>
      <c r="N133" s="164"/>
      <c r="O133" s="164"/>
      <c r="P133" s="164"/>
      <c r="Q133" s="164"/>
      <c r="R133" s="164"/>
      <c r="S133" s="164"/>
    </row>
    <row r="134" spans="11:19" x14ac:dyDescent="0.2">
      <c r="K134" s="164"/>
      <c r="L134" s="164"/>
      <c r="M134" s="164"/>
      <c r="N134" s="164"/>
      <c r="O134" s="164"/>
      <c r="P134" s="164"/>
      <c r="Q134" s="164"/>
      <c r="R134" s="164"/>
      <c r="S134" s="164"/>
    </row>
    <row r="135" spans="11:19" x14ac:dyDescent="0.2">
      <c r="K135" s="164"/>
      <c r="L135" s="164"/>
      <c r="M135" s="164"/>
      <c r="N135" s="164"/>
      <c r="O135" s="164"/>
      <c r="P135" s="164"/>
      <c r="Q135" s="164"/>
      <c r="R135" s="164"/>
      <c r="S135" s="164"/>
    </row>
    <row r="136" spans="11:19" x14ac:dyDescent="0.2">
      <c r="K136" s="164"/>
      <c r="L136" s="164"/>
      <c r="M136" s="164"/>
      <c r="N136" s="164"/>
      <c r="O136" s="164"/>
      <c r="P136" s="164"/>
      <c r="Q136" s="164"/>
      <c r="R136" s="164"/>
      <c r="S136" s="164"/>
    </row>
    <row r="137" spans="11:19" x14ac:dyDescent="0.2">
      <c r="K137" s="164"/>
      <c r="L137" s="164"/>
      <c r="M137" s="164"/>
      <c r="N137" s="164"/>
      <c r="O137" s="164"/>
      <c r="P137" s="164"/>
      <c r="Q137" s="164"/>
      <c r="R137" s="164"/>
      <c r="S137" s="164"/>
    </row>
    <row r="138" spans="11:19" x14ac:dyDescent="0.2">
      <c r="K138" s="164"/>
      <c r="L138" s="164"/>
      <c r="M138" s="164"/>
      <c r="N138" s="164"/>
      <c r="O138" s="164"/>
      <c r="P138" s="164"/>
      <c r="Q138" s="164"/>
      <c r="R138" s="164"/>
      <c r="S138" s="164"/>
    </row>
  </sheetData>
  <mergeCells count="34">
    <mergeCell ref="C89:D89"/>
    <mergeCell ref="E89:F89"/>
    <mergeCell ref="G89:I89"/>
    <mergeCell ref="F94:I94"/>
    <mergeCell ref="F58:F59"/>
    <mergeCell ref="I58:I59"/>
    <mergeCell ref="C63:D63"/>
    <mergeCell ref="E63:F63"/>
    <mergeCell ref="G63:I63"/>
    <mergeCell ref="G72:H72"/>
    <mergeCell ref="G73:H73"/>
    <mergeCell ref="G74:H74"/>
    <mergeCell ref="F79:I79"/>
    <mergeCell ref="F56:I56"/>
    <mergeCell ref="B1:I1"/>
    <mergeCell ref="F40:I40"/>
    <mergeCell ref="C50:D50"/>
    <mergeCell ref="E50:F50"/>
    <mergeCell ref="G50:I50"/>
    <mergeCell ref="G21:H21"/>
    <mergeCell ref="G22:H22"/>
    <mergeCell ref="G23:H23"/>
    <mergeCell ref="G41:H41"/>
    <mergeCell ref="G42:H42"/>
    <mergeCell ref="G43:H43"/>
    <mergeCell ref="G44:H44"/>
    <mergeCell ref="G45:H45"/>
    <mergeCell ref="G46:H46"/>
    <mergeCell ref="G57:H57"/>
    <mergeCell ref="G58:H59"/>
    <mergeCell ref="G60:H60"/>
    <mergeCell ref="G70:H70"/>
    <mergeCell ref="G71:H71"/>
    <mergeCell ref="F69:I69"/>
  </mergeCells>
  <hyperlinks>
    <hyperlink ref="C13" r:id="rId1"/>
  </hyperlinks>
  <pageMargins left="0.23622047244094491" right="0.23622047244094491" top="0.35433070866141736" bottom="0.35433070866141736" header="0.31496062992125984" footer="0.31496062992125984"/>
  <pageSetup paperSize="9" scale="97"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Base_lyc!$A$15:$A$29</xm:f>
          </x14:formula1>
          <xm:sqref>B1:I1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65"/>
  <sheetViews>
    <sheetView workbookViewId="0">
      <pane xSplit="2" ySplit="1" topLeftCell="C2" activePane="bottomRight" state="frozen"/>
      <selection pane="topRight" activeCell="C1" sqref="C1"/>
      <selection pane="bottomLeft" activeCell="A2" sqref="A2"/>
      <selection pane="bottomRight" activeCell="C2" sqref="C2"/>
    </sheetView>
  </sheetViews>
  <sheetFormatPr baseColWidth="10" defaultRowHeight="12.75" x14ac:dyDescent="0.2"/>
  <cols>
    <col min="1" max="1" width="63.42578125" style="152" bestFit="1" customWidth="1"/>
    <col min="2" max="2" width="9.28515625" style="152" bestFit="1" customWidth="1"/>
    <col min="3" max="3" width="16.140625" style="152" bestFit="1" customWidth="1"/>
    <col min="4" max="4" width="10.42578125" style="152" bestFit="1" customWidth="1"/>
    <col min="5" max="5" width="16.140625" style="152" bestFit="1" customWidth="1"/>
    <col min="6" max="6" width="14.42578125" style="152" bestFit="1" customWidth="1"/>
    <col min="7" max="7" width="15.42578125" style="152" bestFit="1" customWidth="1"/>
    <col min="8" max="8" width="14.42578125" style="152" bestFit="1" customWidth="1"/>
    <col min="9" max="9" width="15.42578125" style="152" bestFit="1" customWidth="1"/>
    <col min="10" max="10" width="14.42578125" style="152" bestFit="1" customWidth="1"/>
    <col min="11" max="11" width="15.42578125" style="152" bestFit="1" customWidth="1"/>
    <col min="12" max="12" width="14.42578125" style="152" bestFit="1" customWidth="1"/>
    <col min="13" max="13" width="15.42578125" style="152" bestFit="1" customWidth="1"/>
    <col min="14" max="14" width="9.28515625" style="152" bestFit="1" customWidth="1"/>
    <col min="15" max="16" width="8.7109375" style="174" bestFit="1" customWidth="1"/>
    <col min="17" max="17" width="12" style="174" bestFit="1" customWidth="1"/>
    <col min="18" max="19" width="11.42578125" style="174"/>
    <col min="20" max="20" width="12.28515625" style="174" bestFit="1" customWidth="1"/>
    <col min="21" max="22" width="11.7109375" style="174" bestFit="1" customWidth="1"/>
    <col min="23" max="23" width="8" style="174" bestFit="1" customWidth="1"/>
    <col min="24" max="25" width="7.42578125" style="174" bestFit="1" customWidth="1"/>
    <col min="26" max="26" width="10.28515625" style="174" bestFit="1" customWidth="1"/>
    <col min="27" max="28" width="9.7109375" style="174" bestFit="1" customWidth="1"/>
    <col min="29" max="29" width="8.140625" style="174" bestFit="1" customWidth="1"/>
    <col min="30" max="31" width="7.5703125" style="174" bestFit="1" customWidth="1"/>
    <col min="32" max="32" width="8.140625" style="174" bestFit="1" customWidth="1"/>
    <col min="33" max="34" width="7.5703125" style="174" bestFit="1" customWidth="1"/>
    <col min="35" max="35" width="17.7109375" style="174" bestFit="1" customWidth="1"/>
    <col min="36" max="37" width="17.140625" style="174" bestFit="1" customWidth="1"/>
    <col min="38" max="38" width="17.28515625" style="174" bestFit="1" customWidth="1"/>
    <col min="39" max="40" width="16.7109375" style="174" bestFit="1" customWidth="1"/>
    <col min="41" max="41" width="12.140625" style="174" bestFit="1" customWidth="1"/>
    <col min="42" max="43" width="11.5703125" style="174" bestFit="1" customWidth="1"/>
    <col min="44" max="44" width="16.28515625" style="174" bestFit="1" customWidth="1"/>
    <col min="45" max="45" width="15.5703125" style="174" bestFit="1" customWidth="1"/>
    <col min="46" max="46" width="14.140625" style="198" bestFit="1" customWidth="1"/>
    <col min="47" max="47" width="13.5703125" style="198" bestFit="1" customWidth="1"/>
    <col min="48" max="48" width="14.5703125" style="198" bestFit="1" customWidth="1"/>
    <col min="49" max="49" width="14" style="198" bestFit="1" customWidth="1"/>
    <col min="50" max="50" width="17.7109375" style="174" bestFit="1" customWidth="1"/>
    <col min="51" max="51" width="14.5703125" style="174" bestFit="1" customWidth="1"/>
    <col min="52" max="53" width="14.5703125" style="174" customWidth="1"/>
    <col min="54" max="54" width="17.5703125" style="174" bestFit="1" customWidth="1"/>
    <col min="55" max="56" width="17" style="174" bestFit="1" customWidth="1"/>
    <col min="57" max="57" width="12.28515625" style="174" bestFit="1" customWidth="1"/>
    <col min="58" max="59" width="11.7109375" style="174" bestFit="1" customWidth="1"/>
    <col min="60" max="60" width="11.140625" style="174" bestFit="1" customWidth="1"/>
    <col min="61" max="62" width="10.5703125" style="174" bestFit="1" customWidth="1"/>
    <col min="63" max="63" width="8.5703125" style="174" bestFit="1" customWidth="1"/>
    <col min="64" max="65" width="8" style="174" bestFit="1" customWidth="1"/>
    <col min="66" max="66" width="8.5703125" style="174" bestFit="1" customWidth="1"/>
    <col min="67" max="68" width="8" style="174" bestFit="1" customWidth="1"/>
    <col min="69" max="16384" width="11.42578125" style="152"/>
  </cols>
  <sheetData>
    <row r="1" spans="1:68" x14ac:dyDescent="0.2">
      <c r="A1" s="152" t="s">
        <v>3733</v>
      </c>
      <c r="B1" s="152" t="s">
        <v>3814</v>
      </c>
      <c r="C1" s="152" t="s">
        <v>3714</v>
      </c>
      <c r="D1" s="152" t="s">
        <v>3716</v>
      </c>
      <c r="E1" s="152" t="s">
        <v>3715</v>
      </c>
      <c r="F1" s="152" t="s">
        <v>3793</v>
      </c>
      <c r="G1" s="152" t="s">
        <v>3794</v>
      </c>
      <c r="H1" s="152" t="s">
        <v>3795</v>
      </c>
      <c r="I1" s="152" t="s">
        <v>3796</v>
      </c>
      <c r="J1" s="152" t="s">
        <v>3797</v>
      </c>
      <c r="K1" s="152" t="s">
        <v>3798</v>
      </c>
      <c r="L1" s="152" t="s">
        <v>3799</v>
      </c>
      <c r="M1" s="152" t="s">
        <v>3800</v>
      </c>
      <c r="N1" s="152" t="s">
        <v>3734</v>
      </c>
      <c r="O1" s="174" t="s">
        <v>3735</v>
      </c>
      <c r="P1" s="174" t="s">
        <v>3736</v>
      </c>
      <c r="Q1" s="174" t="s">
        <v>3737</v>
      </c>
      <c r="R1" s="174" t="s">
        <v>3738</v>
      </c>
      <c r="S1" s="174" t="s">
        <v>3739</v>
      </c>
      <c r="T1" s="174" t="s">
        <v>3740</v>
      </c>
      <c r="U1" s="174" t="s">
        <v>3741</v>
      </c>
      <c r="V1" s="174" t="s">
        <v>3742</v>
      </c>
      <c r="W1" s="174" t="s">
        <v>3743</v>
      </c>
      <c r="X1" s="174" t="s">
        <v>3744</v>
      </c>
      <c r="Y1" s="174" t="s">
        <v>3745</v>
      </c>
      <c r="Z1" s="174" t="s">
        <v>3746</v>
      </c>
      <c r="AA1" s="174" t="s">
        <v>3747</v>
      </c>
      <c r="AB1" s="174" t="s">
        <v>3748</v>
      </c>
      <c r="AC1" s="174" t="s">
        <v>3749</v>
      </c>
      <c r="AD1" s="174" t="s">
        <v>3750</v>
      </c>
      <c r="AE1" s="174" t="s">
        <v>3751</v>
      </c>
      <c r="AF1" s="174" t="s">
        <v>3752</v>
      </c>
      <c r="AG1" s="174" t="s">
        <v>3753</v>
      </c>
      <c r="AH1" s="174" t="s">
        <v>3754</v>
      </c>
      <c r="AI1" s="174" t="s">
        <v>3801</v>
      </c>
      <c r="AJ1" s="174" t="s">
        <v>3802</v>
      </c>
      <c r="AK1" s="174" t="s">
        <v>3803</v>
      </c>
      <c r="AL1" s="174" t="s">
        <v>3829</v>
      </c>
      <c r="AM1" s="174" t="s">
        <v>3830</v>
      </c>
      <c r="AN1" s="174" t="s">
        <v>3831</v>
      </c>
      <c r="AO1" s="174" t="s">
        <v>3807</v>
      </c>
      <c r="AP1" s="174" t="s">
        <v>3808</v>
      </c>
      <c r="AQ1" s="174" t="s">
        <v>3809</v>
      </c>
      <c r="AR1" s="174" t="s">
        <v>3810</v>
      </c>
      <c r="AS1" s="174" t="s">
        <v>3820</v>
      </c>
      <c r="AT1" s="174" t="s">
        <v>3811</v>
      </c>
      <c r="AU1" s="174" t="s">
        <v>3821</v>
      </c>
      <c r="AV1" s="174" t="s">
        <v>3812</v>
      </c>
      <c r="AW1" s="174" t="s">
        <v>3822</v>
      </c>
      <c r="AX1" s="174" t="s">
        <v>3823</v>
      </c>
      <c r="AY1" s="174" t="s">
        <v>3813</v>
      </c>
      <c r="AZ1" s="174" t="s">
        <v>3839</v>
      </c>
      <c r="BA1" s="174" t="s">
        <v>3840</v>
      </c>
      <c r="BB1" s="174" t="s">
        <v>3833</v>
      </c>
      <c r="BC1" s="174" t="s">
        <v>3834</v>
      </c>
      <c r="BD1" s="174" t="s">
        <v>3835</v>
      </c>
      <c r="BE1" s="174" t="s">
        <v>3755</v>
      </c>
      <c r="BF1" s="174" t="s">
        <v>3756</v>
      </c>
      <c r="BG1" s="174" t="s">
        <v>3757</v>
      </c>
      <c r="BH1" s="174" t="s">
        <v>3758</v>
      </c>
      <c r="BI1" s="174" t="s">
        <v>3759</v>
      </c>
      <c r="BJ1" s="174" t="s">
        <v>3760</v>
      </c>
      <c r="BK1" s="174" t="s">
        <v>3761</v>
      </c>
      <c r="BL1" s="174" t="s">
        <v>3762</v>
      </c>
      <c r="BM1" s="174" t="s">
        <v>3763</v>
      </c>
      <c r="BN1" s="174" t="s">
        <v>3764</v>
      </c>
      <c r="BO1" s="174" t="s">
        <v>3765</v>
      </c>
      <c r="BP1" s="174" t="s">
        <v>3766</v>
      </c>
    </row>
    <row r="2" spans="1:68" x14ac:dyDescent="0.2">
      <c r="A2" s="152" t="s">
        <v>3772</v>
      </c>
      <c r="B2" s="152" t="s">
        <v>3705</v>
      </c>
      <c r="C2" s="180" t="s">
        <v>3649</v>
      </c>
      <c r="D2" s="152" t="s">
        <v>3660</v>
      </c>
      <c r="E2" s="152" t="s">
        <v>3717</v>
      </c>
      <c r="F2" s="174">
        <v>1464</v>
      </c>
      <c r="G2" s="174">
        <v>379</v>
      </c>
      <c r="H2" s="152">
        <v>1480</v>
      </c>
      <c r="I2" s="152">
        <v>428</v>
      </c>
      <c r="J2" s="152">
        <v>1451</v>
      </c>
      <c r="K2" s="152">
        <v>469</v>
      </c>
      <c r="L2" s="152">
        <v>1357</v>
      </c>
      <c r="M2" s="152">
        <v>510</v>
      </c>
      <c r="N2" s="189">
        <v>60.3</v>
      </c>
      <c r="O2" s="189">
        <v>56.7</v>
      </c>
      <c r="P2" s="189">
        <v>58.3</v>
      </c>
      <c r="Q2" s="174">
        <v>11.1</v>
      </c>
      <c r="R2" s="174">
        <v>27.2</v>
      </c>
      <c r="S2" s="174">
        <v>27.6</v>
      </c>
      <c r="T2" s="174">
        <v>45.2</v>
      </c>
      <c r="U2" s="174">
        <v>29.7</v>
      </c>
      <c r="V2" s="174">
        <v>29.9</v>
      </c>
      <c r="W2" s="189">
        <v>129</v>
      </c>
      <c r="X2" s="189">
        <v>110.8</v>
      </c>
      <c r="Y2" s="189">
        <v>109.8</v>
      </c>
      <c r="Z2" s="189">
        <v>13</v>
      </c>
      <c r="AA2" s="189">
        <v>13.9</v>
      </c>
      <c r="AB2" s="189">
        <v>13.4</v>
      </c>
      <c r="AC2" s="187">
        <v>1.38755435</v>
      </c>
      <c r="AD2" s="187">
        <v>1.4573804800000001</v>
      </c>
      <c r="AE2" s="187">
        <v>1.5236764</v>
      </c>
      <c r="AF2" s="188">
        <v>30.6666667</v>
      </c>
      <c r="AG2" s="188">
        <v>29.602339199999999</v>
      </c>
      <c r="AH2" s="188">
        <v>28.6480687</v>
      </c>
      <c r="AI2" s="174">
        <v>88.800000000000011</v>
      </c>
      <c r="AJ2" s="174">
        <v>82.3</v>
      </c>
      <c r="AK2" s="174">
        <v>81.900000000000006</v>
      </c>
      <c r="AL2" s="174">
        <v>2.6</v>
      </c>
      <c r="AM2" s="174">
        <v>5.3</v>
      </c>
      <c r="AN2" s="174">
        <v>5.0999999999999996</v>
      </c>
      <c r="AO2" s="189">
        <v>7.5</v>
      </c>
      <c r="AP2" s="174" t="s">
        <v>3818</v>
      </c>
      <c r="AQ2" s="174" t="s">
        <v>3819</v>
      </c>
      <c r="AR2" s="188">
        <v>74</v>
      </c>
      <c r="AS2" s="174">
        <v>-6</v>
      </c>
      <c r="AT2" s="188">
        <v>88</v>
      </c>
      <c r="AU2" s="174">
        <v>-4</v>
      </c>
      <c r="AV2" s="188">
        <v>95</v>
      </c>
      <c r="AW2" s="174">
        <v>-2</v>
      </c>
      <c r="AX2" s="174">
        <v>93.9</v>
      </c>
      <c r="AY2" s="174">
        <v>-3</v>
      </c>
      <c r="AZ2" s="174">
        <v>87.1</v>
      </c>
      <c r="BA2" s="174">
        <v>86.5</v>
      </c>
      <c r="BB2" s="188">
        <v>78</v>
      </c>
      <c r="BC2" s="174">
        <v>79.2</v>
      </c>
      <c r="BD2" s="188">
        <v>80</v>
      </c>
      <c r="BE2" s="188">
        <v>37.341772151898731</v>
      </c>
      <c r="BF2" s="188">
        <v>34.47927199191102</v>
      </c>
      <c r="BG2" s="183" t="s">
        <v>369</v>
      </c>
      <c r="BH2" s="188">
        <v>93.670886075949369</v>
      </c>
      <c r="BI2" s="188">
        <v>87.462082912032358</v>
      </c>
      <c r="BJ2" s="188">
        <v>80.301129234629869</v>
      </c>
      <c r="BK2" s="188">
        <v>6.8227848101265822</v>
      </c>
      <c r="BL2" s="188">
        <v>4.9676440849342773</v>
      </c>
      <c r="BM2" s="183" t="s">
        <v>369</v>
      </c>
      <c r="BN2" s="188">
        <v>48.398734177215189</v>
      </c>
      <c r="BO2" s="188">
        <v>45.498483316481291</v>
      </c>
      <c r="BP2" s="188">
        <v>45.588599752168527</v>
      </c>
    </row>
    <row r="3" spans="1:68" x14ac:dyDescent="0.2">
      <c r="A3" s="152" t="s">
        <v>3773</v>
      </c>
      <c r="B3" s="152" t="s">
        <v>3670</v>
      </c>
      <c r="C3" s="180" t="s">
        <v>3649</v>
      </c>
      <c r="D3" s="152" t="s">
        <v>3660</v>
      </c>
      <c r="E3" s="152" t="s">
        <v>3718</v>
      </c>
      <c r="F3" s="174">
        <v>1005</v>
      </c>
      <c r="G3" s="174">
        <v>334</v>
      </c>
      <c r="H3" s="152">
        <v>998</v>
      </c>
      <c r="I3" s="152">
        <v>429</v>
      </c>
      <c r="J3" s="152">
        <v>914</v>
      </c>
      <c r="K3" s="152">
        <v>460</v>
      </c>
      <c r="L3" s="152">
        <v>804</v>
      </c>
      <c r="M3" s="152">
        <v>467</v>
      </c>
      <c r="N3" s="189">
        <v>35.4</v>
      </c>
      <c r="O3" s="189">
        <v>56.7</v>
      </c>
      <c r="P3" s="189">
        <v>58.3</v>
      </c>
      <c r="Q3" s="174">
        <v>35.1</v>
      </c>
      <c r="R3" s="174">
        <v>27.2</v>
      </c>
      <c r="S3" s="174">
        <v>27.6</v>
      </c>
      <c r="T3" s="174">
        <v>21</v>
      </c>
      <c r="U3" s="174">
        <v>29.7</v>
      </c>
      <c r="V3" s="174">
        <v>29.9</v>
      </c>
      <c r="W3" s="189">
        <v>102.3</v>
      </c>
      <c r="X3" s="189">
        <v>110.8</v>
      </c>
      <c r="Y3" s="189">
        <v>109.8</v>
      </c>
      <c r="Z3" s="189">
        <v>19.399999999999999</v>
      </c>
      <c r="AA3" s="189">
        <v>13.9</v>
      </c>
      <c r="AB3" s="189">
        <v>13.4</v>
      </c>
      <c r="AC3" s="187">
        <v>1.6097349599999999</v>
      </c>
      <c r="AD3" s="187">
        <v>1.4573804800000001</v>
      </c>
      <c r="AE3" s="187">
        <v>1.5236764</v>
      </c>
      <c r="AF3" s="188">
        <v>29.7272727</v>
      </c>
      <c r="AG3" s="188">
        <v>29.602339199999999</v>
      </c>
      <c r="AH3" s="188">
        <v>28.6480687</v>
      </c>
      <c r="AI3" s="174">
        <v>80.099999999999994</v>
      </c>
      <c r="AJ3" s="174">
        <v>82.3</v>
      </c>
      <c r="AK3" s="174">
        <v>81.900000000000006</v>
      </c>
      <c r="AL3" s="174">
        <v>5.8</v>
      </c>
      <c r="AM3" s="174">
        <v>5.3</v>
      </c>
      <c r="AN3" s="174">
        <v>5.0999999999999996</v>
      </c>
      <c r="AO3" s="189">
        <v>8.4</v>
      </c>
      <c r="AP3" s="174" t="s">
        <v>3818</v>
      </c>
      <c r="AQ3" s="174" t="s">
        <v>3819</v>
      </c>
      <c r="AR3" s="188">
        <v>57</v>
      </c>
      <c r="AS3" s="174">
        <v>-20</v>
      </c>
      <c r="AT3" s="188">
        <v>81</v>
      </c>
      <c r="AU3" s="174">
        <v>-10</v>
      </c>
      <c r="AV3" s="188">
        <v>90</v>
      </c>
      <c r="AW3" s="174">
        <v>-6</v>
      </c>
      <c r="AX3" s="174">
        <v>83.8</v>
      </c>
      <c r="AY3" s="174">
        <v>-10</v>
      </c>
      <c r="AZ3" s="174">
        <v>87.1</v>
      </c>
      <c r="BA3" s="174">
        <v>86.5</v>
      </c>
      <c r="BB3" s="174">
        <v>81.900000000000006</v>
      </c>
      <c r="BC3" s="174">
        <v>79.2</v>
      </c>
      <c r="BD3" s="188">
        <v>80</v>
      </c>
      <c r="BE3" s="188">
        <v>37.566137566137563</v>
      </c>
      <c r="BF3" s="188">
        <v>34.47927199191102</v>
      </c>
      <c r="BG3" s="183" t="s">
        <v>369</v>
      </c>
      <c r="BH3" s="188">
        <v>91.005291005290999</v>
      </c>
      <c r="BI3" s="188">
        <v>87.462082912032358</v>
      </c>
      <c r="BJ3" s="188">
        <v>80.301129234629869</v>
      </c>
      <c r="BK3" s="188">
        <v>6.3756613756613758</v>
      </c>
      <c r="BL3" s="188">
        <v>4.9676440849342773</v>
      </c>
      <c r="BM3" s="183" t="s">
        <v>369</v>
      </c>
      <c r="BN3" s="188">
        <v>45.518518518518519</v>
      </c>
      <c r="BO3" s="188">
        <v>45.498483316481291</v>
      </c>
      <c r="BP3" s="188">
        <v>45.588599752168527</v>
      </c>
    </row>
    <row r="4" spans="1:68" x14ac:dyDescent="0.2">
      <c r="A4" s="152" t="s">
        <v>3775</v>
      </c>
      <c r="B4" s="152" t="s">
        <v>3706</v>
      </c>
      <c r="C4" s="152" t="s">
        <v>3713</v>
      </c>
      <c r="D4" s="152" t="s">
        <v>3660</v>
      </c>
      <c r="E4" s="152" t="s">
        <v>3720</v>
      </c>
      <c r="F4" s="174">
        <v>842</v>
      </c>
      <c r="G4" s="174">
        <v>118</v>
      </c>
      <c r="H4" s="152">
        <v>917</v>
      </c>
      <c r="I4" s="152">
        <v>148</v>
      </c>
      <c r="J4" s="152">
        <v>861</v>
      </c>
      <c r="K4" s="152">
        <v>156</v>
      </c>
      <c r="L4" s="152">
        <v>841</v>
      </c>
      <c r="M4" s="152">
        <v>171</v>
      </c>
      <c r="N4" s="189">
        <v>60.4</v>
      </c>
      <c r="O4" s="189">
        <v>63.8</v>
      </c>
      <c r="P4" s="189">
        <v>58.3</v>
      </c>
      <c r="Q4" s="174">
        <v>16.100000000000001</v>
      </c>
      <c r="R4" s="174">
        <v>29.2</v>
      </c>
      <c r="S4" s="174">
        <v>27.6</v>
      </c>
      <c r="T4" s="174">
        <v>42.1</v>
      </c>
      <c r="U4" s="174">
        <v>30.5</v>
      </c>
      <c r="V4" s="174">
        <v>29.9</v>
      </c>
      <c r="W4" s="189">
        <v>119.4</v>
      </c>
      <c r="X4" s="189">
        <v>107.1</v>
      </c>
      <c r="Y4" s="189">
        <v>109.8</v>
      </c>
      <c r="Z4" s="189">
        <v>8.9</v>
      </c>
      <c r="AA4" s="189">
        <v>11.5</v>
      </c>
      <c r="AB4" s="189">
        <v>13.4</v>
      </c>
      <c r="AC4" s="187">
        <v>1.5020905899999999</v>
      </c>
      <c r="AD4" s="187">
        <v>1.7317297</v>
      </c>
      <c r="AE4" s="187">
        <v>1.5236764</v>
      </c>
      <c r="AF4" s="188">
        <v>28.7</v>
      </c>
      <c r="AG4" s="188">
        <v>26.016128999999999</v>
      </c>
      <c r="AH4" s="188">
        <v>28.6480687</v>
      </c>
      <c r="AI4" s="174">
        <v>84.7</v>
      </c>
      <c r="AJ4" s="174">
        <v>80.900000000000006</v>
      </c>
      <c r="AK4" s="174">
        <v>81.900000000000006</v>
      </c>
      <c r="AL4" s="174">
        <v>3.5999999999999996</v>
      </c>
      <c r="AM4" s="174">
        <v>4.0999999999999996</v>
      </c>
      <c r="AN4" s="174">
        <v>5.0999999999999996</v>
      </c>
      <c r="AO4" s="189">
        <v>11</v>
      </c>
      <c r="AP4" s="174" t="s">
        <v>3712</v>
      </c>
      <c r="AQ4" s="174" t="s">
        <v>3819</v>
      </c>
      <c r="AR4" s="188">
        <v>80</v>
      </c>
      <c r="AS4" s="174">
        <v>-2</v>
      </c>
      <c r="AT4" s="188">
        <v>94</v>
      </c>
      <c r="AU4" s="174">
        <v>0</v>
      </c>
      <c r="AV4" s="188">
        <v>98</v>
      </c>
      <c r="AW4" s="174">
        <v>0</v>
      </c>
      <c r="AX4" s="174">
        <v>96.8</v>
      </c>
      <c r="AY4" s="174">
        <v>1</v>
      </c>
      <c r="AZ4" s="188">
        <v>85</v>
      </c>
      <c r="BA4" s="174">
        <v>86.5</v>
      </c>
      <c r="BB4" s="174">
        <v>84.4</v>
      </c>
      <c r="BC4" s="174">
        <v>83.5</v>
      </c>
      <c r="BD4" s="188">
        <v>80</v>
      </c>
      <c r="BE4" s="207" t="s">
        <v>369</v>
      </c>
      <c r="BF4" s="207" t="s">
        <v>369</v>
      </c>
      <c r="BG4" s="183" t="s">
        <v>369</v>
      </c>
      <c r="BH4" s="188">
        <v>85.714285714285708</v>
      </c>
      <c r="BI4" s="188">
        <v>68.59504132231406</v>
      </c>
      <c r="BJ4" s="188">
        <v>80.301129234629869</v>
      </c>
      <c r="BK4" s="207" t="s">
        <v>369</v>
      </c>
      <c r="BL4" s="207" t="s">
        <v>369</v>
      </c>
      <c r="BM4" s="183" t="s">
        <v>369</v>
      </c>
      <c r="BN4" s="188">
        <v>47.05952380952381</v>
      </c>
      <c r="BO4" s="188">
        <v>45.731200000000001</v>
      </c>
      <c r="BP4" s="188">
        <v>45.588599752168527</v>
      </c>
    </row>
    <row r="5" spans="1:68" x14ac:dyDescent="0.2">
      <c r="A5" s="152" t="s">
        <v>3784</v>
      </c>
      <c r="B5" s="152" t="s">
        <v>3701</v>
      </c>
      <c r="C5" s="152" t="s">
        <v>3713</v>
      </c>
      <c r="D5" s="152" t="s">
        <v>3660</v>
      </c>
      <c r="E5" s="152" t="s">
        <v>3722</v>
      </c>
      <c r="F5" s="174">
        <v>302</v>
      </c>
      <c r="G5" s="183" t="s">
        <v>369</v>
      </c>
      <c r="H5" s="152">
        <v>356</v>
      </c>
      <c r="I5" s="183" t="s">
        <v>369</v>
      </c>
      <c r="J5" s="152">
        <v>311</v>
      </c>
      <c r="K5" s="183" t="s">
        <v>369</v>
      </c>
      <c r="L5" s="152">
        <v>254</v>
      </c>
      <c r="M5" s="183" t="s">
        <v>369</v>
      </c>
      <c r="N5" s="189">
        <v>65.599999999999994</v>
      </c>
      <c r="O5" s="189">
        <v>63.8</v>
      </c>
      <c r="P5" s="189">
        <v>58.3</v>
      </c>
      <c r="Q5" s="174">
        <v>42.1</v>
      </c>
      <c r="R5" s="174">
        <v>29.2</v>
      </c>
      <c r="S5" s="174">
        <v>27.6</v>
      </c>
      <c r="T5" s="174">
        <v>18.3</v>
      </c>
      <c r="U5" s="174">
        <v>30.5</v>
      </c>
      <c r="V5" s="174">
        <v>29.9</v>
      </c>
      <c r="W5" s="189">
        <v>90.5</v>
      </c>
      <c r="X5" s="189">
        <v>107.1</v>
      </c>
      <c r="Y5" s="189">
        <v>109.8</v>
      </c>
      <c r="Z5" s="189">
        <v>23.5</v>
      </c>
      <c r="AA5" s="189">
        <v>11.5</v>
      </c>
      <c r="AB5" s="189">
        <v>13.4</v>
      </c>
      <c r="AC5" s="187">
        <v>2.2829581999999999</v>
      </c>
      <c r="AD5" s="187">
        <v>1.7317297</v>
      </c>
      <c r="AE5" s="187">
        <v>1.5236764</v>
      </c>
      <c r="AF5" s="188">
        <v>22.214285700000001</v>
      </c>
      <c r="AG5" s="188">
        <v>26.016128999999999</v>
      </c>
      <c r="AH5" s="188">
        <v>28.6480687</v>
      </c>
      <c r="AI5" s="174">
        <v>59.900000000000006</v>
      </c>
      <c r="AJ5" s="174">
        <v>80.900000000000006</v>
      </c>
      <c r="AK5" s="174">
        <v>81.900000000000006</v>
      </c>
      <c r="AL5" s="174">
        <v>7.6</v>
      </c>
      <c r="AM5" s="174">
        <v>4.0999999999999996</v>
      </c>
      <c r="AN5" s="174">
        <v>5.0999999999999996</v>
      </c>
      <c r="AO5" s="189">
        <v>25</v>
      </c>
      <c r="AP5" s="174" t="s">
        <v>3712</v>
      </c>
      <c r="AQ5" s="174" t="s">
        <v>3819</v>
      </c>
      <c r="AR5" s="188">
        <v>51</v>
      </c>
      <c r="AS5" s="174">
        <v>-16</v>
      </c>
      <c r="AT5" s="188">
        <v>63</v>
      </c>
      <c r="AU5" s="174">
        <v>-19</v>
      </c>
      <c r="AV5" s="188">
        <v>73</v>
      </c>
      <c r="AW5" s="174">
        <v>-13</v>
      </c>
      <c r="AX5" s="174">
        <v>72.599999999999994</v>
      </c>
      <c r="AY5" s="174">
        <v>-10</v>
      </c>
      <c r="AZ5" s="188">
        <v>85</v>
      </c>
      <c r="BA5" s="174">
        <v>86.5</v>
      </c>
      <c r="BB5" s="183" t="s">
        <v>369</v>
      </c>
      <c r="BC5" s="174">
        <v>83.5</v>
      </c>
      <c r="BD5" s="188">
        <v>80</v>
      </c>
      <c r="BE5" s="207" t="s">
        <v>369</v>
      </c>
      <c r="BF5" s="207" t="s">
        <v>369</v>
      </c>
      <c r="BG5" s="183" t="s">
        <v>369</v>
      </c>
      <c r="BH5" s="188">
        <v>84.905660377358487</v>
      </c>
      <c r="BI5" s="188">
        <v>68.59504132231406</v>
      </c>
      <c r="BJ5" s="188">
        <v>80.301129234629869</v>
      </c>
      <c r="BK5" s="207" t="s">
        <v>369</v>
      </c>
      <c r="BL5" s="207" t="s">
        <v>369</v>
      </c>
      <c r="BM5" s="183" t="s">
        <v>369</v>
      </c>
      <c r="BN5" s="188">
        <v>49.641509433962263</v>
      </c>
      <c r="BO5" s="188">
        <v>45.731200000000001</v>
      </c>
      <c r="BP5" s="188">
        <v>45.588599752168527</v>
      </c>
    </row>
    <row r="6" spans="1:68" x14ac:dyDescent="0.2">
      <c r="A6" s="152" t="s">
        <v>3787</v>
      </c>
      <c r="B6" s="152" t="s">
        <v>3704</v>
      </c>
      <c r="C6" s="180" t="s">
        <v>3649</v>
      </c>
      <c r="D6" s="152" t="s">
        <v>3729</v>
      </c>
      <c r="E6" s="152" t="s">
        <v>3718</v>
      </c>
      <c r="F6" s="174">
        <v>223</v>
      </c>
      <c r="G6" s="183" t="s">
        <v>369</v>
      </c>
      <c r="H6" s="152">
        <v>185</v>
      </c>
      <c r="I6" s="183" t="s">
        <v>369</v>
      </c>
      <c r="J6" s="152">
        <v>217</v>
      </c>
      <c r="K6" s="183" t="s">
        <v>369</v>
      </c>
      <c r="L6" s="152">
        <v>231</v>
      </c>
      <c r="M6" s="183" t="s">
        <v>369</v>
      </c>
      <c r="N6" s="189">
        <v>53.5</v>
      </c>
      <c r="O6" s="189">
        <v>56.7</v>
      </c>
      <c r="P6" s="189">
        <v>58.3</v>
      </c>
      <c r="Q6" s="174">
        <v>38.299999999999997</v>
      </c>
      <c r="R6" s="174">
        <v>27.2</v>
      </c>
      <c r="S6" s="174">
        <v>27.6</v>
      </c>
      <c r="T6" s="174">
        <v>20.2</v>
      </c>
      <c r="U6" s="174">
        <v>29.7</v>
      </c>
      <c r="V6" s="174">
        <v>29.9</v>
      </c>
      <c r="W6" s="189">
        <v>95</v>
      </c>
      <c r="X6" s="189">
        <v>110.8</v>
      </c>
      <c r="Y6" s="189">
        <v>109.8</v>
      </c>
      <c r="Z6" s="189">
        <v>12.8</v>
      </c>
      <c r="AA6" s="189">
        <v>13.9</v>
      </c>
      <c r="AB6" s="189">
        <v>13.4</v>
      </c>
      <c r="AC6" s="187">
        <v>1.6509216600000001</v>
      </c>
      <c r="AD6" s="187">
        <v>1.4573804800000001</v>
      </c>
      <c r="AE6" s="187">
        <v>1.5236764</v>
      </c>
      <c r="AF6" s="188">
        <v>21.7</v>
      </c>
      <c r="AG6" s="188">
        <v>29.602339199999999</v>
      </c>
      <c r="AH6" s="188">
        <v>28.6480687</v>
      </c>
      <c r="AI6" s="174">
        <v>83.899999999999991</v>
      </c>
      <c r="AJ6" s="174">
        <v>82.3</v>
      </c>
      <c r="AK6" s="174">
        <v>81.900000000000006</v>
      </c>
      <c r="AL6" s="188">
        <v>4</v>
      </c>
      <c r="AM6" s="174">
        <v>5.3</v>
      </c>
      <c r="AN6" s="174">
        <v>5.0999999999999996</v>
      </c>
      <c r="AO6" s="189">
        <v>6.7</v>
      </c>
      <c r="AP6" s="174" t="s">
        <v>3818</v>
      </c>
      <c r="AQ6" s="174" t="s">
        <v>3819</v>
      </c>
      <c r="AR6" s="188">
        <v>67</v>
      </c>
      <c r="AS6" s="174">
        <v>-2</v>
      </c>
      <c r="AT6" s="188">
        <v>80</v>
      </c>
      <c r="AU6" s="174">
        <v>-9</v>
      </c>
      <c r="AV6" s="188">
        <v>87</v>
      </c>
      <c r="AW6" s="174">
        <v>-8</v>
      </c>
      <c r="AX6" s="174">
        <v>74.2</v>
      </c>
      <c r="AY6" s="174">
        <v>-15</v>
      </c>
      <c r="AZ6" s="174">
        <v>87.1</v>
      </c>
      <c r="BA6" s="174">
        <v>86.5</v>
      </c>
      <c r="BB6" s="183" t="s">
        <v>369</v>
      </c>
      <c r="BC6" s="174">
        <v>79.2</v>
      </c>
      <c r="BD6" s="188">
        <v>80</v>
      </c>
      <c r="BE6" s="188">
        <v>9.7560975609756095</v>
      </c>
      <c r="BF6" s="188">
        <v>34.47927199191102</v>
      </c>
      <c r="BG6" s="183" t="s">
        <v>369</v>
      </c>
      <c r="BH6" s="188">
        <v>68.292682926829272</v>
      </c>
      <c r="BI6" s="188">
        <v>87.462082912032358</v>
      </c>
      <c r="BJ6" s="188">
        <v>80.301129234629869</v>
      </c>
      <c r="BK6" s="188">
        <v>0.73170731707317072</v>
      </c>
      <c r="BL6" s="188">
        <v>4.9676440849342773</v>
      </c>
      <c r="BM6" s="183" t="s">
        <v>369</v>
      </c>
      <c r="BN6" s="188">
        <v>42.902439024390247</v>
      </c>
      <c r="BO6" s="188">
        <v>45.498483316481291</v>
      </c>
      <c r="BP6" s="188">
        <v>45.588599752168527</v>
      </c>
    </row>
    <row r="7" spans="1:68" x14ac:dyDescent="0.2">
      <c r="A7" s="152" t="s">
        <v>3788</v>
      </c>
      <c r="B7" s="152" t="s">
        <v>3707</v>
      </c>
      <c r="C7" s="152" t="s">
        <v>3713</v>
      </c>
      <c r="D7" s="152" t="s">
        <v>3725</v>
      </c>
      <c r="E7" s="152" t="s">
        <v>3720</v>
      </c>
      <c r="F7" s="174">
        <v>454</v>
      </c>
      <c r="G7" s="183" t="s">
        <v>369</v>
      </c>
      <c r="H7" s="152">
        <v>439</v>
      </c>
      <c r="I7" s="152">
        <v>30</v>
      </c>
      <c r="J7" s="152">
        <v>441</v>
      </c>
      <c r="K7" s="152">
        <v>47</v>
      </c>
      <c r="L7" s="152">
        <v>441</v>
      </c>
      <c r="M7" s="152">
        <v>75</v>
      </c>
      <c r="N7" s="189">
        <v>69.900000000000006</v>
      </c>
      <c r="O7" s="189">
        <v>63.8</v>
      </c>
      <c r="P7" s="189">
        <v>58.3</v>
      </c>
      <c r="Q7" s="174">
        <v>47.2</v>
      </c>
      <c r="R7" s="174">
        <v>29.2</v>
      </c>
      <c r="S7" s="174">
        <v>27.6</v>
      </c>
      <c r="T7" s="174">
        <v>14.9</v>
      </c>
      <c r="U7" s="174">
        <v>30.5</v>
      </c>
      <c r="V7" s="174">
        <v>29.9</v>
      </c>
      <c r="W7" s="189">
        <v>94.6</v>
      </c>
      <c r="X7" s="189">
        <v>107.1</v>
      </c>
      <c r="Y7" s="189">
        <v>109.8</v>
      </c>
      <c r="Z7" s="189">
        <v>12.4</v>
      </c>
      <c r="AA7" s="189">
        <v>11.5</v>
      </c>
      <c r="AB7" s="189">
        <v>13.4</v>
      </c>
      <c r="AC7" s="187">
        <v>1.79133787</v>
      </c>
      <c r="AD7" s="187">
        <v>1.7317297</v>
      </c>
      <c r="AE7" s="187">
        <v>1.5236764</v>
      </c>
      <c r="AF7" s="188">
        <v>24.5</v>
      </c>
      <c r="AG7" s="188">
        <v>26.016128999999999</v>
      </c>
      <c r="AH7" s="188">
        <v>28.6480687</v>
      </c>
      <c r="AI7" s="174">
        <v>91.8</v>
      </c>
      <c r="AJ7" s="174">
        <v>80.900000000000006</v>
      </c>
      <c r="AK7" s="174">
        <v>81.900000000000006</v>
      </c>
      <c r="AL7" s="174">
        <v>1.4</v>
      </c>
      <c r="AM7" s="174">
        <v>4.0999999999999996</v>
      </c>
      <c r="AN7" s="174">
        <v>5.0999999999999996</v>
      </c>
      <c r="AO7" s="189">
        <v>5.2</v>
      </c>
      <c r="AP7" s="174" t="s">
        <v>3712</v>
      </c>
      <c r="AQ7" s="174" t="s">
        <v>3819</v>
      </c>
      <c r="AR7" s="188">
        <v>78</v>
      </c>
      <c r="AS7" s="174">
        <v>-2</v>
      </c>
      <c r="AT7" s="188">
        <v>83</v>
      </c>
      <c r="AU7" s="174">
        <v>-7</v>
      </c>
      <c r="AV7" s="188">
        <v>89</v>
      </c>
      <c r="AW7" s="174">
        <v>-4</v>
      </c>
      <c r="AX7" s="174">
        <v>73.3</v>
      </c>
      <c r="AY7" s="174">
        <v>-18</v>
      </c>
      <c r="AZ7" s="188">
        <v>85</v>
      </c>
      <c r="BA7" s="174">
        <v>86.5</v>
      </c>
      <c r="BB7" s="188">
        <v>80</v>
      </c>
      <c r="BC7" s="174">
        <v>83.5</v>
      </c>
      <c r="BD7" s="188">
        <v>80</v>
      </c>
      <c r="BE7" s="207" t="s">
        <v>369</v>
      </c>
      <c r="BF7" s="207" t="s">
        <v>369</v>
      </c>
      <c r="BG7" s="183" t="s">
        <v>369</v>
      </c>
      <c r="BH7" s="188">
        <v>72.881355932203391</v>
      </c>
      <c r="BI7" s="188">
        <v>68.59504132231406</v>
      </c>
      <c r="BJ7" s="188">
        <v>80.301129234629869</v>
      </c>
      <c r="BK7" s="207" t="s">
        <v>369</v>
      </c>
      <c r="BL7" s="207" t="s">
        <v>369</v>
      </c>
      <c r="BM7" s="183" t="s">
        <v>369</v>
      </c>
      <c r="BN7" s="188">
        <v>45.203389830508478</v>
      </c>
      <c r="BO7" s="188">
        <v>45.731200000000001</v>
      </c>
      <c r="BP7" s="188">
        <v>45.588599752168527</v>
      </c>
    </row>
    <row r="8" spans="1:68" x14ac:dyDescent="0.2">
      <c r="A8" s="152" t="s">
        <v>3789</v>
      </c>
      <c r="B8" s="152" t="s">
        <v>3708</v>
      </c>
      <c r="C8" s="180" t="s">
        <v>3649</v>
      </c>
      <c r="D8" s="152" t="s">
        <v>3723</v>
      </c>
      <c r="E8" s="152" t="s">
        <v>3717</v>
      </c>
      <c r="F8" s="174">
        <v>307</v>
      </c>
      <c r="G8" s="183" t="s">
        <v>369</v>
      </c>
      <c r="H8" s="152">
        <v>275</v>
      </c>
      <c r="I8" s="152">
        <v>37</v>
      </c>
      <c r="J8" s="152">
        <v>285</v>
      </c>
      <c r="K8" s="152">
        <v>32</v>
      </c>
      <c r="L8" s="152">
        <v>260</v>
      </c>
      <c r="M8" s="152">
        <v>35</v>
      </c>
      <c r="N8" s="189">
        <v>77</v>
      </c>
      <c r="O8" s="189">
        <v>56.7</v>
      </c>
      <c r="P8" s="189">
        <v>58.3</v>
      </c>
      <c r="Q8" s="174">
        <v>50.6</v>
      </c>
      <c r="R8" s="174">
        <v>27.2</v>
      </c>
      <c r="S8" s="174">
        <v>27.6</v>
      </c>
      <c r="T8" s="174">
        <v>13.1</v>
      </c>
      <c r="U8" s="174">
        <v>29.7</v>
      </c>
      <c r="V8" s="174">
        <v>29.9</v>
      </c>
      <c r="W8" s="189">
        <v>90.1</v>
      </c>
      <c r="X8" s="189">
        <v>110.8</v>
      </c>
      <c r="Y8" s="189">
        <v>109.8</v>
      </c>
      <c r="Z8" s="189">
        <v>23.5</v>
      </c>
      <c r="AA8" s="189">
        <v>13.9</v>
      </c>
      <c r="AB8" s="189">
        <v>13.4</v>
      </c>
      <c r="AC8" s="187">
        <v>1.8143859600000001</v>
      </c>
      <c r="AD8" s="187">
        <v>1.4573804800000001</v>
      </c>
      <c r="AE8" s="187">
        <v>1.5236764</v>
      </c>
      <c r="AF8" s="188">
        <v>21.923076900000002</v>
      </c>
      <c r="AG8" s="188">
        <v>29.602339199999999</v>
      </c>
      <c r="AH8" s="188">
        <v>28.6480687</v>
      </c>
      <c r="AI8" s="174">
        <v>80.399999999999991</v>
      </c>
      <c r="AJ8" s="174">
        <v>82.3</v>
      </c>
      <c r="AK8" s="174">
        <v>81.900000000000006</v>
      </c>
      <c r="AL8" s="174">
        <v>8.7000000000000011</v>
      </c>
      <c r="AM8" s="174">
        <v>5.3</v>
      </c>
      <c r="AN8" s="174">
        <v>5.0999999999999996</v>
      </c>
      <c r="AO8" s="189">
        <v>10.9</v>
      </c>
      <c r="AP8" s="174" t="s">
        <v>3818</v>
      </c>
      <c r="AQ8" s="174" t="s">
        <v>3819</v>
      </c>
      <c r="AR8" s="188">
        <v>57</v>
      </c>
      <c r="AS8" s="174">
        <v>-20</v>
      </c>
      <c r="AT8" s="188">
        <v>78</v>
      </c>
      <c r="AU8" s="174">
        <v>-13</v>
      </c>
      <c r="AV8" s="188">
        <v>88</v>
      </c>
      <c r="AW8" s="174">
        <v>-5</v>
      </c>
      <c r="AX8" s="174">
        <v>74.7</v>
      </c>
      <c r="AY8" s="174">
        <v>-11</v>
      </c>
      <c r="AZ8" s="174">
        <v>87.1</v>
      </c>
      <c r="BA8" s="174">
        <v>86.5</v>
      </c>
      <c r="BB8" s="174">
        <v>58.3</v>
      </c>
      <c r="BC8" s="174">
        <v>79.2</v>
      </c>
      <c r="BD8" s="188">
        <v>80</v>
      </c>
      <c r="BE8" s="188">
        <v>41.935483870967744</v>
      </c>
      <c r="BF8" s="188">
        <v>34.47927199191102</v>
      </c>
      <c r="BG8" s="183" t="s">
        <v>369</v>
      </c>
      <c r="BH8" s="188">
        <v>87.096774193548384</v>
      </c>
      <c r="BI8" s="188">
        <v>87.462082912032358</v>
      </c>
      <c r="BJ8" s="188">
        <v>80.301129234629869</v>
      </c>
      <c r="BK8" s="188">
        <v>3.2580645161290325</v>
      </c>
      <c r="BL8" s="188">
        <v>4.9676440849342773</v>
      </c>
      <c r="BM8" s="183" t="s">
        <v>369</v>
      </c>
      <c r="BN8" s="188">
        <v>43.41935483870968</v>
      </c>
      <c r="BO8" s="188">
        <v>45.498483316481291</v>
      </c>
      <c r="BP8" s="188">
        <v>45.588599752168527</v>
      </c>
    </row>
    <row r="9" spans="1:68" x14ac:dyDescent="0.2">
      <c r="A9" s="152" t="s">
        <v>3790</v>
      </c>
      <c r="B9" s="152" t="s">
        <v>3709</v>
      </c>
      <c r="C9" s="180" t="s">
        <v>3649</v>
      </c>
      <c r="D9" s="152" t="s">
        <v>3731</v>
      </c>
      <c r="E9" s="152" t="s">
        <v>3717</v>
      </c>
      <c r="F9" s="174">
        <v>1421</v>
      </c>
      <c r="G9" s="174">
        <v>260</v>
      </c>
      <c r="H9" s="152">
        <v>1586</v>
      </c>
      <c r="I9" s="152">
        <v>336</v>
      </c>
      <c r="J9" s="152">
        <v>1567</v>
      </c>
      <c r="K9" s="152">
        <v>365</v>
      </c>
      <c r="L9" s="152">
        <v>1498</v>
      </c>
      <c r="M9" s="152">
        <v>418</v>
      </c>
      <c r="N9" s="189">
        <v>64.900000000000006</v>
      </c>
      <c r="O9" s="189">
        <v>56.7</v>
      </c>
      <c r="P9" s="189">
        <v>58.3</v>
      </c>
      <c r="Q9" s="174">
        <v>31.1</v>
      </c>
      <c r="R9" s="174">
        <v>27.2</v>
      </c>
      <c r="S9" s="174">
        <v>27.6</v>
      </c>
      <c r="T9" s="174">
        <v>25.1</v>
      </c>
      <c r="U9" s="174">
        <v>29.7</v>
      </c>
      <c r="V9" s="174">
        <v>29.9</v>
      </c>
      <c r="W9" s="189">
        <v>106.7</v>
      </c>
      <c r="X9" s="189">
        <v>110.8</v>
      </c>
      <c r="Y9" s="189">
        <v>109.8</v>
      </c>
      <c r="Z9" s="189">
        <v>11.6</v>
      </c>
      <c r="AA9" s="189">
        <v>13.9</v>
      </c>
      <c r="AB9" s="189">
        <v>13.4</v>
      </c>
      <c r="AC9" s="187">
        <v>1.31207915</v>
      </c>
      <c r="AD9" s="187">
        <v>1.4573804800000001</v>
      </c>
      <c r="AE9" s="187">
        <v>1.5236764</v>
      </c>
      <c r="AF9" s="188">
        <v>32.489795899999997</v>
      </c>
      <c r="AG9" s="188">
        <v>29.602339199999999</v>
      </c>
      <c r="AH9" s="188">
        <v>28.6480687</v>
      </c>
      <c r="AI9" s="174">
        <v>82.7</v>
      </c>
      <c r="AJ9" s="174">
        <v>82.3</v>
      </c>
      <c r="AK9" s="174">
        <v>81.900000000000006</v>
      </c>
      <c r="AL9" s="174">
        <v>6.3000000000000007</v>
      </c>
      <c r="AM9" s="174">
        <v>5.3</v>
      </c>
      <c r="AN9" s="174">
        <v>5.0999999999999996</v>
      </c>
      <c r="AO9" s="189">
        <v>7.3</v>
      </c>
      <c r="AP9" s="174" t="s">
        <v>3818</v>
      </c>
      <c r="AQ9" s="174" t="s">
        <v>3819</v>
      </c>
      <c r="AR9" s="188">
        <v>65</v>
      </c>
      <c r="AS9" s="174">
        <v>-17</v>
      </c>
      <c r="AT9" s="188">
        <v>86</v>
      </c>
      <c r="AU9" s="174">
        <v>-6</v>
      </c>
      <c r="AV9" s="188">
        <v>91</v>
      </c>
      <c r="AW9" s="174">
        <v>-5</v>
      </c>
      <c r="AX9" s="174">
        <v>86.8</v>
      </c>
      <c r="AY9" s="174">
        <v>-8</v>
      </c>
      <c r="AZ9" s="174">
        <v>87.1</v>
      </c>
      <c r="BA9" s="174">
        <v>86.5</v>
      </c>
      <c r="BB9" s="174">
        <v>81.400000000000006</v>
      </c>
      <c r="BC9" s="174">
        <v>79.2</v>
      </c>
      <c r="BD9" s="188">
        <v>80</v>
      </c>
      <c r="BE9" s="188">
        <v>40.384615384615387</v>
      </c>
      <c r="BF9" s="188">
        <v>34.47927199191102</v>
      </c>
      <c r="BG9" s="183" t="s">
        <v>369</v>
      </c>
      <c r="BH9" s="188">
        <v>92.948717948717956</v>
      </c>
      <c r="BI9" s="188">
        <v>87.462082912032358</v>
      </c>
      <c r="BJ9" s="188">
        <v>80.301129234629869</v>
      </c>
      <c r="BK9" s="188">
        <v>4.0961538461538458</v>
      </c>
      <c r="BL9" s="188">
        <v>4.9676440849342773</v>
      </c>
      <c r="BM9" s="183" t="s">
        <v>369</v>
      </c>
      <c r="BN9" s="188">
        <v>45.730769230769234</v>
      </c>
      <c r="BO9" s="188">
        <v>45.498483316481291</v>
      </c>
      <c r="BP9" s="188">
        <v>45.588599752168527</v>
      </c>
    </row>
    <row r="10" spans="1:68" x14ac:dyDescent="0.2">
      <c r="A10" s="152" t="s">
        <v>3792</v>
      </c>
      <c r="B10" s="152" t="s">
        <v>3710</v>
      </c>
      <c r="C10" s="180" t="s">
        <v>3649</v>
      </c>
      <c r="D10" s="152" t="s">
        <v>3732</v>
      </c>
      <c r="E10" s="152" t="s">
        <v>3718</v>
      </c>
      <c r="F10" s="174">
        <v>166</v>
      </c>
      <c r="G10" s="183" t="s">
        <v>369</v>
      </c>
      <c r="H10" s="152">
        <v>238</v>
      </c>
      <c r="I10" s="183" t="s">
        <v>369</v>
      </c>
      <c r="J10" s="152">
        <v>332</v>
      </c>
      <c r="K10" s="183" t="s">
        <v>369</v>
      </c>
      <c r="L10" s="152">
        <v>412</v>
      </c>
      <c r="M10" s="152">
        <v>26</v>
      </c>
      <c r="N10" s="189">
        <v>59.9</v>
      </c>
      <c r="O10" s="189">
        <v>56.7</v>
      </c>
      <c r="P10" s="189">
        <v>58.3</v>
      </c>
      <c r="Q10" s="174">
        <v>30.6</v>
      </c>
      <c r="R10" s="174">
        <v>27.2</v>
      </c>
      <c r="S10" s="174">
        <v>27.6</v>
      </c>
      <c r="T10" s="174">
        <v>28.7</v>
      </c>
      <c r="U10" s="174">
        <v>29.7</v>
      </c>
      <c r="V10" s="174">
        <v>29.9</v>
      </c>
      <c r="W10" s="189">
        <v>107</v>
      </c>
      <c r="X10" s="189">
        <v>110.8</v>
      </c>
      <c r="Y10" s="189">
        <v>109.8</v>
      </c>
      <c r="Z10" s="189">
        <v>8.3000000000000007</v>
      </c>
      <c r="AA10" s="189">
        <v>13.9</v>
      </c>
      <c r="AB10" s="189">
        <v>13.4</v>
      </c>
      <c r="AC10" s="187">
        <v>1.5786144600000001</v>
      </c>
      <c r="AD10" s="187">
        <v>1.4573804800000001</v>
      </c>
      <c r="AE10" s="187">
        <v>1.5236764</v>
      </c>
      <c r="AF10" s="188">
        <v>27.6666667</v>
      </c>
      <c r="AG10" s="188">
        <v>29.602339199999999</v>
      </c>
      <c r="AH10" s="188">
        <v>28.6480687</v>
      </c>
      <c r="AI10" s="174">
        <v>61.800000000000011</v>
      </c>
      <c r="AJ10" s="174">
        <v>82.3</v>
      </c>
      <c r="AK10" s="174">
        <v>81.900000000000006</v>
      </c>
      <c r="AL10" s="174">
        <v>8.8000000000000007</v>
      </c>
      <c r="AM10" s="174">
        <v>5.3</v>
      </c>
      <c r="AN10" s="174">
        <v>5.0999999999999996</v>
      </c>
      <c r="AO10" s="189">
        <v>16.899999999999999</v>
      </c>
      <c r="AP10" s="174" t="s">
        <v>3818</v>
      </c>
      <c r="AQ10" s="174" t="s">
        <v>3819</v>
      </c>
      <c r="AR10" s="188">
        <v>48</v>
      </c>
      <c r="AS10" s="174">
        <v>-26</v>
      </c>
      <c r="AT10" s="188">
        <v>81</v>
      </c>
      <c r="AU10" s="174">
        <v>-12</v>
      </c>
      <c r="AV10" s="188">
        <v>89</v>
      </c>
      <c r="AW10" s="174">
        <v>-9</v>
      </c>
      <c r="AX10" s="174">
        <v>84</v>
      </c>
      <c r="AY10" s="174">
        <v>-10</v>
      </c>
      <c r="AZ10" s="174">
        <v>87.1</v>
      </c>
      <c r="BA10" s="174">
        <v>86.5</v>
      </c>
      <c r="BB10" s="183" t="s">
        <v>369</v>
      </c>
      <c r="BC10" s="174">
        <v>79.2</v>
      </c>
      <c r="BD10" s="188">
        <v>80</v>
      </c>
      <c r="BE10" s="188">
        <v>20.33898305084746</v>
      </c>
      <c r="BF10" s="188">
        <v>34.47927199191102</v>
      </c>
      <c r="BG10" s="183" t="s">
        <v>369</v>
      </c>
      <c r="BH10" s="188">
        <v>71.186440677966104</v>
      </c>
      <c r="BI10" s="188">
        <v>87.462082912032358</v>
      </c>
      <c r="BJ10" s="188">
        <v>80.301129234629869</v>
      </c>
      <c r="BK10" s="188">
        <v>0.81355932203389836</v>
      </c>
      <c r="BL10" s="188">
        <v>4.9676440849342773</v>
      </c>
      <c r="BM10" s="183" t="s">
        <v>369</v>
      </c>
      <c r="BN10" s="188">
        <v>40.711864406779661</v>
      </c>
      <c r="BO10" s="188">
        <v>45.498483316481291</v>
      </c>
      <c r="BP10" s="188">
        <v>45.588599752168527</v>
      </c>
    </row>
    <row r="11" spans="1:68" x14ac:dyDescent="0.2">
      <c r="A11" s="152" t="s">
        <v>3791</v>
      </c>
      <c r="B11" s="152" t="s">
        <v>3711</v>
      </c>
      <c r="C11" s="180" t="s">
        <v>3649</v>
      </c>
      <c r="D11" s="152" t="s">
        <v>3724</v>
      </c>
      <c r="E11" s="152" t="s">
        <v>3718</v>
      </c>
      <c r="F11" s="183" t="s">
        <v>369</v>
      </c>
      <c r="G11" s="183" t="s">
        <v>369</v>
      </c>
      <c r="H11" s="183" t="s">
        <v>369</v>
      </c>
      <c r="I11" s="183" t="s">
        <v>369</v>
      </c>
      <c r="J11" s="152">
        <v>183</v>
      </c>
      <c r="K11" s="152">
        <v>60</v>
      </c>
      <c r="L11" s="152">
        <v>363</v>
      </c>
      <c r="M11" s="152">
        <v>113</v>
      </c>
      <c r="N11" s="189">
        <v>57.2</v>
      </c>
      <c r="O11" s="189">
        <v>56.7</v>
      </c>
      <c r="P11" s="189">
        <v>58.3</v>
      </c>
      <c r="Q11" s="174">
        <v>32.4</v>
      </c>
      <c r="R11" s="174">
        <v>27.2</v>
      </c>
      <c r="S11" s="174">
        <v>27.6</v>
      </c>
      <c r="T11" s="174">
        <v>21.4</v>
      </c>
      <c r="U11" s="174">
        <v>29.7</v>
      </c>
      <c r="V11" s="174">
        <v>29.9</v>
      </c>
      <c r="W11" s="189">
        <v>105.1</v>
      </c>
      <c r="X11" s="189">
        <v>110.8</v>
      </c>
      <c r="Y11" s="189">
        <v>109.8</v>
      </c>
      <c r="Z11" s="189">
        <v>13.9</v>
      </c>
      <c r="AA11" s="189">
        <v>13.9</v>
      </c>
      <c r="AB11" s="189">
        <v>13.4</v>
      </c>
      <c r="AC11" s="187">
        <v>1.4609289599999999</v>
      </c>
      <c r="AD11" s="187">
        <v>1.4573804800000001</v>
      </c>
      <c r="AE11" s="187">
        <v>1.5236764</v>
      </c>
      <c r="AF11" s="188">
        <v>30.5</v>
      </c>
      <c r="AG11" s="188">
        <v>29.602339199999999</v>
      </c>
      <c r="AH11" s="188">
        <v>28.6480687</v>
      </c>
      <c r="AI11" s="174" t="s">
        <v>369</v>
      </c>
      <c r="AJ11" s="174">
        <v>82.3</v>
      </c>
      <c r="AK11" s="174">
        <v>81.900000000000006</v>
      </c>
      <c r="AL11" s="174" t="s">
        <v>369</v>
      </c>
      <c r="AM11" s="174">
        <v>5.3</v>
      </c>
      <c r="AN11" s="174">
        <v>5.0999999999999996</v>
      </c>
      <c r="AO11" s="183" t="s">
        <v>369</v>
      </c>
      <c r="AP11" s="183">
        <v>8.5</v>
      </c>
      <c r="AQ11" s="183">
        <v>9.6</v>
      </c>
      <c r="AR11" s="207" t="s">
        <v>369</v>
      </c>
      <c r="AS11" s="183" t="s">
        <v>369</v>
      </c>
      <c r="AT11" s="183" t="s">
        <v>369</v>
      </c>
      <c r="AU11" s="183" t="s">
        <v>369</v>
      </c>
      <c r="AV11" s="183" t="s">
        <v>369</v>
      </c>
      <c r="AW11" s="183" t="s">
        <v>369</v>
      </c>
      <c r="AX11" s="174" t="s">
        <v>369</v>
      </c>
      <c r="AY11" s="174" t="s">
        <v>369</v>
      </c>
      <c r="AZ11" s="174">
        <v>87.1</v>
      </c>
      <c r="BA11" s="174">
        <v>86.5</v>
      </c>
      <c r="BB11" s="183" t="s">
        <v>369</v>
      </c>
      <c r="BC11" s="174">
        <v>79.2</v>
      </c>
      <c r="BD11" s="188">
        <v>80</v>
      </c>
      <c r="BE11" s="188">
        <v>34.375</v>
      </c>
      <c r="BF11" s="188">
        <v>34.47927199191102</v>
      </c>
      <c r="BG11" s="183" t="s">
        <v>369</v>
      </c>
      <c r="BH11" s="188">
        <v>82.8125</v>
      </c>
      <c r="BI11" s="188">
        <v>87.462082912032358</v>
      </c>
      <c r="BJ11" s="188">
        <v>80.301129234629869</v>
      </c>
      <c r="BK11" s="188">
        <v>0.34375</v>
      </c>
      <c r="BL11" s="188">
        <v>4.9676440849342773</v>
      </c>
      <c r="BM11" s="183" t="s">
        <v>369</v>
      </c>
      <c r="BN11" s="188">
        <v>42.6875</v>
      </c>
      <c r="BO11" s="188">
        <v>45.498483316481291</v>
      </c>
      <c r="BP11" s="188">
        <v>45.588599752168527</v>
      </c>
    </row>
    <row r="12" spans="1:68" x14ac:dyDescent="0.2">
      <c r="AR12" s="188"/>
      <c r="AT12" s="174"/>
      <c r="AU12" s="174"/>
      <c r="AV12" s="174"/>
      <c r="AW12" s="174"/>
    </row>
    <row r="13" spans="1:68" x14ac:dyDescent="0.2">
      <c r="AT13" s="174"/>
      <c r="AU13" s="174"/>
      <c r="AV13" s="174"/>
      <c r="AW13" s="174"/>
    </row>
    <row r="14" spans="1:68" x14ac:dyDescent="0.2">
      <c r="A14" s="152" t="s">
        <v>3733</v>
      </c>
      <c r="B14" s="152" t="s">
        <v>3814</v>
      </c>
      <c r="C14" s="152" t="s">
        <v>3714</v>
      </c>
      <c r="D14" s="152" t="s">
        <v>3716</v>
      </c>
      <c r="E14" s="152" t="s">
        <v>3715</v>
      </c>
      <c r="F14" s="152" t="s">
        <v>3793</v>
      </c>
      <c r="G14" s="152" t="s">
        <v>3794</v>
      </c>
      <c r="H14" s="152" t="s">
        <v>3795</v>
      </c>
      <c r="I14" s="152" t="s">
        <v>3796</v>
      </c>
      <c r="J14" s="152" t="s">
        <v>3797</v>
      </c>
      <c r="K14" s="152" t="s">
        <v>3798</v>
      </c>
      <c r="L14" s="152" t="s">
        <v>3799</v>
      </c>
      <c r="M14" s="152" t="s">
        <v>3800</v>
      </c>
      <c r="N14" s="152" t="s">
        <v>3734</v>
      </c>
      <c r="O14" s="174" t="s">
        <v>3735</v>
      </c>
      <c r="P14" s="174" t="s">
        <v>3736</v>
      </c>
      <c r="Q14" s="174" t="s">
        <v>3737</v>
      </c>
      <c r="R14" s="174" t="s">
        <v>3738</v>
      </c>
      <c r="S14" s="174" t="s">
        <v>3739</v>
      </c>
      <c r="T14" s="174" t="s">
        <v>3740</v>
      </c>
      <c r="U14" s="174" t="s">
        <v>3741</v>
      </c>
      <c r="V14" s="174" t="s">
        <v>3742</v>
      </c>
      <c r="W14" s="174" t="s">
        <v>3743</v>
      </c>
      <c r="X14" s="174" t="s">
        <v>3744</v>
      </c>
      <c r="Y14" s="174" t="s">
        <v>3745</v>
      </c>
      <c r="Z14" s="174" t="s">
        <v>3746</v>
      </c>
      <c r="AA14" s="174" t="s">
        <v>3747</v>
      </c>
      <c r="AB14" s="174" t="s">
        <v>3748</v>
      </c>
      <c r="AC14" s="174" t="s">
        <v>3749</v>
      </c>
      <c r="AD14" s="174" t="s">
        <v>3750</v>
      </c>
      <c r="AE14" s="174" t="s">
        <v>3751</v>
      </c>
      <c r="AF14" s="174" t="s">
        <v>3752</v>
      </c>
      <c r="AG14" s="174" t="s">
        <v>3753</v>
      </c>
      <c r="AH14" s="174" t="s">
        <v>3754</v>
      </c>
      <c r="AI14" s="174" t="s">
        <v>3826</v>
      </c>
      <c r="AJ14" s="174" t="s">
        <v>3827</v>
      </c>
      <c r="AK14" s="174" t="s">
        <v>3828</v>
      </c>
      <c r="AL14" s="174" t="s">
        <v>3804</v>
      </c>
      <c r="AM14" s="174" t="s">
        <v>3805</v>
      </c>
      <c r="AN14" s="174" t="s">
        <v>3806</v>
      </c>
      <c r="AO14" s="174" t="s">
        <v>3807</v>
      </c>
      <c r="AP14" s="174" t="s">
        <v>3808</v>
      </c>
      <c r="AQ14" s="174" t="s">
        <v>3809</v>
      </c>
      <c r="AR14" s="174" t="s">
        <v>3810</v>
      </c>
      <c r="AS14" s="174" t="s">
        <v>3820</v>
      </c>
      <c r="AT14" s="174" t="s">
        <v>3811</v>
      </c>
      <c r="AU14" s="174" t="s">
        <v>3821</v>
      </c>
      <c r="AV14" s="174" t="s">
        <v>3812</v>
      </c>
      <c r="AW14" s="174" t="s">
        <v>3822</v>
      </c>
      <c r="AX14" s="174" t="s">
        <v>3825</v>
      </c>
      <c r="AY14" s="174" t="s">
        <v>3824</v>
      </c>
      <c r="AZ14" s="174" t="s">
        <v>3841</v>
      </c>
      <c r="BA14" s="174" t="s">
        <v>3842</v>
      </c>
      <c r="BB14" s="174" t="s">
        <v>3833</v>
      </c>
      <c r="BC14" s="174" t="s">
        <v>3834</v>
      </c>
      <c r="BD14" s="174" t="s">
        <v>3835</v>
      </c>
      <c r="BE14" s="174" t="s">
        <v>3755</v>
      </c>
      <c r="BF14" s="174" t="s">
        <v>3756</v>
      </c>
      <c r="BG14" s="174" t="s">
        <v>3757</v>
      </c>
      <c r="BH14" s="174" t="s">
        <v>3758</v>
      </c>
      <c r="BI14" s="174" t="s">
        <v>3759</v>
      </c>
      <c r="BJ14" s="174" t="s">
        <v>3760</v>
      </c>
      <c r="BK14" s="174" t="s">
        <v>3761</v>
      </c>
      <c r="BL14" s="174" t="s">
        <v>3762</v>
      </c>
      <c r="BM14" s="174" t="s">
        <v>3763</v>
      </c>
      <c r="BN14" s="174" t="s">
        <v>3764</v>
      </c>
      <c r="BO14" s="174" t="s">
        <v>3765</v>
      </c>
      <c r="BP14" s="174" t="s">
        <v>3766</v>
      </c>
    </row>
    <row r="15" spans="1:68" s="160" customFormat="1" x14ac:dyDescent="0.2">
      <c r="A15" s="160" t="s">
        <v>3774</v>
      </c>
      <c r="B15" s="160" t="s">
        <v>3694</v>
      </c>
      <c r="C15" s="182" t="s">
        <v>3649</v>
      </c>
      <c r="D15" s="160" t="s">
        <v>3660</v>
      </c>
      <c r="E15" s="160" t="s">
        <v>3719</v>
      </c>
      <c r="F15" s="160">
        <v>1169</v>
      </c>
      <c r="G15" s="196" t="s">
        <v>369</v>
      </c>
      <c r="H15" s="160">
        <v>1088</v>
      </c>
      <c r="I15" s="196" t="s">
        <v>369</v>
      </c>
      <c r="J15" s="160">
        <v>998</v>
      </c>
      <c r="K15" s="183" t="s">
        <v>369</v>
      </c>
      <c r="L15" s="160">
        <v>992</v>
      </c>
      <c r="M15" s="196" t="s">
        <v>369</v>
      </c>
      <c r="N15" s="217">
        <v>64.599999999999994</v>
      </c>
      <c r="O15" s="217">
        <v>42.3</v>
      </c>
      <c r="P15" s="200">
        <v>48</v>
      </c>
      <c r="Q15" s="200">
        <v>59.6</v>
      </c>
      <c r="R15" s="197">
        <v>59.3</v>
      </c>
      <c r="S15" s="197">
        <v>60.7</v>
      </c>
      <c r="T15" s="197">
        <v>5.2</v>
      </c>
      <c r="U15" s="197">
        <v>5.9</v>
      </c>
      <c r="V15" s="197">
        <v>6.5</v>
      </c>
      <c r="W15" s="217">
        <v>78.900000000000006</v>
      </c>
      <c r="X15" s="217">
        <v>78.400000000000006</v>
      </c>
      <c r="Y15" s="197">
        <v>78.599999999999994</v>
      </c>
      <c r="Z15" s="217">
        <v>32.5</v>
      </c>
      <c r="AA15" s="200">
        <v>36.200000000000003</v>
      </c>
      <c r="AB15" s="200">
        <v>39</v>
      </c>
      <c r="AC15" s="201">
        <v>1.9612440600000001</v>
      </c>
      <c r="AD15" s="201">
        <v>2.1344329499999999</v>
      </c>
      <c r="AE15" s="201">
        <v>2.2003212300000001</v>
      </c>
      <c r="AF15" s="200">
        <v>25.373494000000001</v>
      </c>
      <c r="AG15" s="200">
        <v>25</v>
      </c>
      <c r="AH15" s="200">
        <v>22.445652200000001</v>
      </c>
      <c r="AI15" s="200">
        <v>87.5</v>
      </c>
      <c r="AJ15" s="200">
        <v>88</v>
      </c>
      <c r="AK15" s="200">
        <v>84</v>
      </c>
      <c r="AL15" s="197" t="s">
        <v>369</v>
      </c>
      <c r="AM15" s="197">
        <v>0.1</v>
      </c>
      <c r="AN15" s="197">
        <v>0.2</v>
      </c>
      <c r="AO15" s="217">
        <v>3</v>
      </c>
      <c r="AP15" s="217">
        <v>3.5</v>
      </c>
      <c r="AQ15" s="197">
        <v>3.8</v>
      </c>
      <c r="AR15" s="200">
        <v>62</v>
      </c>
      <c r="AS15" s="197">
        <v>-8</v>
      </c>
      <c r="AT15" s="200">
        <v>73</v>
      </c>
      <c r="AU15" s="197">
        <v>-8</v>
      </c>
      <c r="AV15" s="200">
        <v>81</v>
      </c>
      <c r="AW15" s="197">
        <v>-7</v>
      </c>
      <c r="AX15" s="200">
        <v>75.900000000000006</v>
      </c>
      <c r="AY15" s="197">
        <v>-12</v>
      </c>
      <c r="AZ15" s="197">
        <v>72.8</v>
      </c>
      <c r="BA15" s="197">
        <v>73.5</v>
      </c>
      <c r="BB15" s="200">
        <v>71</v>
      </c>
      <c r="BC15" s="197">
        <v>65.900000000000006</v>
      </c>
      <c r="BD15" s="197">
        <v>67.8</v>
      </c>
      <c r="BE15" s="188">
        <v>44</v>
      </c>
      <c r="BF15" s="200">
        <v>34.47927199191102</v>
      </c>
      <c r="BG15" s="196" t="s">
        <v>369</v>
      </c>
      <c r="BH15" s="188">
        <v>94.399999999999991</v>
      </c>
      <c r="BI15" s="200">
        <v>87.462082912032358</v>
      </c>
      <c r="BJ15" s="200">
        <v>80.301129234629869</v>
      </c>
      <c r="BK15" s="188">
        <v>7.056</v>
      </c>
      <c r="BL15" s="200">
        <v>4.9676440849342773</v>
      </c>
      <c r="BM15" s="196" t="s">
        <v>369</v>
      </c>
      <c r="BN15" s="188">
        <v>48.072000000000003</v>
      </c>
      <c r="BO15" s="200">
        <v>45.498483316481291</v>
      </c>
      <c r="BP15" s="200">
        <v>45.588599752168527</v>
      </c>
    </row>
    <row r="16" spans="1:68" x14ac:dyDescent="0.2">
      <c r="A16" s="152" t="s">
        <v>3776</v>
      </c>
      <c r="B16" s="152" t="s">
        <v>3695</v>
      </c>
      <c r="C16" s="152" t="s">
        <v>3713</v>
      </c>
      <c r="D16" s="152" t="s">
        <v>3660</v>
      </c>
      <c r="E16" s="152" t="s">
        <v>3721</v>
      </c>
      <c r="F16" s="152">
        <v>459</v>
      </c>
      <c r="G16" s="183" t="s">
        <v>369</v>
      </c>
      <c r="H16" s="152">
        <v>444</v>
      </c>
      <c r="I16" s="152">
        <v>30</v>
      </c>
      <c r="J16" s="152">
        <v>438</v>
      </c>
      <c r="K16" s="152">
        <v>56</v>
      </c>
      <c r="L16" s="152">
        <v>419</v>
      </c>
      <c r="M16" s="152">
        <v>59</v>
      </c>
      <c r="N16" s="189">
        <v>80</v>
      </c>
      <c r="O16" s="189">
        <v>53.1</v>
      </c>
      <c r="P16" s="188">
        <v>48</v>
      </c>
      <c r="Q16" s="188">
        <v>52.6</v>
      </c>
      <c r="R16" s="174">
        <v>61.9</v>
      </c>
      <c r="S16" s="174">
        <v>60.7</v>
      </c>
      <c r="T16" s="174">
        <v>9.3000000000000007</v>
      </c>
      <c r="U16" s="174">
        <v>6.9</v>
      </c>
      <c r="V16" s="174">
        <v>6.5</v>
      </c>
      <c r="W16" s="189">
        <v>83.8</v>
      </c>
      <c r="X16" s="189">
        <v>78.8</v>
      </c>
      <c r="Y16" s="174">
        <v>78.599999999999994</v>
      </c>
      <c r="Z16" s="189">
        <v>32.799999999999997</v>
      </c>
      <c r="AA16" s="188">
        <v>42.2</v>
      </c>
      <c r="AB16" s="188">
        <v>39</v>
      </c>
      <c r="AC16" s="187">
        <v>1.7955032099999999</v>
      </c>
      <c r="AD16" s="187">
        <v>2.2583485099999998</v>
      </c>
      <c r="AE16" s="187">
        <v>2.2003212300000001</v>
      </c>
      <c r="AF16" s="188">
        <v>29.1875</v>
      </c>
      <c r="AG16" s="188">
        <v>20.587499999999999</v>
      </c>
      <c r="AH16" s="188">
        <v>22.445652200000001</v>
      </c>
      <c r="AI16" s="188">
        <v>85.1</v>
      </c>
      <c r="AJ16" s="188">
        <v>80.400000000000006</v>
      </c>
      <c r="AK16" s="188">
        <v>84</v>
      </c>
      <c r="AL16" s="174">
        <v>0.7</v>
      </c>
      <c r="AM16" s="174">
        <v>0.3</v>
      </c>
      <c r="AN16" s="174">
        <v>0.2</v>
      </c>
      <c r="AO16" s="189">
        <v>4.5</v>
      </c>
      <c r="AP16" s="189">
        <v>4.2</v>
      </c>
      <c r="AQ16" s="174">
        <v>3.8</v>
      </c>
      <c r="AR16" s="188">
        <v>63</v>
      </c>
      <c r="AS16" s="174">
        <v>-10</v>
      </c>
      <c r="AT16" s="188">
        <v>70</v>
      </c>
      <c r="AU16" s="174">
        <v>-13</v>
      </c>
      <c r="AV16" s="188">
        <v>83</v>
      </c>
      <c r="AW16" s="174">
        <v>-7</v>
      </c>
      <c r="AX16" s="200">
        <v>77.5</v>
      </c>
      <c r="AY16" s="174">
        <v>-11</v>
      </c>
      <c r="AZ16" s="174">
        <v>74.099999999999994</v>
      </c>
      <c r="BA16" s="174">
        <v>73.5</v>
      </c>
      <c r="BB16" s="174">
        <v>76.900000000000006</v>
      </c>
      <c r="BC16" s="174">
        <v>68.8</v>
      </c>
      <c r="BD16" s="174">
        <v>67.8</v>
      </c>
      <c r="BE16" s="207" t="s">
        <v>369</v>
      </c>
      <c r="BF16" s="207" t="s">
        <v>369</v>
      </c>
      <c r="BG16" s="183" t="s">
        <v>369</v>
      </c>
      <c r="BH16" s="188">
        <v>66.666666666666657</v>
      </c>
      <c r="BI16" s="188">
        <v>68.59504132231406</v>
      </c>
      <c r="BJ16" s="188">
        <v>80.301129234629869</v>
      </c>
      <c r="BK16" s="207" t="s">
        <v>369</v>
      </c>
      <c r="BL16" s="207" t="s">
        <v>369</v>
      </c>
      <c r="BM16" s="183" t="s">
        <v>369</v>
      </c>
      <c r="BN16" s="188">
        <v>45.5625</v>
      </c>
      <c r="BO16" s="188">
        <v>45.731200000000001</v>
      </c>
      <c r="BP16" s="188">
        <v>45.588599752168527</v>
      </c>
    </row>
    <row r="17" spans="1:68" x14ac:dyDescent="0.2">
      <c r="A17" s="152" t="s">
        <v>3777</v>
      </c>
      <c r="B17" s="152" t="s">
        <v>3692</v>
      </c>
      <c r="C17" s="152" t="s">
        <v>3713</v>
      </c>
      <c r="D17" s="152" t="s">
        <v>3725</v>
      </c>
      <c r="E17" s="152" t="s">
        <v>3721</v>
      </c>
      <c r="F17" s="152">
        <v>637</v>
      </c>
      <c r="G17" s="183" t="s">
        <v>369</v>
      </c>
      <c r="H17" s="152">
        <v>659</v>
      </c>
      <c r="I17" s="152">
        <v>37</v>
      </c>
      <c r="J17" s="152">
        <v>634</v>
      </c>
      <c r="K17" s="152">
        <v>33</v>
      </c>
      <c r="L17" s="152">
        <v>636</v>
      </c>
      <c r="M17" s="152">
        <v>37</v>
      </c>
      <c r="N17" s="189">
        <v>78</v>
      </c>
      <c r="O17" s="189">
        <v>53.1</v>
      </c>
      <c r="P17" s="188">
        <v>48</v>
      </c>
      <c r="Q17" s="188">
        <v>61.3</v>
      </c>
      <c r="R17" s="174">
        <v>61.9</v>
      </c>
      <c r="S17" s="174">
        <v>60.7</v>
      </c>
      <c r="T17" s="174">
        <v>5.9</v>
      </c>
      <c r="U17" s="174">
        <v>6.9</v>
      </c>
      <c r="V17" s="174">
        <v>6.5</v>
      </c>
      <c r="W17" s="189">
        <v>78.3</v>
      </c>
      <c r="X17" s="189">
        <v>78.8</v>
      </c>
      <c r="Y17" s="174">
        <v>78.599999999999994</v>
      </c>
      <c r="Z17" s="189">
        <v>52.4</v>
      </c>
      <c r="AA17" s="188">
        <v>42.2</v>
      </c>
      <c r="AB17" s="188">
        <v>39</v>
      </c>
      <c r="AC17" s="187">
        <v>2.42496051</v>
      </c>
      <c r="AD17" s="187">
        <v>2.2583485099999998</v>
      </c>
      <c r="AE17" s="187">
        <v>2.2003212300000001</v>
      </c>
      <c r="AF17" s="188">
        <v>19.181818199999999</v>
      </c>
      <c r="AG17" s="188">
        <v>20.587499999999999</v>
      </c>
      <c r="AH17" s="188">
        <v>22.445652200000001</v>
      </c>
      <c r="AI17" s="188">
        <v>76</v>
      </c>
      <c r="AJ17" s="188">
        <v>80.400000000000006</v>
      </c>
      <c r="AK17" s="188">
        <v>84</v>
      </c>
      <c r="AL17" s="174" t="s">
        <v>369</v>
      </c>
      <c r="AM17" s="174">
        <v>0.3</v>
      </c>
      <c r="AN17" s="174">
        <v>0.2</v>
      </c>
      <c r="AO17" s="189">
        <v>0.8</v>
      </c>
      <c r="AP17" s="189">
        <v>4.2</v>
      </c>
      <c r="AQ17" s="174">
        <v>3.8</v>
      </c>
      <c r="AR17" s="188">
        <v>51</v>
      </c>
      <c r="AS17" s="174">
        <v>-15</v>
      </c>
      <c r="AT17" s="188">
        <v>65</v>
      </c>
      <c r="AU17" s="174">
        <v>-13</v>
      </c>
      <c r="AV17" s="188">
        <v>75</v>
      </c>
      <c r="AW17" s="174">
        <v>-12</v>
      </c>
      <c r="AX17" s="200">
        <v>78.5</v>
      </c>
      <c r="AY17" s="174">
        <v>-10</v>
      </c>
      <c r="AZ17" s="174">
        <v>74.099999999999994</v>
      </c>
      <c r="BA17" s="174">
        <v>73.5</v>
      </c>
      <c r="BB17" s="174">
        <v>66.7</v>
      </c>
      <c r="BC17" s="174">
        <v>68.8</v>
      </c>
      <c r="BD17" s="174">
        <v>67.8</v>
      </c>
      <c r="BE17" s="207" t="s">
        <v>369</v>
      </c>
      <c r="BF17" s="207" t="s">
        <v>369</v>
      </c>
      <c r="BG17" s="183" t="s">
        <v>369</v>
      </c>
      <c r="BH17" s="188">
        <v>66.315789473684205</v>
      </c>
      <c r="BI17" s="188">
        <v>68.59504132231406</v>
      </c>
      <c r="BJ17" s="188">
        <v>80.301129234629869</v>
      </c>
      <c r="BK17" s="207" t="s">
        <v>369</v>
      </c>
      <c r="BL17" s="207" t="s">
        <v>369</v>
      </c>
      <c r="BM17" s="183" t="s">
        <v>369</v>
      </c>
      <c r="BN17" s="188">
        <v>46.663157894736841</v>
      </c>
      <c r="BO17" s="188">
        <v>45.731200000000001</v>
      </c>
      <c r="BP17" s="188">
        <v>45.588599752168527</v>
      </c>
    </row>
    <row r="18" spans="1:68" x14ac:dyDescent="0.2">
      <c r="A18" s="152" t="s">
        <v>3778</v>
      </c>
      <c r="B18" s="152" t="s">
        <v>3693</v>
      </c>
      <c r="C18" s="152" t="s">
        <v>3713</v>
      </c>
      <c r="D18" s="152" t="s">
        <v>3725</v>
      </c>
      <c r="E18" s="152" t="s">
        <v>3721</v>
      </c>
      <c r="F18" s="152">
        <v>596</v>
      </c>
      <c r="G18" s="183" t="s">
        <v>369</v>
      </c>
      <c r="H18" s="152">
        <v>581</v>
      </c>
      <c r="I18" s="152">
        <v>50</v>
      </c>
      <c r="J18" s="152">
        <v>581</v>
      </c>
      <c r="K18" s="152">
        <v>60</v>
      </c>
      <c r="L18" s="152">
        <v>581</v>
      </c>
      <c r="M18" s="152">
        <v>60</v>
      </c>
      <c r="N18" s="189">
        <v>8.6999999999999993</v>
      </c>
      <c r="O18" s="189">
        <v>53.1</v>
      </c>
      <c r="P18" s="188">
        <v>48</v>
      </c>
      <c r="Q18" s="188">
        <v>56</v>
      </c>
      <c r="R18" s="174">
        <v>61.9</v>
      </c>
      <c r="S18" s="174">
        <v>60.7</v>
      </c>
      <c r="T18" s="174">
        <v>8.9</v>
      </c>
      <c r="U18" s="174">
        <v>6.9</v>
      </c>
      <c r="V18" s="174">
        <v>6.5</v>
      </c>
      <c r="W18" s="189">
        <v>81.099999999999994</v>
      </c>
      <c r="X18" s="189">
        <v>78.8</v>
      </c>
      <c r="Y18" s="174">
        <v>78.599999999999994</v>
      </c>
      <c r="Z18" s="189">
        <v>41</v>
      </c>
      <c r="AA18" s="188">
        <v>42.2</v>
      </c>
      <c r="AB18" s="188">
        <v>39</v>
      </c>
      <c r="AC18" s="187">
        <v>2.27022375</v>
      </c>
      <c r="AD18" s="187">
        <v>2.2583485099999998</v>
      </c>
      <c r="AE18" s="187">
        <v>2.2003212300000001</v>
      </c>
      <c r="AF18" s="188">
        <v>21.518518499999999</v>
      </c>
      <c r="AG18" s="188">
        <v>20.587499999999999</v>
      </c>
      <c r="AH18" s="188">
        <v>22.445652200000001</v>
      </c>
      <c r="AI18" s="188">
        <v>89.9</v>
      </c>
      <c r="AJ18" s="188">
        <v>80.400000000000006</v>
      </c>
      <c r="AK18" s="188">
        <v>84</v>
      </c>
      <c r="AL18" s="174" t="s">
        <v>369</v>
      </c>
      <c r="AM18" s="174">
        <v>0.3</v>
      </c>
      <c r="AN18" s="174">
        <v>0.2</v>
      </c>
      <c r="AO18" s="189">
        <v>3.1</v>
      </c>
      <c r="AP18" s="189">
        <v>4.2</v>
      </c>
      <c r="AQ18" s="174">
        <v>3.8</v>
      </c>
      <c r="AR18" s="188">
        <v>41</v>
      </c>
      <c r="AS18" s="174">
        <v>-15</v>
      </c>
      <c r="AT18" s="188">
        <v>48</v>
      </c>
      <c r="AU18" s="174">
        <v>-21</v>
      </c>
      <c r="AV18" s="188">
        <v>54</v>
      </c>
      <c r="AW18" s="174">
        <v>-24</v>
      </c>
      <c r="AX18" s="200">
        <v>54.1</v>
      </c>
      <c r="AY18" s="174">
        <v>-23</v>
      </c>
      <c r="AZ18" s="174">
        <v>74.099999999999994</v>
      </c>
      <c r="BA18" s="174">
        <v>73.5</v>
      </c>
      <c r="BB18" s="174">
        <v>65.5</v>
      </c>
      <c r="BC18" s="174">
        <v>68.8</v>
      </c>
      <c r="BD18" s="174">
        <v>67.8</v>
      </c>
      <c r="BE18" s="207" t="s">
        <v>369</v>
      </c>
      <c r="BF18" s="207" t="s">
        <v>369</v>
      </c>
      <c r="BG18" s="183" t="s">
        <v>369</v>
      </c>
      <c r="BH18" s="188">
        <v>65.853658536585371</v>
      </c>
      <c r="BI18" s="188">
        <v>68.59504132231406</v>
      </c>
      <c r="BJ18" s="188">
        <v>80.301129234629869</v>
      </c>
      <c r="BK18" s="207" t="s">
        <v>369</v>
      </c>
      <c r="BL18" s="207" t="s">
        <v>369</v>
      </c>
      <c r="BM18" s="183" t="s">
        <v>369</v>
      </c>
      <c r="BN18" s="188">
        <v>43.841463414634148</v>
      </c>
      <c r="BO18" s="188">
        <v>45.731200000000001</v>
      </c>
      <c r="BP18" s="188">
        <v>45.588599752168527</v>
      </c>
    </row>
    <row r="19" spans="1:68" x14ac:dyDescent="0.2">
      <c r="A19" s="152" t="s">
        <v>3779</v>
      </c>
      <c r="B19" s="152" t="s">
        <v>3696</v>
      </c>
      <c r="C19" s="152" t="s">
        <v>3713</v>
      </c>
      <c r="D19" s="152" t="s">
        <v>3726</v>
      </c>
      <c r="E19" s="152" t="s">
        <v>3721</v>
      </c>
      <c r="F19" s="152">
        <v>334</v>
      </c>
      <c r="G19" s="183" t="s">
        <v>369</v>
      </c>
      <c r="H19" s="152">
        <v>322</v>
      </c>
      <c r="I19" s="152">
        <v>16</v>
      </c>
      <c r="J19" s="152">
        <v>307</v>
      </c>
      <c r="K19" s="152">
        <v>35</v>
      </c>
      <c r="L19" s="152">
        <v>325</v>
      </c>
      <c r="M19" s="152">
        <v>50</v>
      </c>
      <c r="N19" s="189">
        <v>81.3</v>
      </c>
      <c r="O19" s="189">
        <v>53.1</v>
      </c>
      <c r="P19" s="188">
        <v>48</v>
      </c>
      <c r="Q19" s="188">
        <v>63.2</v>
      </c>
      <c r="R19" s="174">
        <v>61.9</v>
      </c>
      <c r="S19" s="174">
        <v>60.7</v>
      </c>
      <c r="T19" s="174">
        <v>10</v>
      </c>
      <c r="U19" s="174">
        <v>6.9</v>
      </c>
      <c r="V19" s="174">
        <v>6.5</v>
      </c>
      <c r="W19" s="189">
        <v>80.099999999999994</v>
      </c>
      <c r="X19" s="189">
        <v>78.8</v>
      </c>
      <c r="Y19" s="174">
        <v>78.599999999999994</v>
      </c>
      <c r="Z19" s="189">
        <v>36.9</v>
      </c>
      <c r="AA19" s="188">
        <v>42.2</v>
      </c>
      <c r="AB19" s="188">
        <v>39</v>
      </c>
      <c r="AC19" s="187">
        <v>2.2557003299999998</v>
      </c>
      <c r="AD19" s="187">
        <v>2.2583485099999998</v>
      </c>
      <c r="AE19" s="187">
        <v>2.2003212300000001</v>
      </c>
      <c r="AF19" s="188">
        <v>21.928571399999999</v>
      </c>
      <c r="AG19" s="188">
        <v>20.587499999999999</v>
      </c>
      <c r="AH19" s="188">
        <v>22.445652200000001</v>
      </c>
      <c r="AI19" s="188">
        <v>77.8</v>
      </c>
      <c r="AJ19" s="188">
        <v>80.400000000000006</v>
      </c>
      <c r="AK19" s="188">
        <v>84</v>
      </c>
      <c r="AL19" s="174" t="s">
        <v>369</v>
      </c>
      <c r="AM19" s="174">
        <v>0.3</v>
      </c>
      <c r="AN19" s="174">
        <v>0.2</v>
      </c>
      <c r="AO19" s="189">
        <v>7.4</v>
      </c>
      <c r="AP19" s="189">
        <v>4.2</v>
      </c>
      <c r="AQ19" s="174">
        <v>3.8</v>
      </c>
      <c r="AR19" s="188">
        <v>53</v>
      </c>
      <c r="AS19" s="174">
        <v>-18</v>
      </c>
      <c r="AT19" s="188">
        <v>76</v>
      </c>
      <c r="AU19" s="174">
        <v>-7</v>
      </c>
      <c r="AV19" s="188">
        <v>84</v>
      </c>
      <c r="AW19" s="174">
        <v>-6</v>
      </c>
      <c r="AX19" s="200">
        <v>84.3</v>
      </c>
      <c r="AY19" s="174">
        <v>-4</v>
      </c>
      <c r="AZ19" s="174">
        <v>74.099999999999994</v>
      </c>
      <c r="BA19" s="174">
        <v>73.5</v>
      </c>
      <c r="BB19" s="174">
        <v>61.5</v>
      </c>
      <c r="BC19" s="174">
        <v>68.8</v>
      </c>
      <c r="BD19" s="174">
        <v>67.8</v>
      </c>
      <c r="BE19" s="207" t="s">
        <v>369</v>
      </c>
      <c r="BF19" s="207" t="s">
        <v>369</v>
      </c>
      <c r="BG19" s="183" t="s">
        <v>369</v>
      </c>
      <c r="BH19" s="188">
        <v>69.767441860465112</v>
      </c>
      <c r="BI19" s="188">
        <v>68.59504132231406</v>
      </c>
      <c r="BJ19" s="188">
        <v>80.301129234629869</v>
      </c>
      <c r="BK19" s="207" t="s">
        <v>369</v>
      </c>
      <c r="BL19" s="207" t="s">
        <v>369</v>
      </c>
      <c r="BM19" s="183" t="s">
        <v>369</v>
      </c>
      <c r="BN19" s="188">
        <v>46.325581395348834</v>
      </c>
      <c r="BO19" s="188">
        <v>45.731200000000001</v>
      </c>
      <c r="BP19" s="188">
        <v>45.588599752168527</v>
      </c>
    </row>
    <row r="20" spans="1:68" x14ac:dyDescent="0.2">
      <c r="A20" s="152" t="s">
        <v>3780</v>
      </c>
      <c r="B20" s="152" t="s">
        <v>3697</v>
      </c>
      <c r="C20" s="152" t="s">
        <v>3713</v>
      </c>
      <c r="D20" s="152" t="s">
        <v>3728</v>
      </c>
      <c r="E20" s="152" t="s">
        <v>3721</v>
      </c>
      <c r="F20" s="152">
        <v>121</v>
      </c>
      <c r="G20" s="183" t="s">
        <v>369</v>
      </c>
      <c r="H20" s="152">
        <v>118</v>
      </c>
      <c r="I20" s="183" t="s">
        <v>369</v>
      </c>
      <c r="J20" s="152">
        <v>110</v>
      </c>
      <c r="K20" s="183" t="s">
        <v>369</v>
      </c>
      <c r="L20" s="152">
        <v>106</v>
      </c>
      <c r="M20" s="183" t="s">
        <v>369</v>
      </c>
      <c r="N20" s="189">
        <v>27.3</v>
      </c>
      <c r="O20" s="189">
        <v>53.1</v>
      </c>
      <c r="P20" s="188">
        <v>48</v>
      </c>
      <c r="Q20" s="188">
        <v>84.4</v>
      </c>
      <c r="R20" s="174">
        <v>61.9</v>
      </c>
      <c r="S20" s="174">
        <v>60.7</v>
      </c>
      <c r="T20" s="174">
        <v>3.3</v>
      </c>
      <c r="U20" s="174">
        <v>6.9</v>
      </c>
      <c r="V20" s="174">
        <v>6.5</v>
      </c>
      <c r="W20" s="189">
        <v>63.5</v>
      </c>
      <c r="X20" s="189">
        <v>78.8</v>
      </c>
      <c r="Y20" s="174">
        <v>78.599999999999994</v>
      </c>
      <c r="Z20" s="189">
        <v>50</v>
      </c>
      <c r="AA20" s="188">
        <v>42.2</v>
      </c>
      <c r="AB20" s="188">
        <v>39</v>
      </c>
      <c r="AC20" s="187">
        <v>3.2545454500000002</v>
      </c>
      <c r="AD20" s="187">
        <v>2.2583485099999998</v>
      </c>
      <c r="AE20" s="187">
        <v>2.2003212300000001</v>
      </c>
      <c r="AF20" s="188">
        <v>11</v>
      </c>
      <c r="AG20" s="188">
        <v>20.587499999999999</v>
      </c>
      <c r="AH20" s="188">
        <v>22.445652200000001</v>
      </c>
      <c r="AI20" s="188">
        <v>78.599999999999994</v>
      </c>
      <c r="AJ20" s="188">
        <v>80.400000000000006</v>
      </c>
      <c r="AK20" s="188">
        <v>84</v>
      </c>
      <c r="AL20" s="174" t="s">
        <v>369</v>
      </c>
      <c r="AM20" s="174">
        <v>0.3</v>
      </c>
      <c r="AN20" s="174">
        <v>0.2</v>
      </c>
      <c r="AO20" s="189">
        <v>7.1</v>
      </c>
      <c r="AP20" s="189">
        <v>4.2</v>
      </c>
      <c r="AQ20" s="174">
        <v>3.8</v>
      </c>
      <c r="AR20" s="188">
        <v>75</v>
      </c>
      <c r="AS20" s="174">
        <v>31</v>
      </c>
      <c r="AT20" s="188">
        <v>75</v>
      </c>
      <c r="AU20" s="174">
        <v>22</v>
      </c>
      <c r="AV20" s="188">
        <v>90</v>
      </c>
      <c r="AW20" s="174">
        <v>27</v>
      </c>
      <c r="AX20" s="200">
        <v>81.8</v>
      </c>
      <c r="AY20" s="174">
        <v>14</v>
      </c>
      <c r="AZ20" s="174">
        <v>74.099999999999994</v>
      </c>
      <c r="BA20" s="174">
        <v>73.5</v>
      </c>
      <c r="BB20" s="183" t="s">
        <v>369</v>
      </c>
      <c r="BC20" s="174">
        <v>68.8</v>
      </c>
      <c r="BD20" s="183">
        <v>67.8</v>
      </c>
      <c r="BE20" s="207" t="s">
        <v>369</v>
      </c>
      <c r="BF20" s="207" t="s">
        <v>369</v>
      </c>
      <c r="BG20" s="183" t="s">
        <v>369</v>
      </c>
      <c r="BH20" s="188">
        <v>43.478260869565219</v>
      </c>
      <c r="BI20" s="188">
        <v>68.59504132231406</v>
      </c>
      <c r="BJ20" s="188">
        <v>80.301129234629869</v>
      </c>
      <c r="BK20" s="207" t="s">
        <v>369</v>
      </c>
      <c r="BL20" s="207" t="s">
        <v>369</v>
      </c>
      <c r="BM20" s="183" t="s">
        <v>369</v>
      </c>
      <c r="BN20" s="188">
        <v>42.043478260869563</v>
      </c>
      <c r="BO20" s="188">
        <v>45.731200000000001</v>
      </c>
      <c r="BP20" s="188">
        <v>45.588599752168527</v>
      </c>
    </row>
    <row r="21" spans="1:68" x14ac:dyDescent="0.2">
      <c r="A21" s="152" t="s">
        <v>3781</v>
      </c>
      <c r="B21" s="152" t="s">
        <v>3698</v>
      </c>
      <c r="C21" s="152" t="s">
        <v>3713</v>
      </c>
      <c r="D21" s="152" t="s">
        <v>3726</v>
      </c>
      <c r="E21" s="152" t="s">
        <v>3721</v>
      </c>
      <c r="F21" s="152">
        <v>385</v>
      </c>
      <c r="G21" s="183" t="s">
        <v>369</v>
      </c>
      <c r="H21" s="152">
        <v>382</v>
      </c>
      <c r="I21" s="183" t="s">
        <v>369</v>
      </c>
      <c r="J21" s="152">
        <v>371</v>
      </c>
      <c r="K21" s="183" t="s">
        <v>369</v>
      </c>
      <c r="L21" s="152">
        <v>370</v>
      </c>
      <c r="M21" s="183" t="s">
        <v>369</v>
      </c>
      <c r="N21" s="189">
        <v>5.9</v>
      </c>
      <c r="O21" s="189">
        <v>53.1</v>
      </c>
      <c r="P21" s="188">
        <v>48</v>
      </c>
      <c r="Q21" s="188">
        <v>68.900000000000006</v>
      </c>
      <c r="R21" s="174">
        <v>61.9</v>
      </c>
      <c r="S21" s="174">
        <v>60.7</v>
      </c>
      <c r="T21" s="174">
        <v>5.8</v>
      </c>
      <c r="U21" s="174">
        <v>6.9</v>
      </c>
      <c r="V21" s="174">
        <v>6.5</v>
      </c>
      <c r="W21" s="189">
        <v>75.3</v>
      </c>
      <c r="X21" s="189">
        <v>78.8</v>
      </c>
      <c r="Y21" s="174">
        <v>78.599999999999994</v>
      </c>
      <c r="Z21" s="189">
        <v>57.7</v>
      </c>
      <c r="AA21" s="188">
        <v>42.2</v>
      </c>
      <c r="AB21" s="188">
        <v>39</v>
      </c>
      <c r="AC21" s="187">
        <v>2.71024259</v>
      </c>
      <c r="AD21" s="187">
        <v>2.2583485099999998</v>
      </c>
      <c r="AE21" s="187">
        <v>2.2003212300000001</v>
      </c>
      <c r="AF21" s="188">
        <v>19.526315799999999</v>
      </c>
      <c r="AG21" s="188">
        <v>20.587499999999999</v>
      </c>
      <c r="AH21" s="188">
        <v>22.445652200000001</v>
      </c>
      <c r="AI21" s="188">
        <v>65.8</v>
      </c>
      <c r="AJ21" s="188">
        <v>80.400000000000006</v>
      </c>
      <c r="AK21" s="188">
        <v>84</v>
      </c>
      <c r="AL21" s="174" t="s">
        <v>369</v>
      </c>
      <c r="AM21" s="174">
        <v>0.3</v>
      </c>
      <c r="AN21" s="174">
        <v>0.2</v>
      </c>
      <c r="AO21" s="189">
        <v>3.8</v>
      </c>
      <c r="AP21" s="189">
        <v>4.2</v>
      </c>
      <c r="AQ21" s="174">
        <v>3.8</v>
      </c>
      <c r="AR21" s="188">
        <v>45</v>
      </c>
      <c r="AS21" s="174">
        <v>-9</v>
      </c>
      <c r="AT21" s="188">
        <v>63</v>
      </c>
      <c r="AU21" s="174">
        <v>-6</v>
      </c>
      <c r="AV21" s="188">
        <v>83</v>
      </c>
      <c r="AW21" s="174">
        <v>3</v>
      </c>
      <c r="AX21" s="188">
        <v>70.3</v>
      </c>
      <c r="AY21" s="174">
        <v>-7</v>
      </c>
      <c r="AZ21" s="174">
        <v>74.099999999999994</v>
      </c>
      <c r="BA21" s="174">
        <v>73.5</v>
      </c>
      <c r="BB21" s="183" t="s">
        <v>369</v>
      </c>
      <c r="BC21" s="174">
        <v>68.8</v>
      </c>
      <c r="BD21" s="183">
        <v>67.8</v>
      </c>
      <c r="BE21" s="207" t="s">
        <v>369</v>
      </c>
      <c r="BF21" s="207" t="s">
        <v>369</v>
      </c>
      <c r="BG21" s="183" t="s">
        <v>369</v>
      </c>
      <c r="BH21" s="188">
        <v>60.377358490566039</v>
      </c>
      <c r="BI21" s="188">
        <v>68.59504132231406</v>
      </c>
      <c r="BJ21" s="188">
        <v>80.301129234629869</v>
      </c>
      <c r="BK21" s="207" t="s">
        <v>369</v>
      </c>
      <c r="BL21" s="207" t="s">
        <v>369</v>
      </c>
      <c r="BM21" s="183" t="s">
        <v>369</v>
      </c>
      <c r="BN21" s="188">
        <v>44.018867924528301</v>
      </c>
      <c r="BO21" s="188">
        <v>45.731200000000001</v>
      </c>
      <c r="BP21" s="188">
        <v>45.588599752168527</v>
      </c>
    </row>
    <row r="22" spans="1:68" x14ac:dyDescent="0.2">
      <c r="A22" s="152" t="s">
        <v>3782</v>
      </c>
      <c r="B22" s="152" t="s">
        <v>3699</v>
      </c>
      <c r="C22" s="152" t="s">
        <v>3713</v>
      </c>
      <c r="D22" s="152" t="s">
        <v>3727</v>
      </c>
      <c r="E22" s="152" t="s">
        <v>3721</v>
      </c>
      <c r="F22" s="152">
        <v>153</v>
      </c>
      <c r="G22" s="183" t="s">
        <v>369</v>
      </c>
      <c r="H22" s="152">
        <v>194</v>
      </c>
      <c r="I22" s="183" t="s">
        <v>369</v>
      </c>
      <c r="J22" s="152">
        <v>173</v>
      </c>
      <c r="K22" s="183" t="s">
        <v>369</v>
      </c>
      <c r="L22" s="152">
        <v>145</v>
      </c>
      <c r="M22" s="183" t="s">
        <v>369</v>
      </c>
      <c r="N22" s="189">
        <v>81.5</v>
      </c>
      <c r="O22" s="189">
        <v>53.1</v>
      </c>
      <c r="P22" s="188">
        <v>48</v>
      </c>
      <c r="Q22" s="188">
        <v>76.400000000000006</v>
      </c>
      <c r="R22" s="174">
        <v>61.9</v>
      </c>
      <c r="S22" s="174">
        <v>60.7</v>
      </c>
      <c r="T22" s="174">
        <v>2.8</v>
      </c>
      <c r="U22" s="174">
        <v>6.9</v>
      </c>
      <c r="V22" s="174">
        <v>6.5</v>
      </c>
      <c r="W22" s="189">
        <v>68.5</v>
      </c>
      <c r="X22" s="189">
        <v>78.8</v>
      </c>
      <c r="Y22" s="174">
        <v>78.599999999999994</v>
      </c>
      <c r="Z22" s="189">
        <v>75</v>
      </c>
      <c r="AA22" s="188">
        <v>42.2</v>
      </c>
      <c r="AB22" s="188">
        <v>39</v>
      </c>
      <c r="AC22" s="187">
        <v>2.93352601</v>
      </c>
      <c r="AD22" s="187">
        <v>2.2583485099999998</v>
      </c>
      <c r="AE22" s="187">
        <v>2.2003212300000001</v>
      </c>
      <c r="AF22" s="188">
        <v>14.4166667</v>
      </c>
      <c r="AG22" s="188">
        <v>20.587499999999999</v>
      </c>
      <c r="AH22" s="188">
        <v>22.445652200000001</v>
      </c>
      <c r="AI22" s="188">
        <v>72.2</v>
      </c>
      <c r="AJ22" s="188">
        <v>80.400000000000006</v>
      </c>
      <c r="AK22" s="188">
        <v>84</v>
      </c>
      <c r="AL22" s="174" t="s">
        <v>369</v>
      </c>
      <c r="AM22" s="174">
        <v>0.3</v>
      </c>
      <c r="AN22" s="174">
        <v>0.2</v>
      </c>
      <c r="AO22" s="189">
        <v>5.6</v>
      </c>
      <c r="AP22" s="189">
        <v>4.2</v>
      </c>
      <c r="AQ22" s="174">
        <v>3.8</v>
      </c>
      <c r="AR22" s="188">
        <v>23</v>
      </c>
      <c r="AS22" s="174">
        <v>-35</v>
      </c>
      <c r="AT22" s="188">
        <v>38</v>
      </c>
      <c r="AU22" s="174">
        <v>-38</v>
      </c>
      <c r="AV22" s="188">
        <v>56</v>
      </c>
      <c r="AW22" s="174">
        <v>-29</v>
      </c>
      <c r="AX22" s="188">
        <v>62.5</v>
      </c>
      <c r="AY22" s="174">
        <v>-26</v>
      </c>
      <c r="AZ22" s="174">
        <v>74.099999999999994</v>
      </c>
      <c r="BA22" s="174">
        <v>73.5</v>
      </c>
      <c r="BB22" s="183" t="s">
        <v>369</v>
      </c>
      <c r="BC22" s="174">
        <v>68.8</v>
      </c>
      <c r="BD22" s="183">
        <v>67.8</v>
      </c>
      <c r="BE22" s="207" t="s">
        <v>369</v>
      </c>
      <c r="BF22" s="207" t="s">
        <v>369</v>
      </c>
      <c r="BG22" s="183" t="s">
        <v>369</v>
      </c>
      <c r="BH22" s="188">
        <v>22.727272727272727</v>
      </c>
      <c r="BI22" s="188">
        <v>68.59504132231406</v>
      </c>
      <c r="BJ22" s="188">
        <v>80.301129234629869</v>
      </c>
      <c r="BK22" s="207" t="s">
        <v>369</v>
      </c>
      <c r="BL22" s="207" t="s">
        <v>369</v>
      </c>
      <c r="BM22" s="183" t="s">
        <v>369</v>
      </c>
      <c r="BN22" s="188">
        <v>41.863636363636367</v>
      </c>
      <c r="BO22" s="188">
        <v>45.731200000000001</v>
      </c>
      <c r="BP22" s="188">
        <v>45.588599752168527</v>
      </c>
    </row>
    <row r="23" spans="1:68" x14ac:dyDescent="0.2">
      <c r="A23" s="152" t="s">
        <v>3783</v>
      </c>
      <c r="B23" s="152" t="s">
        <v>3700</v>
      </c>
      <c r="C23" s="180" t="s">
        <v>3649</v>
      </c>
      <c r="D23" s="152" t="s">
        <v>3660</v>
      </c>
      <c r="E23" s="152" t="s">
        <v>3719</v>
      </c>
      <c r="F23" s="152">
        <v>838</v>
      </c>
      <c r="G23" s="152">
        <v>44</v>
      </c>
      <c r="H23" s="152">
        <v>836</v>
      </c>
      <c r="I23" s="152">
        <v>27</v>
      </c>
      <c r="J23" s="152">
        <v>826</v>
      </c>
      <c r="K23" s="152">
        <v>43</v>
      </c>
      <c r="L23" s="152">
        <v>820</v>
      </c>
      <c r="M23" s="152">
        <v>56</v>
      </c>
      <c r="N23" s="189">
        <v>26.2</v>
      </c>
      <c r="O23" s="189">
        <v>42.3</v>
      </c>
      <c r="P23" s="188">
        <v>48</v>
      </c>
      <c r="Q23" s="188">
        <v>56.1</v>
      </c>
      <c r="R23" s="174">
        <v>59.3</v>
      </c>
      <c r="S23" s="174">
        <v>60.7</v>
      </c>
      <c r="T23" s="174">
        <v>5.6</v>
      </c>
      <c r="U23" s="174">
        <v>5.9</v>
      </c>
      <c r="V23" s="174">
        <v>6.5</v>
      </c>
      <c r="W23" s="189">
        <v>79.900000000000006</v>
      </c>
      <c r="X23" s="189">
        <v>78.400000000000006</v>
      </c>
      <c r="Y23" s="174">
        <v>78.599999999999994</v>
      </c>
      <c r="Z23" s="189">
        <v>37.1</v>
      </c>
      <c r="AA23" s="188">
        <v>36.200000000000003</v>
      </c>
      <c r="AB23" s="188">
        <v>39</v>
      </c>
      <c r="AC23" s="187">
        <v>2.2863312900000001</v>
      </c>
      <c r="AD23" s="187">
        <v>2.1344329499999999</v>
      </c>
      <c r="AE23" s="187">
        <v>2.2003212300000001</v>
      </c>
      <c r="AF23" s="188">
        <v>23.6231884</v>
      </c>
      <c r="AG23" s="188">
        <v>25</v>
      </c>
      <c r="AH23" s="188">
        <v>22.445652200000001</v>
      </c>
      <c r="AI23" s="188">
        <v>87.6</v>
      </c>
      <c r="AJ23" s="188">
        <v>88</v>
      </c>
      <c r="AK23" s="188">
        <v>84</v>
      </c>
      <c r="AL23" s="174" t="s">
        <v>369</v>
      </c>
      <c r="AM23" s="174">
        <v>0.1</v>
      </c>
      <c r="AN23" s="174">
        <v>0.2</v>
      </c>
      <c r="AO23" s="189">
        <v>4.0999999999999996</v>
      </c>
      <c r="AP23" s="189">
        <v>3.5</v>
      </c>
      <c r="AQ23" s="174">
        <v>3.8</v>
      </c>
      <c r="AR23" s="188">
        <v>46</v>
      </c>
      <c r="AS23" s="174">
        <v>-18</v>
      </c>
      <c r="AT23" s="188">
        <v>55</v>
      </c>
      <c r="AU23" s="174">
        <v>-20</v>
      </c>
      <c r="AV23" s="188">
        <v>66</v>
      </c>
      <c r="AW23" s="174">
        <v>-19</v>
      </c>
      <c r="AX23" s="188">
        <v>68.400000000000006</v>
      </c>
      <c r="AY23" s="174">
        <v>-16</v>
      </c>
      <c r="AZ23" s="174">
        <v>72.8</v>
      </c>
      <c r="BA23" s="174">
        <v>73.5</v>
      </c>
      <c r="BB23" s="174">
        <v>53.8</v>
      </c>
      <c r="BC23" s="174">
        <v>65.900000000000006</v>
      </c>
      <c r="BD23" s="174">
        <v>67.8</v>
      </c>
      <c r="BE23" s="188">
        <v>30.434782608695656</v>
      </c>
      <c r="BF23" s="188">
        <v>34.47927199191102</v>
      </c>
      <c r="BG23" s="183" t="s">
        <v>369</v>
      </c>
      <c r="BH23" s="188">
        <v>82.608695652173907</v>
      </c>
      <c r="BI23" s="188">
        <v>87.462082912032358</v>
      </c>
      <c r="BJ23" s="188">
        <v>80.301129234629869</v>
      </c>
      <c r="BK23" s="188">
        <v>6.965217391304348</v>
      </c>
      <c r="BL23" s="188">
        <v>4.9676440849342773</v>
      </c>
      <c r="BM23" s="183" t="s">
        <v>369</v>
      </c>
      <c r="BN23" s="188">
        <v>45.869565217391305</v>
      </c>
      <c r="BO23" s="188">
        <v>45.498483316481291</v>
      </c>
      <c r="BP23" s="188">
        <v>45.588599752168527</v>
      </c>
    </row>
    <row r="24" spans="1:68" x14ac:dyDescent="0.2">
      <c r="A24" s="152" t="s">
        <v>3785</v>
      </c>
      <c r="B24" s="152" t="s">
        <v>3702</v>
      </c>
      <c r="C24" s="152" t="s">
        <v>3713</v>
      </c>
      <c r="D24" s="152" t="s">
        <v>3724</v>
      </c>
      <c r="E24" s="152" t="s">
        <v>3721</v>
      </c>
      <c r="F24" s="152">
        <v>397</v>
      </c>
      <c r="G24" s="183" t="s">
        <v>369</v>
      </c>
      <c r="H24" s="152">
        <v>422</v>
      </c>
      <c r="I24" s="183" t="s">
        <v>369</v>
      </c>
      <c r="J24" s="152">
        <v>421</v>
      </c>
      <c r="K24" s="183" t="s">
        <v>369</v>
      </c>
      <c r="L24" s="152">
        <v>407</v>
      </c>
      <c r="M24" s="183" t="s">
        <v>369</v>
      </c>
      <c r="N24" s="189">
        <v>68.400000000000006</v>
      </c>
      <c r="O24" s="189">
        <v>53.1</v>
      </c>
      <c r="P24" s="188">
        <v>48</v>
      </c>
      <c r="Q24" s="188">
        <v>68.400000000000006</v>
      </c>
      <c r="R24" s="174">
        <v>61.9</v>
      </c>
      <c r="S24" s="174">
        <v>60.7</v>
      </c>
      <c r="T24" s="174">
        <v>2.8</v>
      </c>
      <c r="U24" s="174">
        <v>6.9</v>
      </c>
      <c r="V24" s="174">
        <v>6.5</v>
      </c>
      <c r="W24" s="189">
        <v>77.8</v>
      </c>
      <c r="X24" s="189">
        <v>78.8</v>
      </c>
      <c r="Y24" s="174">
        <v>78.599999999999994</v>
      </c>
      <c r="Z24" s="189">
        <v>37.299999999999997</v>
      </c>
      <c r="AA24" s="188">
        <v>42.2</v>
      </c>
      <c r="AB24" s="188">
        <v>39</v>
      </c>
      <c r="AC24" s="187">
        <v>1.9809976199999999</v>
      </c>
      <c r="AD24" s="187">
        <v>2.2583485099999998</v>
      </c>
      <c r="AE24" s="187">
        <v>2.2003212300000001</v>
      </c>
      <c r="AF24" s="188">
        <v>21.05</v>
      </c>
      <c r="AG24" s="188">
        <v>20.587499999999999</v>
      </c>
      <c r="AH24" s="188">
        <v>22.445652200000001</v>
      </c>
      <c r="AI24" s="188">
        <v>82.6</v>
      </c>
      <c r="AJ24" s="188">
        <v>80.400000000000006</v>
      </c>
      <c r="AK24" s="188">
        <v>84</v>
      </c>
      <c r="AL24" s="174" t="s">
        <v>369</v>
      </c>
      <c r="AM24" s="174">
        <v>0.3</v>
      </c>
      <c r="AN24" s="174">
        <v>0.2</v>
      </c>
      <c r="AO24" s="189">
        <v>4.7</v>
      </c>
      <c r="AP24" s="189">
        <v>4.2</v>
      </c>
      <c r="AQ24" s="174">
        <v>3.8</v>
      </c>
      <c r="AR24" s="188">
        <v>48</v>
      </c>
      <c r="AS24" s="174">
        <v>-18</v>
      </c>
      <c r="AT24" s="188">
        <v>64</v>
      </c>
      <c r="AU24" s="174">
        <v>-13</v>
      </c>
      <c r="AV24" s="188">
        <v>81</v>
      </c>
      <c r="AW24" s="174">
        <v>-5</v>
      </c>
      <c r="AX24" s="188">
        <v>80</v>
      </c>
      <c r="AY24" s="174">
        <v>-5</v>
      </c>
      <c r="AZ24" s="174">
        <v>74.099999999999994</v>
      </c>
      <c r="BA24" s="174">
        <v>73.5</v>
      </c>
      <c r="BB24" s="174" t="s">
        <v>369</v>
      </c>
      <c r="BC24" s="174">
        <v>68.8</v>
      </c>
      <c r="BD24" s="174">
        <v>67.8</v>
      </c>
      <c r="BE24" s="207" t="s">
        <v>369</v>
      </c>
      <c r="BF24" s="207" t="s">
        <v>369</v>
      </c>
      <c r="BG24" s="183" t="s">
        <v>369</v>
      </c>
      <c r="BH24" s="188">
        <v>67.441860465116278</v>
      </c>
      <c r="BI24" s="188">
        <v>68.59504132231406</v>
      </c>
      <c r="BJ24" s="188">
        <v>80.301129234629869</v>
      </c>
      <c r="BK24" s="207" t="s">
        <v>369</v>
      </c>
      <c r="BL24" s="207" t="s">
        <v>369</v>
      </c>
      <c r="BM24" s="183" t="s">
        <v>369</v>
      </c>
      <c r="BN24" s="188">
        <v>45.651162790697676</v>
      </c>
      <c r="BO24" s="188">
        <v>45.731200000000001</v>
      </c>
      <c r="BP24" s="188">
        <v>45.588599752168527</v>
      </c>
    </row>
    <row r="25" spans="1:68" x14ac:dyDescent="0.2">
      <c r="A25" s="152" t="s">
        <v>3786</v>
      </c>
      <c r="B25" s="152" t="s">
        <v>3703</v>
      </c>
      <c r="C25" s="180" t="s">
        <v>3649</v>
      </c>
      <c r="D25" s="152" t="s">
        <v>3730</v>
      </c>
      <c r="E25" s="152" t="s">
        <v>3719</v>
      </c>
      <c r="F25" s="152">
        <v>372</v>
      </c>
      <c r="G25" s="183" t="s">
        <v>369</v>
      </c>
      <c r="H25" s="152">
        <v>340</v>
      </c>
      <c r="I25" s="183" t="s">
        <v>369</v>
      </c>
      <c r="J25" s="152">
        <v>370</v>
      </c>
      <c r="K25" s="183" t="s">
        <v>369</v>
      </c>
      <c r="L25" s="152">
        <v>358</v>
      </c>
      <c r="M25" s="183" t="s">
        <v>369</v>
      </c>
      <c r="N25" s="189">
        <v>53.2</v>
      </c>
      <c r="O25" s="189">
        <v>42.3</v>
      </c>
      <c r="P25" s="188">
        <v>48</v>
      </c>
      <c r="Q25" s="188">
        <v>69.400000000000006</v>
      </c>
      <c r="R25" s="174">
        <v>59.3</v>
      </c>
      <c r="S25" s="174">
        <v>60.7</v>
      </c>
      <c r="T25" s="174">
        <v>5.8</v>
      </c>
      <c r="U25" s="174">
        <v>5.9</v>
      </c>
      <c r="V25" s="174">
        <v>6.5</v>
      </c>
      <c r="W25" s="189">
        <v>72.599999999999994</v>
      </c>
      <c r="X25" s="189">
        <v>78.400000000000006</v>
      </c>
      <c r="Y25" s="174">
        <v>78.599999999999994</v>
      </c>
      <c r="Z25" s="189">
        <v>51.1</v>
      </c>
      <c r="AA25" s="188">
        <v>36.200000000000003</v>
      </c>
      <c r="AB25" s="188">
        <v>39</v>
      </c>
      <c r="AC25" s="187">
        <v>2.37</v>
      </c>
      <c r="AD25" s="187">
        <v>2.1344329499999999</v>
      </c>
      <c r="AE25" s="187">
        <v>2.2003212300000001</v>
      </c>
      <c r="AF25" s="188">
        <v>26.86</v>
      </c>
      <c r="AG25" s="188">
        <v>25</v>
      </c>
      <c r="AH25" s="188">
        <v>22.445652200000001</v>
      </c>
      <c r="AI25" s="188">
        <v>85.1</v>
      </c>
      <c r="AJ25" s="188">
        <v>88</v>
      </c>
      <c r="AK25" s="188">
        <v>84</v>
      </c>
      <c r="AL25" s="174" t="s">
        <v>369</v>
      </c>
      <c r="AM25" s="174">
        <v>0.1</v>
      </c>
      <c r="AN25" s="174">
        <v>0.2</v>
      </c>
      <c r="AO25" s="189">
        <v>2.1</v>
      </c>
      <c r="AP25" s="189">
        <v>3.5</v>
      </c>
      <c r="AQ25" s="174">
        <v>3.8</v>
      </c>
      <c r="AR25" s="188">
        <v>44</v>
      </c>
      <c r="AS25" s="174">
        <v>-18</v>
      </c>
      <c r="AT25" s="188">
        <v>49</v>
      </c>
      <c r="AU25" s="174">
        <v>-26</v>
      </c>
      <c r="AV25" s="188">
        <v>58</v>
      </c>
      <c r="AW25" s="174">
        <v>-26</v>
      </c>
      <c r="AX25" s="188">
        <v>65.900000000000006</v>
      </c>
      <c r="AY25" s="174">
        <v>-17</v>
      </c>
      <c r="AZ25" s="174">
        <v>72.8</v>
      </c>
      <c r="BA25" s="174">
        <v>73.5</v>
      </c>
      <c r="BB25" s="174" t="s">
        <v>369</v>
      </c>
      <c r="BC25" s="174">
        <v>65.900000000000006</v>
      </c>
      <c r="BD25" s="174">
        <v>67.8</v>
      </c>
      <c r="BE25" s="188">
        <v>13.725490196078432</v>
      </c>
      <c r="BF25" s="188">
        <v>34.47927199191102</v>
      </c>
      <c r="BG25" s="183" t="s">
        <v>369</v>
      </c>
      <c r="BH25" s="188">
        <v>72.549019607843135</v>
      </c>
      <c r="BI25" s="188">
        <v>87.462082912032358</v>
      </c>
      <c r="BJ25" s="188">
        <v>80.301129234629869</v>
      </c>
      <c r="BK25" s="188">
        <v>2.0980392156862746</v>
      </c>
      <c r="BL25" s="188">
        <v>4.9676440849342773</v>
      </c>
      <c r="BM25" s="183" t="s">
        <v>369</v>
      </c>
      <c r="BN25" s="188">
        <v>41</v>
      </c>
      <c r="BO25" s="188">
        <v>45.498483316481291</v>
      </c>
      <c r="BP25" s="188">
        <v>45.588599752168527</v>
      </c>
    </row>
    <row r="26" spans="1:68" s="179" customFormat="1" x14ac:dyDescent="0.2">
      <c r="A26" s="179" t="s">
        <v>3773</v>
      </c>
      <c r="B26" s="179" t="s">
        <v>3670</v>
      </c>
      <c r="C26" s="193" t="s">
        <v>3649</v>
      </c>
      <c r="D26" s="179" t="s">
        <v>3660</v>
      </c>
      <c r="E26" s="179" t="s">
        <v>3718</v>
      </c>
      <c r="F26" s="179">
        <v>520</v>
      </c>
      <c r="G26" s="194" t="s">
        <v>369</v>
      </c>
      <c r="H26" s="179">
        <v>459</v>
      </c>
      <c r="I26" s="194" t="s">
        <v>369</v>
      </c>
      <c r="J26" s="179">
        <v>496</v>
      </c>
      <c r="K26" s="194" t="s">
        <v>369</v>
      </c>
      <c r="L26" s="179">
        <v>509</v>
      </c>
      <c r="M26" s="194" t="s">
        <v>369</v>
      </c>
      <c r="N26" s="218">
        <v>4.5999999999999996</v>
      </c>
      <c r="O26" s="218">
        <v>42.3</v>
      </c>
      <c r="P26" s="199">
        <v>48</v>
      </c>
      <c r="Q26" s="199">
        <v>57.2</v>
      </c>
      <c r="R26" s="195">
        <v>59.3</v>
      </c>
      <c r="S26" s="195">
        <v>60.7</v>
      </c>
      <c r="T26" s="195">
        <v>8.8000000000000007</v>
      </c>
      <c r="U26" s="195">
        <v>5.9</v>
      </c>
      <c r="V26" s="195">
        <v>6.5</v>
      </c>
      <c r="W26" s="218">
        <v>86.1</v>
      </c>
      <c r="X26" s="218">
        <v>78.400000000000006</v>
      </c>
      <c r="Y26" s="195">
        <v>78.599999999999994</v>
      </c>
      <c r="Z26" s="218">
        <v>25</v>
      </c>
      <c r="AA26" s="199">
        <v>36.200000000000003</v>
      </c>
      <c r="AB26" s="199">
        <v>39</v>
      </c>
      <c r="AC26" s="202">
        <v>2.12</v>
      </c>
      <c r="AD26" s="202">
        <v>2.1344329499999999</v>
      </c>
      <c r="AE26" s="202">
        <v>2.2003212300000001</v>
      </c>
      <c r="AF26" s="199">
        <v>24.5</v>
      </c>
      <c r="AG26" s="199">
        <v>25</v>
      </c>
      <c r="AH26" s="199">
        <v>22.445652200000001</v>
      </c>
      <c r="AI26" s="199">
        <v>91.4</v>
      </c>
      <c r="AJ26" s="199">
        <v>88</v>
      </c>
      <c r="AK26" s="199">
        <v>84</v>
      </c>
      <c r="AL26" s="195">
        <v>0.3</v>
      </c>
      <c r="AM26" s="195">
        <v>0.1</v>
      </c>
      <c r="AN26" s="195">
        <v>0.2</v>
      </c>
      <c r="AO26" s="218">
        <v>3.4</v>
      </c>
      <c r="AP26" s="218">
        <v>3.5</v>
      </c>
      <c r="AQ26" s="195">
        <v>3.8</v>
      </c>
      <c r="AR26" s="199">
        <v>62</v>
      </c>
      <c r="AS26" s="195">
        <v>-4</v>
      </c>
      <c r="AT26" s="199">
        <v>67</v>
      </c>
      <c r="AU26" s="195">
        <v>-9</v>
      </c>
      <c r="AV26" s="199">
        <v>75</v>
      </c>
      <c r="AW26" s="195">
        <v>-8</v>
      </c>
      <c r="AX26" s="199">
        <v>66.900000000000006</v>
      </c>
      <c r="AY26" s="195">
        <v>-14</v>
      </c>
      <c r="AZ26" s="195">
        <v>72.8</v>
      </c>
      <c r="BA26" s="195">
        <v>73.5</v>
      </c>
      <c r="BB26" s="195" t="s">
        <v>369</v>
      </c>
      <c r="BC26" s="195">
        <v>65.900000000000006</v>
      </c>
      <c r="BD26" s="195">
        <v>67.8</v>
      </c>
      <c r="BE26" s="199">
        <v>37.566137566137563</v>
      </c>
      <c r="BF26" s="199">
        <v>34.47927199191102</v>
      </c>
      <c r="BG26" s="194" t="s">
        <v>369</v>
      </c>
      <c r="BH26" s="199">
        <v>91.005291005290999</v>
      </c>
      <c r="BI26" s="199">
        <v>87.462082912032358</v>
      </c>
      <c r="BJ26" s="199">
        <v>80.301129234629869</v>
      </c>
      <c r="BK26" s="199">
        <v>6.3756613756613758</v>
      </c>
      <c r="BL26" s="199">
        <v>4.9676440849342773</v>
      </c>
      <c r="BM26" s="194" t="s">
        <v>369</v>
      </c>
      <c r="BN26" s="199">
        <v>45.518518518518519</v>
      </c>
      <c r="BO26" s="199">
        <v>45.498483316481291</v>
      </c>
      <c r="BP26" s="199">
        <v>45.588599752168527</v>
      </c>
    </row>
    <row r="27" spans="1:68" s="179" customFormat="1" x14ac:dyDescent="0.2">
      <c r="A27" s="179" t="s">
        <v>3784</v>
      </c>
      <c r="B27" s="179" t="s">
        <v>3701</v>
      </c>
      <c r="C27" s="179" t="s">
        <v>3713</v>
      </c>
      <c r="D27" s="179" t="s">
        <v>3660</v>
      </c>
      <c r="E27" s="179" t="s">
        <v>3722</v>
      </c>
      <c r="F27" s="179">
        <v>217</v>
      </c>
      <c r="G27" s="194" t="s">
        <v>369</v>
      </c>
      <c r="H27" s="179">
        <v>239</v>
      </c>
      <c r="I27" s="194" t="s">
        <v>369</v>
      </c>
      <c r="J27" s="179">
        <v>231</v>
      </c>
      <c r="K27" s="194" t="s">
        <v>369</v>
      </c>
      <c r="L27" s="179">
        <v>227</v>
      </c>
      <c r="M27" s="194" t="s">
        <v>369</v>
      </c>
      <c r="N27" s="218">
        <v>44.2</v>
      </c>
      <c r="O27" s="218">
        <v>53.1</v>
      </c>
      <c r="P27" s="199">
        <v>48</v>
      </c>
      <c r="Q27" s="199">
        <v>50</v>
      </c>
      <c r="R27" s="195">
        <v>61.9</v>
      </c>
      <c r="S27" s="195">
        <v>60.7</v>
      </c>
      <c r="T27" s="195">
        <v>11</v>
      </c>
      <c r="U27" s="195">
        <v>6.9</v>
      </c>
      <c r="V27" s="195">
        <v>6.5</v>
      </c>
      <c r="W27" s="218">
        <v>85.5</v>
      </c>
      <c r="X27" s="218">
        <v>78.8</v>
      </c>
      <c r="Y27" s="195">
        <v>78.599999999999994</v>
      </c>
      <c r="Z27" s="218">
        <v>42.4</v>
      </c>
      <c r="AA27" s="199">
        <v>42.2</v>
      </c>
      <c r="AB27" s="199">
        <v>39</v>
      </c>
      <c r="AC27" s="202">
        <v>1.5108225099999999</v>
      </c>
      <c r="AD27" s="202">
        <v>2.2583485099999998</v>
      </c>
      <c r="AE27" s="202">
        <v>2.2003212300000001</v>
      </c>
      <c r="AF27" s="199">
        <v>25.6666667</v>
      </c>
      <c r="AG27" s="199">
        <v>20.587499999999999</v>
      </c>
      <c r="AH27" s="199">
        <v>22.445652200000001</v>
      </c>
      <c r="AI27" s="199">
        <v>82.4</v>
      </c>
      <c r="AJ27" s="199">
        <v>80.400000000000006</v>
      </c>
      <c r="AK27" s="199">
        <v>84</v>
      </c>
      <c r="AL27" s="195">
        <v>1.2</v>
      </c>
      <c r="AM27" s="195">
        <v>0.3</v>
      </c>
      <c r="AN27" s="195">
        <v>0.2</v>
      </c>
      <c r="AO27" s="218">
        <v>5.9</v>
      </c>
      <c r="AP27" s="218">
        <v>4.2</v>
      </c>
      <c r="AQ27" s="195">
        <v>3.8</v>
      </c>
      <c r="AR27" s="199">
        <v>53</v>
      </c>
      <c r="AS27" s="195">
        <v>-12</v>
      </c>
      <c r="AT27" s="199">
        <v>71</v>
      </c>
      <c r="AU27" s="195">
        <v>-6</v>
      </c>
      <c r="AV27" s="199">
        <v>82</v>
      </c>
      <c r="AW27" s="195">
        <v>-4</v>
      </c>
      <c r="AX27" s="199">
        <v>89.4</v>
      </c>
      <c r="AY27" s="195">
        <v>4</v>
      </c>
      <c r="AZ27" s="195">
        <v>74.099999999999994</v>
      </c>
      <c r="BA27" s="195">
        <v>73.5</v>
      </c>
      <c r="BB27" s="195" t="s">
        <v>369</v>
      </c>
      <c r="BC27" s="195">
        <v>68.8</v>
      </c>
      <c r="BD27" s="195">
        <v>67.8</v>
      </c>
      <c r="BE27" s="208" t="s">
        <v>369</v>
      </c>
      <c r="BF27" s="208" t="s">
        <v>369</v>
      </c>
      <c r="BG27" s="194" t="s">
        <v>369</v>
      </c>
      <c r="BH27" s="199">
        <v>84.905660377358487</v>
      </c>
      <c r="BI27" s="199">
        <v>68.59504132231406</v>
      </c>
      <c r="BJ27" s="199">
        <v>80.301129234629869</v>
      </c>
      <c r="BK27" s="208" t="s">
        <v>369</v>
      </c>
      <c r="BL27" s="208" t="s">
        <v>369</v>
      </c>
      <c r="BM27" s="194" t="s">
        <v>369</v>
      </c>
      <c r="BN27" s="199">
        <v>49.641509433962263</v>
      </c>
      <c r="BO27" s="199">
        <v>45.731200000000001</v>
      </c>
      <c r="BP27" s="199">
        <v>45.588599752168527</v>
      </c>
    </row>
    <row r="28" spans="1:68" s="179" customFormat="1" x14ac:dyDescent="0.2">
      <c r="A28" s="179" t="s">
        <v>3787</v>
      </c>
      <c r="B28" s="179" t="s">
        <v>3704</v>
      </c>
      <c r="C28" s="193" t="s">
        <v>3649</v>
      </c>
      <c r="D28" s="179" t="s">
        <v>3729</v>
      </c>
      <c r="E28" s="179" t="s">
        <v>3718</v>
      </c>
      <c r="F28" s="179">
        <v>174</v>
      </c>
      <c r="G28" s="194" t="s">
        <v>369</v>
      </c>
      <c r="H28" s="179">
        <v>138</v>
      </c>
      <c r="I28" s="194" t="s">
        <v>369</v>
      </c>
      <c r="J28" s="179">
        <v>157</v>
      </c>
      <c r="K28" s="194" t="s">
        <v>369</v>
      </c>
      <c r="L28" s="179">
        <v>162</v>
      </c>
      <c r="M28" s="194" t="s">
        <v>369</v>
      </c>
      <c r="N28" s="218">
        <v>59.2</v>
      </c>
      <c r="O28" s="218">
        <v>42.3</v>
      </c>
      <c r="P28" s="199">
        <v>48</v>
      </c>
      <c r="Q28" s="199">
        <v>62.7</v>
      </c>
      <c r="R28" s="195">
        <v>59.3</v>
      </c>
      <c r="S28" s="195">
        <v>60.7</v>
      </c>
      <c r="T28" s="195">
        <v>3.2</v>
      </c>
      <c r="U28" s="195">
        <v>5.9</v>
      </c>
      <c r="V28" s="195">
        <v>6.5</v>
      </c>
      <c r="W28" s="218">
        <v>73.900000000000006</v>
      </c>
      <c r="X28" s="218">
        <v>78.400000000000006</v>
      </c>
      <c r="Y28" s="195">
        <v>78.599999999999994</v>
      </c>
      <c r="Z28" s="218">
        <v>46.2</v>
      </c>
      <c r="AA28" s="199">
        <v>36.200000000000003</v>
      </c>
      <c r="AB28" s="199">
        <v>39</v>
      </c>
      <c r="AC28" s="202">
        <v>2.1</v>
      </c>
      <c r="AD28" s="202">
        <v>2.1344329499999999</v>
      </c>
      <c r="AE28" s="202">
        <v>2.2003212300000001</v>
      </c>
      <c r="AF28" s="199">
        <v>26.33</v>
      </c>
      <c r="AG28" s="199">
        <v>25</v>
      </c>
      <c r="AH28" s="199">
        <v>22.445652200000001</v>
      </c>
      <c r="AI28" s="199">
        <v>92.9</v>
      </c>
      <c r="AJ28" s="199">
        <v>88</v>
      </c>
      <c r="AK28" s="199">
        <v>84</v>
      </c>
      <c r="AL28" s="195" t="s">
        <v>369</v>
      </c>
      <c r="AM28" s="195">
        <v>0.1</v>
      </c>
      <c r="AN28" s="195">
        <v>0.2</v>
      </c>
      <c r="AO28" s="218">
        <v>7.1</v>
      </c>
      <c r="AP28" s="218">
        <v>3.5</v>
      </c>
      <c r="AQ28" s="195">
        <v>3.8</v>
      </c>
      <c r="AR28" s="199">
        <v>82</v>
      </c>
      <c r="AS28" s="195">
        <v>16</v>
      </c>
      <c r="AT28" s="199">
        <v>85</v>
      </c>
      <c r="AU28" s="195">
        <v>8</v>
      </c>
      <c r="AV28" s="199">
        <v>91</v>
      </c>
      <c r="AW28" s="195">
        <v>5</v>
      </c>
      <c r="AX28" s="199">
        <v>87</v>
      </c>
      <c r="AY28" s="195">
        <v>3</v>
      </c>
      <c r="AZ28" s="195">
        <v>72.8</v>
      </c>
      <c r="BA28" s="195">
        <v>73.5</v>
      </c>
      <c r="BB28" s="195" t="s">
        <v>369</v>
      </c>
      <c r="BC28" s="195">
        <v>65.900000000000006</v>
      </c>
      <c r="BD28" s="195">
        <v>67.8</v>
      </c>
      <c r="BE28" s="199">
        <v>9.7560975609756095</v>
      </c>
      <c r="BF28" s="199">
        <v>34.47927199191102</v>
      </c>
      <c r="BG28" s="194" t="s">
        <v>369</v>
      </c>
      <c r="BH28" s="199">
        <v>68.292682926829272</v>
      </c>
      <c r="BI28" s="199">
        <v>87.462082912032358</v>
      </c>
      <c r="BJ28" s="199">
        <v>80.301129234629869</v>
      </c>
      <c r="BK28" s="199">
        <v>0.73170731707317072</v>
      </c>
      <c r="BL28" s="199">
        <v>4.9676440849342773</v>
      </c>
      <c r="BM28" s="194" t="s">
        <v>369</v>
      </c>
      <c r="BN28" s="199">
        <v>42.902439024390247</v>
      </c>
      <c r="BO28" s="199">
        <v>45.498483316481291</v>
      </c>
      <c r="BP28" s="199">
        <v>45.588599752168527</v>
      </c>
    </row>
    <row r="29" spans="1:68" s="179" customFormat="1" x14ac:dyDescent="0.2">
      <c r="A29" s="179" t="s">
        <v>3791</v>
      </c>
      <c r="B29" s="179" t="s">
        <v>3711</v>
      </c>
      <c r="C29" s="193" t="s">
        <v>3649</v>
      </c>
      <c r="D29" s="179" t="s">
        <v>3724</v>
      </c>
      <c r="E29" s="179" t="s">
        <v>3718</v>
      </c>
      <c r="F29" s="194" t="s">
        <v>369</v>
      </c>
      <c r="G29" s="194" t="s">
        <v>369</v>
      </c>
      <c r="H29" s="194" t="s">
        <v>369</v>
      </c>
      <c r="I29" s="194" t="s">
        <v>369</v>
      </c>
      <c r="J29" s="179">
        <v>119</v>
      </c>
      <c r="K29" s="194" t="s">
        <v>369</v>
      </c>
      <c r="L29" s="179">
        <v>168</v>
      </c>
      <c r="M29" s="194" t="s">
        <v>369</v>
      </c>
      <c r="N29" s="218">
        <v>44.5</v>
      </c>
      <c r="O29" s="218">
        <v>42.3</v>
      </c>
      <c r="P29" s="199">
        <v>48</v>
      </c>
      <c r="Q29" s="199">
        <v>54.5</v>
      </c>
      <c r="R29" s="195">
        <v>59.3</v>
      </c>
      <c r="S29" s="195">
        <v>60.7</v>
      </c>
      <c r="T29" s="195">
        <v>5.4</v>
      </c>
      <c r="U29" s="195">
        <v>5.9</v>
      </c>
      <c r="V29" s="195">
        <v>6.5</v>
      </c>
      <c r="W29" s="218">
        <v>82.7</v>
      </c>
      <c r="X29" s="218">
        <v>78.400000000000006</v>
      </c>
      <c r="Y29" s="195">
        <v>78.599999999999994</v>
      </c>
      <c r="Z29" s="218">
        <v>44.6</v>
      </c>
      <c r="AA29" s="199">
        <v>36.200000000000003</v>
      </c>
      <c r="AB29" s="199">
        <v>39</v>
      </c>
      <c r="AC29" s="203" t="s">
        <v>369</v>
      </c>
      <c r="AD29" s="203">
        <v>2.1344329499999999</v>
      </c>
      <c r="AE29" s="203">
        <v>2.2003212300000001</v>
      </c>
      <c r="AF29" s="203" t="s">
        <v>369</v>
      </c>
      <c r="AG29" s="208">
        <v>25</v>
      </c>
      <c r="AH29" s="208">
        <v>22.445652200000001</v>
      </c>
      <c r="AI29" s="208" t="s">
        <v>369</v>
      </c>
      <c r="AJ29" s="199">
        <v>88</v>
      </c>
      <c r="AK29" s="208">
        <v>84</v>
      </c>
      <c r="AL29" s="203" t="s">
        <v>369</v>
      </c>
      <c r="AM29" s="208">
        <v>0.1</v>
      </c>
      <c r="AN29" s="208">
        <v>0.2</v>
      </c>
      <c r="AO29" s="195" t="s">
        <v>369</v>
      </c>
      <c r="AP29" s="195">
        <v>3.5</v>
      </c>
      <c r="AQ29" s="195">
        <v>3.8</v>
      </c>
      <c r="AR29" s="199">
        <v>56</v>
      </c>
      <c r="AS29" s="195">
        <v>-5</v>
      </c>
      <c r="AT29" s="199">
        <v>64</v>
      </c>
      <c r="AU29" s="195">
        <v>-8</v>
      </c>
      <c r="AV29" s="199">
        <v>77</v>
      </c>
      <c r="AW29" s="195">
        <v>-7</v>
      </c>
      <c r="AX29" s="199">
        <v>90.9</v>
      </c>
      <c r="AY29" s="195">
        <v>3</v>
      </c>
      <c r="AZ29" s="195">
        <v>72.8</v>
      </c>
      <c r="BA29" s="195">
        <v>73.5</v>
      </c>
      <c r="BB29" s="195" t="s">
        <v>369</v>
      </c>
      <c r="BC29" s="195">
        <v>65.900000000000006</v>
      </c>
      <c r="BD29" s="195">
        <v>67.8</v>
      </c>
      <c r="BE29" s="199">
        <v>34.375</v>
      </c>
      <c r="BF29" s="199">
        <v>34.47927199191102</v>
      </c>
      <c r="BG29" s="194" t="s">
        <v>369</v>
      </c>
      <c r="BH29" s="199">
        <v>82.8125</v>
      </c>
      <c r="BI29" s="199">
        <v>87.462082912032358</v>
      </c>
      <c r="BJ29" s="199">
        <v>80.301129234629869</v>
      </c>
      <c r="BK29" s="199">
        <v>0.34375</v>
      </c>
      <c r="BL29" s="199">
        <v>4.9676440849342773</v>
      </c>
      <c r="BM29" s="194" t="s">
        <v>369</v>
      </c>
      <c r="BN29" s="199">
        <v>42.6875</v>
      </c>
      <c r="BO29" s="199">
        <v>45.498483316481291</v>
      </c>
      <c r="BP29" s="199">
        <v>45.588599752168527</v>
      </c>
    </row>
    <row r="33" spans="1:68" s="185" customFormat="1" x14ac:dyDescent="0.2">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4"/>
      <c r="AU33" s="234"/>
      <c r="AV33" s="234"/>
      <c r="AW33" s="234"/>
      <c r="AX33" s="233"/>
      <c r="AY33" s="233"/>
      <c r="AZ33" s="233"/>
      <c r="BA33" s="233"/>
      <c r="BB33" s="233"/>
      <c r="BC33" s="233"/>
      <c r="BD33" s="233"/>
      <c r="BE33" s="233"/>
      <c r="BF33" s="233"/>
      <c r="BG33" s="233"/>
      <c r="BH33" s="233"/>
      <c r="BI33" s="233"/>
      <c r="BJ33" s="233"/>
      <c r="BK33" s="233"/>
      <c r="BL33" s="233"/>
      <c r="BM33" s="233"/>
      <c r="BN33" s="233"/>
      <c r="BO33" s="233"/>
      <c r="BP33" s="233"/>
    </row>
    <row r="34" spans="1:68" s="185" customFormat="1" x14ac:dyDescent="0.2">
      <c r="C34" s="185" t="s">
        <v>3767</v>
      </c>
      <c r="D34" s="185" t="s">
        <v>3768</v>
      </c>
      <c r="E34" s="185" t="s">
        <v>3769</v>
      </c>
      <c r="F34" s="185" t="s">
        <v>3663</v>
      </c>
      <c r="G34" s="185" t="s">
        <v>3669</v>
      </c>
      <c r="H34" s="185" t="s">
        <v>3664</v>
      </c>
      <c r="I34" s="185" t="s">
        <v>3688</v>
      </c>
      <c r="J34" s="185" t="s">
        <v>3668</v>
      </c>
      <c r="K34" s="185" t="s">
        <v>3665</v>
      </c>
      <c r="L34" s="185" t="s">
        <v>3689</v>
      </c>
      <c r="M34" s="185" t="s">
        <v>3691</v>
      </c>
      <c r="N34" s="185" t="s">
        <v>3837</v>
      </c>
      <c r="O34" s="233" t="s">
        <v>3838</v>
      </c>
      <c r="P34" s="233" t="s">
        <v>3666</v>
      </c>
      <c r="Q34" s="233" t="s">
        <v>3667</v>
      </c>
      <c r="R34" s="233"/>
      <c r="S34" s="233"/>
      <c r="T34" s="233"/>
      <c r="U34" s="233"/>
      <c r="V34" s="233"/>
      <c r="W34" s="233"/>
      <c r="X34" s="233"/>
      <c r="Y34" s="233"/>
      <c r="Z34" s="233"/>
      <c r="AA34" s="233"/>
      <c r="AB34" s="233"/>
      <c r="AC34" s="233"/>
      <c r="AD34" s="233"/>
      <c r="AE34" s="233"/>
      <c r="AF34" s="233"/>
      <c r="AG34" s="233"/>
      <c r="AH34" s="233"/>
      <c r="AI34" s="233"/>
      <c r="AJ34" s="233"/>
      <c r="AK34" s="233"/>
      <c r="AL34" s="233"/>
      <c r="AM34" s="233"/>
      <c r="AN34" s="233"/>
      <c r="AO34" s="233"/>
      <c r="AP34" s="233"/>
      <c r="AQ34" s="233"/>
      <c r="AR34" s="233"/>
      <c r="AS34" s="233"/>
      <c r="AT34" s="234"/>
      <c r="AU34" s="234"/>
      <c r="AV34" s="234"/>
      <c r="AW34" s="234"/>
      <c r="AX34" s="233"/>
      <c r="AY34" s="233"/>
      <c r="AZ34" s="233"/>
      <c r="BA34" s="233"/>
      <c r="BB34" s="233"/>
      <c r="BC34" s="233"/>
      <c r="BD34" s="233"/>
      <c r="BE34" s="233"/>
      <c r="BF34" s="233"/>
      <c r="BG34" s="233"/>
      <c r="BH34" s="233"/>
      <c r="BI34" s="233"/>
      <c r="BJ34" s="233"/>
      <c r="BK34" s="233"/>
      <c r="BL34" s="233"/>
      <c r="BM34" s="233"/>
      <c r="BN34" s="233"/>
      <c r="BO34" s="233"/>
      <c r="BP34" s="233"/>
    </row>
    <row r="35" spans="1:68" s="185" customFormat="1" x14ac:dyDescent="0.2">
      <c r="A35" s="185" t="s">
        <v>3772</v>
      </c>
      <c r="B35" s="185" t="s">
        <v>3705</v>
      </c>
      <c r="C35" s="190">
        <v>5.0555555555555554</v>
      </c>
      <c r="D35" s="190">
        <v>-5.0555555555555562</v>
      </c>
      <c r="E35" s="235">
        <v>6.5</v>
      </c>
      <c r="F35" s="190">
        <v>0.98557692307692235</v>
      </c>
      <c r="G35" s="190">
        <v>4.1772151898734178</v>
      </c>
      <c r="H35" s="190">
        <v>4.7663551401869171</v>
      </c>
      <c r="I35" s="190">
        <v>0.26315789473684237</v>
      </c>
      <c r="J35" s="190">
        <v>-1.8708398367387109</v>
      </c>
      <c r="K35" s="190">
        <v>-1.4020495137885609</v>
      </c>
      <c r="L35" s="190">
        <v>0.12539184952977792</v>
      </c>
      <c r="M35" s="190">
        <v>0.55555555555555536</v>
      </c>
      <c r="N35" s="190">
        <v>3.0578512396694233</v>
      </c>
      <c r="O35" s="190">
        <v>-0.76628352490421436</v>
      </c>
      <c r="P35" s="190"/>
      <c r="Q35" s="190"/>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4"/>
      <c r="AU35" s="234"/>
      <c r="AV35" s="234"/>
      <c r="AW35" s="234"/>
      <c r="AX35" s="233"/>
      <c r="AY35" s="233"/>
      <c r="AZ35" s="233"/>
      <c r="BA35" s="233"/>
      <c r="BB35" s="233"/>
      <c r="BC35" s="233"/>
      <c r="BD35" s="233"/>
      <c r="BE35" s="233"/>
      <c r="BF35" s="233"/>
      <c r="BG35" s="233"/>
      <c r="BH35" s="233"/>
      <c r="BI35" s="233"/>
      <c r="BJ35" s="233"/>
      <c r="BK35" s="233"/>
      <c r="BL35" s="233"/>
      <c r="BM35" s="233"/>
      <c r="BN35" s="233"/>
      <c r="BO35" s="233"/>
      <c r="BP35" s="233"/>
    </row>
    <row r="36" spans="1:68" s="185" customFormat="1" x14ac:dyDescent="0.2">
      <c r="A36" s="185" t="s">
        <v>3788</v>
      </c>
      <c r="B36" s="185" t="s">
        <v>3707</v>
      </c>
      <c r="C36" s="190">
        <v>-0.72222222222222276</v>
      </c>
      <c r="D36" s="190">
        <v>2.1666666666666661</v>
      </c>
      <c r="E36" s="190">
        <v>4.875</v>
      </c>
      <c r="F36" s="190">
        <v>2.7884615384615405</v>
      </c>
      <c r="G36" s="190">
        <v>-4.962025316455696</v>
      </c>
      <c r="H36" s="190">
        <v>-4.6728971962616814</v>
      </c>
      <c r="I36" s="190">
        <v>0.65789473684210531</v>
      </c>
      <c r="J36" s="190">
        <v>3.8444366681671895</v>
      </c>
      <c r="K36" s="190">
        <v>2.7568981944764381</v>
      </c>
      <c r="L36" s="190">
        <v>-0.31347962382445149</v>
      </c>
      <c r="M36" s="190">
        <v>-1.6161616161616168</v>
      </c>
      <c r="N36" s="190">
        <v>-4.7</v>
      </c>
      <c r="O36" s="190">
        <v>0</v>
      </c>
      <c r="P36" s="190"/>
      <c r="Q36" s="190"/>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4"/>
      <c r="AU36" s="234"/>
      <c r="AV36" s="234"/>
      <c r="AW36" s="234"/>
      <c r="AX36" s="233"/>
      <c r="AY36" s="233"/>
      <c r="AZ36" s="233"/>
      <c r="BA36" s="233"/>
      <c r="BB36" s="233"/>
      <c r="BC36" s="233"/>
      <c r="BD36" s="233"/>
      <c r="BE36" s="233"/>
      <c r="BF36" s="233"/>
      <c r="BG36" s="233"/>
      <c r="BH36" s="233"/>
      <c r="BI36" s="233"/>
      <c r="BJ36" s="233"/>
      <c r="BK36" s="233"/>
      <c r="BL36" s="233"/>
      <c r="BM36" s="233"/>
      <c r="BN36" s="233"/>
      <c r="BO36" s="233"/>
      <c r="BP36" s="233"/>
    </row>
    <row r="37" spans="1:68" s="185" customFormat="1" x14ac:dyDescent="0.2">
      <c r="A37" s="185" t="s">
        <v>3775</v>
      </c>
      <c r="B37" s="185" t="s">
        <v>3706</v>
      </c>
      <c r="C37" s="235">
        <v>6.5</v>
      </c>
      <c r="D37" s="190">
        <v>-2.166666666666667</v>
      </c>
      <c r="E37" s="190">
        <v>3.25</v>
      </c>
      <c r="F37" s="190">
        <v>0.50480769230769262</v>
      </c>
      <c r="G37" s="190">
        <v>2.9113924050632911</v>
      </c>
      <c r="H37" s="190">
        <v>3.8006230529595024</v>
      </c>
      <c r="I37" s="190">
        <v>2.9605263157894739</v>
      </c>
      <c r="J37" s="190">
        <v>-4.8130011430521771E-2</v>
      </c>
      <c r="K37" s="190">
        <v>-0.22233263762360667</v>
      </c>
      <c r="L37" s="190">
        <v>-0.31347962382445149</v>
      </c>
      <c r="M37" s="190">
        <v>-1.6161616161616168</v>
      </c>
      <c r="N37" s="190">
        <v>4.2561983471074365</v>
      </c>
      <c r="O37" s="190">
        <v>1.6858237547892736</v>
      </c>
      <c r="P37" s="190"/>
      <c r="Q37" s="190"/>
      <c r="R37" s="233"/>
      <c r="S37" s="233"/>
      <c r="T37" s="233"/>
      <c r="U37" s="233"/>
      <c r="V37" s="233"/>
      <c r="W37" s="233"/>
      <c r="X37" s="233"/>
      <c r="Y37" s="233"/>
      <c r="Z37" s="233"/>
      <c r="AA37" s="233"/>
      <c r="AB37" s="233"/>
      <c r="AC37" s="233"/>
      <c r="AD37" s="233"/>
      <c r="AE37" s="233"/>
      <c r="AF37" s="233"/>
      <c r="AG37" s="233"/>
      <c r="AH37" s="233"/>
      <c r="AI37" s="233"/>
      <c r="AJ37" s="233"/>
      <c r="AK37" s="233"/>
      <c r="AL37" s="233"/>
      <c r="AM37" s="233"/>
      <c r="AN37" s="233"/>
      <c r="AO37" s="233"/>
      <c r="AP37" s="233"/>
      <c r="AQ37" s="233"/>
      <c r="AR37" s="233"/>
      <c r="AS37" s="233"/>
      <c r="AT37" s="234"/>
      <c r="AU37" s="234"/>
      <c r="AV37" s="234"/>
      <c r="AW37" s="234"/>
      <c r="AX37" s="233"/>
      <c r="AY37" s="233"/>
      <c r="AZ37" s="233"/>
      <c r="BA37" s="233"/>
      <c r="BB37" s="233"/>
      <c r="BC37" s="233"/>
      <c r="BD37" s="233"/>
      <c r="BE37" s="233"/>
      <c r="BF37" s="233"/>
      <c r="BG37" s="233"/>
      <c r="BH37" s="233"/>
      <c r="BI37" s="233"/>
      <c r="BJ37" s="233"/>
      <c r="BK37" s="233"/>
      <c r="BL37" s="233"/>
      <c r="BM37" s="233"/>
      <c r="BN37" s="233"/>
      <c r="BO37" s="233"/>
      <c r="BP37" s="233"/>
    </row>
    <row r="38" spans="1:68" s="185" customFormat="1" x14ac:dyDescent="0.2">
      <c r="A38" s="185" t="s">
        <v>3787</v>
      </c>
      <c r="B38" s="185" t="s">
        <v>3704</v>
      </c>
      <c r="C38" s="190">
        <v>-2.166666666666667</v>
      </c>
      <c r="D38" s="190">
        <v>3.6111111111111107</v>
      </c>
      <c r="E38" s="190">
        <v>1.625</v>
      </c>
      <c r="F38" s="190">
        <v>-1.1538461538461531</v>
      </c>
      <c r="G38" s="190">
        <v>-2.7088607594936698</v>
      </c>
      <c r="H38" s="190">
        <v>-3.0218068535825542</v>
      </c>
      <c r="I38" s="190">
        <v>0.39473684210526294</v>
      </c>
      <c r="J38" s="190">
        <v>5</v>
      </c>
      <c r="K38" s="190">
        <v>1.3106190724786988</v>
      </c>
      <c r="L38" s="190">
        <v>0.12539184952977792</v>
      </c>
      <c r="M38" s="190">
        <v>0.55555555555555536</v>
      </c>
      <c r="N38" s="190">
        <v>-4.5</v>
      </c>
      <c r="O38" s="190" t="s">
        <v>369</v>
      </c>
      <c r="P38" s="190"/>
      <c r="Q38" s="190"/>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33"/>
      <c r="AR38" s="233"/>
      <c r="AS38" s="233"/>
      <c r="AT38" s="234"/>
      <c r="AU38" s="234"/>
      <c r="AV38" s="234"/>
      <c r="AW38" s="234"/>
      <c r="AX38" s="233"/>
      <c r="AY38" s="233"/>
      <c r="AZ38" s="233"/>
      <c r="BA38" s="233"/>
      <c r="BB38" s="233"/>
      <c r="BC38" s="233"/>
      <c r="BD38" s="233"/>
      <c r="BE38" s="233"/>
      <c r="BF38" s="233"/>
      <c r="BG38" s="233"/>
      <c r="BH38" s="233"/>
      <c r="BI38" s="233"/>
      <c r="BJ38" s="233"/>
      <c r="BK38" s="233"/>
      <c r="BL38" s="233"/>
      <c r="BM38" s="233"/>
      <c r="BN38" s="233"/>
      <c r="BO38" s="233"/>
      <c r="BP38" s="233"/>
    </row>
    <row r="39" spans="1:68" s="185" customFormat="1" x14ac:dyDescent="0.2">
      <c r="A39" s="185" t="s">
        <v>3790</v>
      </c>
      <c r="B39" s="185" t="s">
        <v>3709</v>
      </c>
      <c r="C39" s="190">
        <v>2.1666666666666661</v>
      </c>
      <c r="D39" s="190">
        <v>-6.5000000000000009</v>
      </c>
      <c r="E39" s="190">
        <v>0</v>
      </c>
      <c r="F39" s="190">
        <v>1.5865384615384635</v>
      </c>
      <c r="G39" s="190">
        <v>-0.88607594936708856</v>
      </c>
      <c r="H39" s="190">
        <v>-1.4953271028037374</v>
      </c>
      <c r="I39" s="190">
        <v>1.18421052631579</v>
      </c>
      <c r="J39" s="190">
        <v>-3.560518878767668</v>
      </c>
      <c r="K39" s="190">
        <v>-2.1794398591668043</v>
      </c>
      <c r="L39" s="190">
        <v>0.12539184952977792</v>
      </c>
      <c r="M39" s="190">
        <v>0.55555555555555536</v>
      </c>
      <c r="N39" s="190">
        <v>0.12396694214875914</v>
      </c>
      <c r="O39" s="190">
        <v>0.53639846743295216</v>
      </c>
      <c r="P39" s="190"/>
      <c r="Q39" s="190"/>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3"/>
      <c r="AO39" s="233"/>
      <c r="AP39" s="233"/>
      <c r="AQ39" s="233"/>
      <c r="AR39" s="233"/>
      <c r="AS39" s="233"/>
      <c r="AT39" s="234"/>
      <c r="AU39" s="234"/>
      <c r="AV39" s="234"/>
      <c r="AW39" s="234"/>
      <c r="AX39" s="233"/>
      <c r="AY39" s="233"/>
      <c r="AZ39" s="233"/>
      <c r="BA39" s="233"/>
      <c r="BB39" s="233"/>
      <c r="BC39" s="233"/>
      <c r="BD39" s="233"/>
      <c r="BE39" s="233"/>
      <c r="BF39" s="233"/>
      <c r="BG39" s="233"/>
      <c r="BH39" s="233"/>
      <c r="BI39" s="233"/>
      <c r="BJ39" s="233"/>
      <c r="BK39" s="233"/>
      <c r="BL39" s="233"/>
      <c r="BM39" s="233"/>
      <c r="BN39" s="233"/>
      <c r="BO39" s="233"/>
      <c r="BP39" s="233"/>
    </row>
    <row r="40" spans="1:68" s="185" customFormat="1" x14ac:dyDescent="0.2">
      <c r="A40" s="185" t="s">
        <v>3773</v>
      </c>
      <c r="B40" s="185" t="s">
        <v>3670</v>
      </c>
      <c r="C40" s="190">
        <v>-3.6111111111111116</v>
      </c>
      <c r="D40" s="190">
        <v>-0.72222222222222276</v>
      </c>
      <c r="E40" s="190">
        <v>-1.625</v>
      </c>
      <c r="F40" s="190">
        <v>-5</v>
      </c>
      <c r="G40" s="190">
        <v>-1.8987341772151898</v>
      </c>
      <c r="H40" s="190">
        <v>-2.7725856697819311</v>
      </c>
      <c r="I40" s="190">
        <v>-3.947368421052631</v>
      </c>
      <c r="J40" s="190">
        <v>-1.000207983544898</v>
      </c>
      <c r="K40" s="190">
        <v>0.88639836239127723</v>
      </c>
      <c r="L40" s="190">
        <v>0.12539184952977792</v>
      </c>
      <c r="M40" s="190">
        <v>0.55555555555555536</v>
      </c>
      <c r="N40" s="190">
        <v>-1.1157024793388439</v>
      </c>
      <c r="O40" s="190">
        <v>0.72796934865900575</v>
      </c>
      <c r="P40" s="190"/>
      <c r="Q40" s="190"/>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4"/>
      <c r="AU40" s="234"/>
      <c r="AV40" s="234"/>
      <c r="AW40" s="234"/>
      <c r="AX40" s="233"/>
      <c r="AY40" s="233"/>
      <c r="AZ40" s="233"/>
      <c r="BA40" s="233"/>
      <c r="BB40" s="233"/>
      <c r="BC40" s="233"/>
      <c r="BD40" s="233"/>
      <c r="BE40" s="233"/>
      <c r="BF40" s="233"/>
      <c r="BG40" s="233"/>
      <c r="BH40" s="233"/>
      <c r="BI40" s="233"/>
      <c r="BJ40" s="233"/>
      <c r="BK40" s="233"/>
      <c r="BL40" s="233"/>
      <c r="BM40" s="233"/>
      <c r="BN40" s="233"/>
      <c r="BO40" s="233"/>
      <c r="BP40" s="233"/>
    </row>
    <row r="41" spans="1:68" s="185" customFormat="1" x14ac:dyDescent="0.2">
      <c r="A41" s="185" t="s">
        <v>3789</v>
      </c>
      <c r="B41" s="185" t="s">
        <v>3708</v>
      </c>
      <c r="C41" s="190">
        <v>-6.5000000000000009</v>
      </c>
      <c r="D41" s="235">
        <v>6.5</v>
      </c>
      <c r="E41" s="190">
        <v>-3.25</v>
      </c>
      <c r="F41" s="190">
        <v>4.4951923076923084</v>
      </c>
      <c r="G41" s="190">
        <v>-5</v>
      </c>
      <c r="H41" s="190">
        <v>-5</v>
      </c>
      <c r="I41" s="190">
        <v>-5</v>
      </c>
      <c r="J41" s="190">
        <v>4.5</v>
      </c>
      <c r="K41" s="190">
        <v>2.9942922344446514</v>
      </c>
      <c r="L41" s="190">
        <v>0.12539184952977792</v>
      </c>
      <c r="M41" s="190">
        <v>0.55555555555555536</v>
      </c>
      <c r="N41" s="190">
        <v>-4.8760330578512381</v>
      </c>
      <c r="O41" s="190">
        <v>-5</v>
      </c>
      <c r="P41" s="190"/>
      <c r="Q41" s="190"/>
      <c r="R41" s="233"/>
      <c r="S41" s="233"/>
      <c r="T41" s="233"/>
      <c r="U41" s="233"/>
      <c r="V41" s="233"/>
      <c r="W41" s="233"/>
      <c r="X41" s="233"/>
      <c r="Y41" s="233"/>
      <c r="Z41" s="233"/>
      <c r="AA41" s="233"/>
      <c r="AB41" s="233"/>
      <c r="AC41" s="233"/>
      <c r="AD41" s="233"/>
      <c r="AE41" s="233"/>
      <c r="AF41" s="233"/>
      <c r="AG41" s="233"/>
      <c r="AH41" s="233"/>
      <c r="AI41" s="233"/>
      <c r="AJ41" s="233"/>
      <c r="AK41" s="233"/>
      <c r="AL41" s="233"/>
      <c r="AM41" s="233"/>
      <c r="AN41" s="233"/>
      <c r="AO41" s="233"/>
      <c r="AP41" s="233"/>
      <c r="AQ41" s="233"/>
      <c r="AR41" s="233"/>
      <c r="AS41" s="233"/>
      <c r="AT41" s="234"/>
      <c r="AU41" s="234"/>
      <c r="AV41" s="234"/>
      <c r="AW41" s="234"/>
      <c r="AX41" s="233"/>
      <c r="AY41" s="233"/>
      <c r="AZ41" s="233"/>
      <c r="BA41" s="233"/>
      <c r="BB41" s="233"/>
      <c r="BC41" s="233"/>
      <c r="BD41" s="233"/>
      <c r="BE41" s="233"/>
      <c r="BF41" s="233"/>
      <c r="BG41" s="233"/>
      <c r="BH41" s="233"/>
      <c r="BI41" s="233"/>
      <c r="BJ41" s="233"/>
      <c r="BK41" s="233"/>
      <c r="BL41" s="233"/>
      <c r="BM41" s="233"/>
      <c r="BN41" s="233"/>
      <c r="BO41" s="233"/>
      <c r="BP41" s="233"/>
    </row>
    <row r="42" spans="1:68" s="185" customFormat="1" x14ac:dyDescent="0.2">
      <c r="A42" s="185" t="s">
        <v>3792</v>
      </c>
      <c r="B42" s="185" t="s">
        <v>3710</v>
      </c>
      <c r="C42" s="190">
        <v>3.6111111111111107</v>
      </c>
      <c r="D42" s="190">
        <v>0.72222222222222165</v>
      </c>
      <c r="E42" s="190">
        <v>-4.875</v>
      </c>
      <c r="F42" s="190">
        <v>0.38461538461538497</v>
      </c>
      <c r="G42" s="190">
        <v>-0.759493670886076</v>
      </c>
      <c r="H42" s="190">
        <v>-0.37383177570093434</v>
      </c>
      <c r="I42" s="190">
        <v>3.3552631578947372</v>
      </c>
      <c r="J42" s="190">
        <v>0.90956493440251207</v>
      </c>
      <c r="K42" s="190">
        <v>0.56585895019570165</v>
      </c>
      <c r="L42" s="190">
        <v>0.12539184952977792</v>
      </c>
      <c r="M42" s="190">
        <v>0.55555555555555536</v>
      </c>
      <c r="N42" s="190">
        <v>-1.0330578512396693</v>
      </c>
      <c r="O42" s="190" t="s">
        <v>369</v>
      </c>
      <c r="P42" s="190"/>
      <c r="Q42" s="190"/>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4"/>
      <c r="AU42" s="234"/>
      <c r="AV42" s="234"/>
      <c r="AW42" s="234"/>
      <c r="AX42" s="233"/>
      <c r="AY42" s="233"/>
      <c r="AZ42" s="233"/>
      <c r="BA42" s="233"/>
      <c r="BB42" s="233"/>
      <c r="BC42" s="233"/>
      <c r="BD42" s="233"/>
      <c r="BE42" s="233"/>
      <c r="BF42" s="233"/>
      <c r="BG42" s="233"/>
      <c r="BH42" s="233"/>
      <c r="BI42" s="233"/>
      <c r="BJ42" s="233"/>
      <c r="BK42" s="233"/>
      <c r="BL42" s="233"/>
      <c r="BM42" s="233"/>
      <c r="BN42" s="233"/>
      <c r="BO42" s="233"/>
      <c r="BP42" s="233"/>
    </row>
    <row r="43" spans="1:68" s="185" customFormat="1" x14ac:dyDescent="0.2">
      <c r="A43" s="185" t="s">
        <v>3784</v>
      </c>
      <c r="B43" s="185" t="s">
        <v>3701</v>
      </c>
      <c r="C43" s="190">
        <v>-5.0555555555555562</v>
      </c>
      <c r="D43" s="190">
        <v>5.0555555555555554</v>
      </c>
      <c r="E43" s="190">
        <v>-6.5</v>
      </c>
      <c r="F43" s="190">
        <v>1.7548076923076916</v>
      </c>
      <c r="G43" s="190">
        <v>-3.6708860759493671</v>
      </c>
      <c r="H43" s="190">
        <v>-3.6137071651090333</v>
      </c>
      <c r="I43" s="190">
        <v>-5</v>
      </c>
      <c r="J43" s="190">
        <v>4.5</v>
      </c>
      <c r="K43" s="190">
        <v>5</v>
      </c>
      <c r="L43" s="190">
        <v>-0.31347962382445149</v>
      </c>
      <c r="M43" s="190">
        <v>-1.6161616161616168</v>
      </c>
      <c r="N43" s="190">
        <v>-5</v>
      </c>
      <c r="O43" s="190" t="s">
        <v>369</v>
      </c>
      <c r="P43" s="190"/>
      <c r="Q43" s="190"/>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4"/>
      <c r="AU43" s="234"/>
      <c r="AV43" s="234"/>
      <c r="AW43" s="234"/>
      <c r="AX43" s="233"/>
      <c r="AY43" s="233"/>
      <c r="AZ43" s="233"/>
      <c r="BA43" s="233"/>
      <c r="BB43" s="233"/>
      <c r="BC43" s="233"/>
      <c r="BD43" s="233"/>
      <c r="BE43" s="233"/>
      <c r="BF43" s="233"/>
      <c r="BG43" s="233"/>
      <c r="BH43" s="233"/>
      <c r="BI43" s="233"/>
      <c r="BJ43" s="233"/>
      <c r="BK43" s="233"/>
      <c r="BL43" s="233"/>
      <c r="BM43" s="233"/>
      <c r="BN43" s="233"/>
      <c r="BO43" s="233"/>
      <c r="BP43" s="233"/>
    </row>
    <row r="44" spans="1:68" s="185" customFormat="1" x14ac:dyDescent="0.2">
      <c r="A44" s="185" t="s">
        <v>3791</v>
      </c>
      <c r="B44" s="185" t="s">
        <v>3711</v>
      </c>
      <c r="C44" s="190">
        <v>0.72222222222222165</v>
      </c>
      <c r="D44" s="190">
        <v>-3.6111111111111116</v>
      </c>
      <c r="E44" s="236"/>
      <c r="F44" s="190">
        <v>-0.26442307692307554</v>
      </c>
      <c r="G44" s="190">
        <v>-1.2151898734177209</v>
      </c>
      <c r="H44" s="190">
        <v>-2.64797507788162</v>
      </c>
      <c r="I44" s="190">
        <v>-0.32894736842105265</v>
      </c>
      <c r="J44" s="190">
        <v>-1.7163728741152562</v>
      </c>
      <c r="K44" s="190">
        <v>-0.64629512811096401</v>
      </c>
      <c r="L44" s="190">
        <v>0.12539184952977792</v>
      </c>
      <c r="M44" s="190">
        <v>0.55555555555555536</v>
      </c>
      <c r="N44" s="190" t="s">
        <v>369</v>
      </c>
      <c r="O44" s="190" t="s">
        <v>369</v>
      </c>
      <c r="P44" s="190"/>
      <c r="Q44" s="190"/>
      <c r="R44" s="233"/>
      <c r="S44" s="233"/>
      <c r="T44" s="233"/>
      <c r="U44" s="233"/>
      <c r="V44" s="233"/>
      <c r="W44" s="233"/>
      <c r="X44" s="233"/>
      <c r="Y44" s="233"/>
      <c r="Z44" s="233"/>
      <c r="AA44" s="233"/>
      <c r="AB44" s="233"/>
      <c r="AC44" s="233"/>
      <c r="AD44" s="233"/>
      <c r="AE44" s="233"/>
      <c r="AF44" s="233"/>
      <c r="AG44" s="233"/>
      <c r="AH44" s="233"/>
      <c r="AI44" s="233"/>
      <c r="AJ44" s="233"/>
      <c r="AK44" s="233"/>
      <c r="AL44" s="233"/>
      <c r="AM44" s="233"/>
      <c r="AN44" s="233"/>
      <c r="AO44" s="233"/>
      <c r="AP44" s="233"/>
      <c r="AQ44" s="233"/>
      <c r="AR44" s="233"/>
      <c r="AS44" s="233"/>
      <c r="AT44" s="234"/>
      <c r="AU44" s="234"/>
      <c r="AV44" s="234"/>
      <c r="AW44" s="234"/>
      <c r="AX44" s="233"/>
      <c r="AY44" s="233"/>
      <c r="AZ44" s="233"/>
      <c r="BA44" s="233"/>
      <c r="BB44" s="233"/>
      <c r="BC44" s="233"/>
      <c r="BD44" s="233"/>
      <c r="BE44" s="233"/>
      <c r="BF44" s="233"/>
      <c r="BG44" s="233"/>
      <c r="BH44" s="233"/>
      <c r="BI44" s="233"/>
      <c r="BJ44" s="233"/>
      <c r="BK44" s="233"/>
      <c r="BL44" s="233"/>
      <c r="BM44" s="233"/>
      <c r="BN44" s="233"/>
      <c r="BO44" s="233"/>
      <c r="BP44" s="233"/>
    </row>
    <row r="45" spans="1:68" s="185" customFormat="1" x14ac:dyDescent="0.2">
      <c r="O45" s="233"/>
      <c r="P45" s="233"/>
      <c r="Q45" s="233"/>
      <c r="R45" s="233"/>
      <c r="S45" s="233"/>
      <c r="T45" s="233"/>
      <c r="U45" s="233"/>
      <c r="V45" s="233"/>
      <c r="W45" s="233"/>
      <c r="X45" s="233"/>
      <c r="Y45" s="233"/>
      <c r="Z45" s="233"/>
      <c r="AA45" s="233"/>
      <c r="AB45" s="233"/>
      <c r="AC45" s="233"/>
      <c r="AD45" s="233"/>
      <c r="AE45" s="233"/>
      <c r="AF45" s="233"/>
      <c r="AG45" s="233"/>
      <c r="AH45" s="233"/>
      <c r="AI45" s="233"/>
      <c r="AJ45" s="233"/>
      <c r="AK45" s="233"/>
      <c r="AL45" s="233"/>
      <c r="AM45" s="233"/>
      <c r="AN45" s="233"/>
      <c r="AO45" s="233"/>
      <c r="AP45" s="233"/>
      <c r="AQ45" s="233"/>
      <c r="AR45" s="233"/>
      <c r="AS45" s="233"/>
      <c r="AT45" s="234"/>
      <c r="AU45" s="234"/>
      <c r="AV45" s="234"/>
      <c r="AW45" s="234"/>
      <c r="AX45" s="233"/>
      <c r="AY45" s="233"/>
      <c r="AZ45" s="233"/>
      <c r="BA45" s="233"/>
      <c r="BB45" s="233"/>
      <c r="BC45" s="233"/>
      <c r="BD45" s="233"/>
      <c r="BE45" s="233"/>
      <c r="BF45" s="233"/>
      <c r="BG45" s="233"/>
      <c r="BH45" s="233"/>
      <c r="BI45" s="233"/>
      <c r="BJ45" s="233"/>
      <c r="BK45" s="233"/>
      <c r="BL45" s="233"/>
      <c r="BM45" s="233"/>
      <c r="BN45" s="233"/>
      <c r="BO45" s="233"/>
      <c r="BP45" s="233"/>
    </row>
    <row r="46" spans="1:68" s="185" customFormat="1" x14ac:dyDescent="0.2">
      <c r="O46" s="233"/>
      <c r="P46" s="233"/>
      <c r="Q46" s="233"/>
      <c r="R46" s="233"/>
      <c r="S46" s="233"/>
      <c r="T46" s="233"/>
      <c r="U46" s="233"/>
      <c r="V46" s="233"/>
      <c r="W46" s="233"/>
      <c r="X46" s="233"/>
      <c r="Y46" s="233"/>
      <c r="Z46" s="233"/>
      <c r="AA46" s="233"/>
      <c r="AB46" s="233"/>
      <c r="AC46" s="233"/>
      <c r="AD46" s="233"/>
      <c r="AE46" s="233"/>
      <c r="AF46" s="233"/>
      <c r="AG46" s="233"/>
      <c r="AH46" s="233"/>
      <c r="AI46" s="233"/>
      <c r="AJ46" s="233"/>
      <c r="AK46" s="233"/>
      <c r="AL46" s="233"/>
      <c r="AM46" s="233"/>
      <c r="AN46" s="233"/>
      <c r="AO46" s="233"/>
      <c r="AP46" s="233"/>
      <c r="AQ46" s="233"/>
      <c r="AR46" s="233"/>
      <c r="AS46" s="233"/>
      <c r="AT46" s="234"/>
      <c r="AU46" s="234"/>
      <c r="AV46" s="234"/>
      <c r="AW46" s="234"/>
      <c r="AX46" s="233"/>
      <c r="AY46" s="233"/>
      <c r="AZ46" s="233"/>
      <c r="BA46" s="233"/>
      <c r="BB46" s="233"/>
      <c r="BC46" s="233"/>
      <c r="BD46" s="233"/>
      <c r="BE46" s="233"/>
      <c r="BF46" s="233"/>
      <c r="BG46" s="233"/>
      <c r="BH46" s="233"/>
      <c r="BI46" s="233"/>
      <c r="BJ46" s="233"/>
      <c r="BK46" s="233"/>
      <c r="BL46" s="233"/>
      <c r="BM46" s="233"/>
      <c r="BN46" s="233"/>
      <c r="BO46" s="233"/>
      <c r="BP46" s="233"/>
    </row>
    <row r="47" spans="1:68" s="185" customFormat="1" x14ac:dyDescent="0.2">
      <c r="O47" s="233"/>
      <c r="P47" s="233"/>
      <c r="Q47" s="233"/>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AP47" s="233"/>
      <c r="AQ47" s="233"/>
      <c r="AR47" s="233"/>
      <c r="AS47" s="233"/>
      <c r="AT47" s="234"/>
      <c r="AU47" s="234"/>
      <c r="AV47" s="234"/>
      <c r="AW47" s="234"/>
      <c r="AX47" s="233"/>
      <c r="AY47" s="233"/>
      <c r="AZ47" s="233"/>
      <c r="BA47" s="233"/>
      <c r="BB47" s="233"/>
      <c r="BC47" s="233"/>
      <c r="BD47" s="233"/>
      <c r="BE47" s="233"/>
      <c r="BF47" s="233"/>
      <c r="BG47" s="233"/>
      <c r="BH47" s="233"/>
      <c r="BI47" s="233"/>
      <c r="BJ47" s="233"/>
      <c r="BK47" s="233"/>
      <c r="BL47" s="233"/>
      <c r="BM47" s="233"/>
      <c r="BN47" s="233"/>
      <c r="BO47" s="233"/>
      <c r="BP47" s="233"/>
    </row>
    <row r="48" spans="1:68" s="185" customFormat="1" x14ac:dyDescent="0.2">
      <c r="C48" s="185" t="s">
        <v>3767</v>
      </c>
      <c r="D48" s="185" t="s">
        <v>3768</v>
      </c>
      <c r="E48" s="185" t="s">
        <v>3769</v>
      </c>
      <c r="F48" s="185" t="s">
        <v>3663</v>
      </c>
      <c r="G48" s="185" t="s">
        <v>3669</v>
      </c>
      <c r="H48" s="185" t="s">
        <v>3664</v>
      </c>
      <c r="I48" s="185" t="s">
        <v>3851</v>
      </c>
      <c r="J48" s="185" t="s">
        <v>3668</v>
      </c>
      <c r="K48" s="185" t="s">
        <v>3665</v>
      </c>
      <c r="L48" s="185" t="s">
        <v>3852</v>
      </c>
      <c r="M48" s="185" t="s">
        <v>3853</v>
      </c>
      <c r="N48" s="233" t="s">
        <v>3854</v>
      </c>
      <c r="O48" s="233" t="s">
        <v>3666</v>
      </c>
      <c r="P48" s="233" t="s">
        <v>3667</v>
      </c>
      <c r="Q48" s="233"/>
      <c r="R48" s="233"/>
      <c r="S48" s="233"/>
      <c r="T48" s="233"/>
      <c r="U48" s="233"/>
      <c r="V48" s="233"/>
      <c r="W48" s="233"/>
      <c r="X48" s="233"/>
      <c r="Y48" s="233"/>
      <c r="Z48" s="233"/>
      <c r="AA48" s="233"/>
      <c r="AB48" s="233"/>
      <c r="AC48" s="233"/>
      <c r="AD48" s="233"/>
      <c r="AE48" s="233"/>
      <c r="AF48" s="233"/>
      <c r="AG48" s="233"/>
      <c r="AH48" s="233"/>
      <c r="AI48" s="233"/>
      <c r="AJ48" s="233"/>
      <c r="AK48" s="233"/>
      <c r="AL48" s="233"/>
      <c r="AM48" s="233"/>
      <c r="AN48" s="233"/>
      <c r="AO48" s="233"/>
      <c r="AP48" s="233"/>
      <c r="AQ48" s="233"/>
      <c r="AR48" s="233"/>
      <c r="AS48" s="233"/>
      <c r="AT48" s="234"/>
      <c r="AU48" s="234"/>
      <c r="AV48" s="234"/>
      <c r="AW48" s="234"/>
      <c r="AX48" s="233"/>
      <c r="AY48" s="233"/>
      <c r="AZ48" s="233"/>
      <c r="BA48" s="233"/>
      <c r="BB48" s="233"/>
      <c r="BC48" s="233"/>
      <c r="BD48" s="233"/>
      <c r="BE48" s="233"/>
      <c r="BF48" s="233"/>
      <c r="BG48" s="233"/>
      <c r="BH48" s="233"/>
      <c r="BI48" s="233"/>
      <c r="BJ48" s="233"/>
      <c r="BK48" s="233"/>
      <c r="BL48" s="233"/>
      <c r="BM48" s="233"/>
      <c r="BN48" s="233"/>
      <c r="BO48" s="233"/>
      <c r="BP48" s="233"/>
    </row>
    <row r="49" spans="1:68" s="185" customFormat="1" x14ac:dyDescent="0.2">
      <c r="A49" s="185" t="s">
        <v>3773</v>
      </c>
      <c r="B49" s="185" t="s">
        <v>3670</v>
      </c>
      <c r="C49" s="190">
        <v>3.7142857142857135</v>
      </c>
      <c r="D49" s="235">
        <v>-1.5</v>
      </c>
      <c r="E49" s="235">
        <v>4.5</v>
      </c>
      <c r="F49" s="190">
        <v>-5</v>
      </c>
      <c r="G49" s="190">
        <v>1.0174418604651161</v>
      </c>
      <c r="H49" s="190">
        <v>2.804878048780489</v>
      </c>
      <c r="I49" s="190">
        <v>2.8</v>
      </c>
      <c r="J49" s="190">
        <v>-1.1295383092783498</v>
      </c>
      <c r="K49" s="190">
        <v>-0.46063068941445484</v>
      </c>
      <c r="L49" s="190">
        <v>2.7306273062730639</v>
      </c>
      <c r="M49" s="190">
        <v>0.60606060606060586</v>
      </c>
      <c r="N49" s="190">
        <v>-1.7934782608695634</v>
      </c>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4"/>
      <c r="AU49" s="234"/>
      <c r="AV49" s="234"/>
      <c r="AW49" s="234"/>
      <c r="AX49" s="233"/>
      <c r="AY49" s="233"/>
      <c r="AZ49" s="233"/>
      <c r="BA49" s="233"/>
      <c r="BB49" s="233"/>
      <c r="BC49" s="233"/>
      <c r="BD49" s="233"/>
      <c r="BE49" s="233"/>
      <c r="BF49" s="233"/>
      <c r="BG49" s="233"/>
      <c r="BH49" s="233"/>
      <c r="BI49" s="233"/>
      <c r="BJ49" s="233"/>
      <c r="BK49" s="233"/>
      <c r="BL49" s="233"/>
      <c r="BM49" s="233"/>
      <c r="BN49" s="233"/>
      <c r="BO49" s="233"/>
      <c r="BP49" s="233"/>
    </row>
    <row r="50" spans="1:68" s="185" customFormat="1" x14ac:dyDescent="0.2">
      <c r="A50" s="185" t="s">
        <v>3774</v>
      </c>
      <c r="B50" s="185" t="s">
        <v>3694</v>
      </c>
      <c r="C50" s="190">
        <v>1.8571428571428561</v>
      </c>
      <c r="D50" s="235">
        <v>-3.5</v>
      </c>
      <c r="E50" s="235">
        <v>5.5</v>
      </c>
      <c r="F50" s="190">
        <v>2.8023407022106621</v>
      </c>
      <c r="G50" s="190">
        <v>0.31976744186046546</v>
      </c>
      <c r="H50" s="190">
        <v>-1.5853658536585364</v>
      </c>
      <c r="I50" s="190">
        <v>1.3</v>
      </c>
      <c r="J50" s="190">
        <v>-1.6098099243986252</v>
      </c>
      <c r="K50" s="190">
        <v>-1.3710731476641582</v>
      </c>
      <c r="L50" s="190">
        <v>1.2915129151291509</v>
      </c>
      <c r="M50" s="190">
        <v>1.2121212121212117</v>
      </c>
      <c r="N50" s="190">
        <v>0.65217391304347971</v>
      </c>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4"/>
      <c r="AU50" s="234"/>
      <c r="AV50" s="234"/>
      <c r="AW50" s="234"/>
      <c r="AX50" s="233"/>
      <c r="AY50" s="233"/>
      <c r="AZ50" s="233"/>
      <c r="BA50" s="233"/>
      <c r="BB50" s="233"/>
      <c r="BC50" s="233"/>
      <c r="BD50" s="233"/>
      <c r="BE50" s="233"/>
      <c r="BF50" s="233"/>
      <c r="BG50" s="233"/>
      <c r="BH50" s="233"/>
      <c r="BI50" s="233"/>
      <c r="BJ50" s="233"/>
      <c r="BK50" s="233"/>
      <c r="BL50" s="233"/>
      <c r="BM50" s="233"/>
      <c r="BN50" s="233"/>
      <c r="BO50" s="233"/>
      <c r="BP50" s="233"/>
    </row>
    <row r="51" spans="1:68" s="185" customFormat="1" x14ac:dyDescent="0.2">
      <c r="A51" s="185" t="s">
        <v>3776</v>
      </c>
      <c r="B51" s="185" t="s">
        <v>3695</v>
      </c>
      <c r="C51" s="235">
        <v>6.5</v>
      </c>
      <c r="D51" s="235">
        <v>-6.5</v>
      </c>
      <c r="E51" s="235">
        <v>1.5</v>
      </c>
      <c r="F51" s="190">
        <v>4.8049414824447334</v>
      </c>
      <c r="G51" s="190">
        <v>2.3546511627906979</v>
      </c>
      <c r="H51" s="190">
        <v>3.4146341463414647</v>
      </c>
      <c r="I51" s="190">
        <v>1.2400000000000007</v>
      </c>
      <c r="J51" s="190">
        <v>-3.7068578969072163</v>
      </c>
      <c r="K51" s="190">
        <v>-2.3215730590778385</v>
      </c>
      <c r="L51" s="190">
        <v>0.40590405904058818</v>
      </c>
      <c r="M51" s="190">
        <v>-1.0606060606060608</v>
      </c>
      <c r="N51" s="190">
        <v>1.0869565217391304</v>
      </c>
      <c r="O51" s="233"/>
      <c r="P51" s="233"/>
      <c r="Q51" s="233"/>
      <c r="R51" s="233"/>
      <c r="S51" s="233"/>
      <c r="T51" s="233"/>
      <c r="U51" s="233"/>
      <c r="V51" s="233"/>
      <c r="W51" s="233"/>
      <c r="X51" s="233"/>
      <c r="Y51" s="233"/>
      <c r="Z51" s="233"/>
      <c r="AA51" s="233"/>
      <c r="AB51" s="233"/>
      <c r="AC51" s="233"/>
      <c r="AD51" s="233"/>
      <c r="AE51" s="233"/>
      <c r="AF51" s="233"/>
      <c r="AG51" s="233"/>
      <c r="AH51" s="233"/>
      <c r="AI51" s="233"/>
      <c r="AJ51" s="233"/>
      <c r="AK51" s="233"/>
      <c r="AL51" s="233"/>
      <c r="AM51" s="233"/>
      <c r="AN51" s="233"/>
      <c r="AO51" s="233"/>
      <c r="AP51" s="233"/>
      <c r="AQ51" s="233"/>
      <c r="AR51" s="233"/>
      <c r="AS51" s="233"/>
      <c r="AT51" s="234"/>
      <c r="AU51" s="234"/>
      <c r="AV51" s="234"/>
      <c r="AW51" s="234"/>
      <c r="AX51" s="233"/>
      <c r="AY51" s="233"/>
      <c r="AZ51" s="233"/>
      <c r="BA51" s="233"/>
      <c r="BB51" s="233"/>
      <c r="BC51" s="233"/>
      <c r="BD51" s="233"/>
      <c r="BE51" s="233"/>
      <c r="BF51" s="233"/>
      <c r="BG51" s="233"/>
      <c r="BH51" s="233"/>
      <c r="BI51" s="233"/>
      <c r="BJ51" s="233"/>
      <c r="BK51" s="233"/>
      <c r="BL51" s="233"/>
      <c r="BM51" s="233"/>
      <c r="BN51" s="233"/>
      <c r="BO51" s="233"/>
      <c r="BP51" s="233"/>
    </row>
    <row r="52" spans="1:68" s="185" customFormat="1" x14ac:dyDescent="0.2">
      <c r="A52" s="185" t="s">
        <v>3777</v>
      </c>
      <c r="B52" s="185" t="s">
        <v>3692</v>
      </c>
      <c r="C52" s="190">
        <v>-0.92857142857142971</v>
      </c>
      <c r="D52" s="235">
        <v>4.5</v>
      </c>
      <c r="E52" s="235">
        <v>2.5</v>
      </c>
      <c r="F52" s="190">
        <v>4.5448634590377113</v>
      </c>
      <c r="G52" s="190">
        <v>-0.1744186046511611</v>
      </c>
      <c r="H52" s="190">
        <v>-0.73170731707317038</v>
      </c>
      <c r="I52" s="190">
        <v>-2.68</v>
      </c>
      <c r="J52" s="190">
        <v>1.7945479037800702</v>
      </c>
      <c r="K52" s="190">
        <v>1.2882739272788362</v>
      </c>
      <c r="L52" s="190">
        <v>-2.952029520295202</v>
      </c>
      <c r="M52" s="190">
        <v>4.545454545454545</v>
      </c>
      <c r="N52" s="190">
        <v>1.3586956521739129</v>
      </c>
      <c r="O52" s="233"/>
      <c r="P52" s="233"/>
      <c r="Q52" s="233"/>
      <c r="R52" s="233"/>
      <c r="S52" s="233"/>
      <c r="T52" s="233"/>
      <c r="U52" s="233"/>
      <c r="V52" s="233"/>
      <c r="W52" s="233"/>
      <c r="X52" s="233"/>
      <c r="Y52" s="233"/>
      <c r="Z52" s="233"/>
      <c r="AA52" s="233"/>
      <c r="AB52" s="233"/>
      <c r="AC52" s="233"/>
      <c r="AD52" s="233"/>
      <c r="AE52" s="233"/>
      <c r="AF52" s="233"/>
      <c r="AG52" s="233"/>
      <c r="AH52" s="233"/>
      <c r="AI52" s="233"/>
      <c r="AJ52" s="233"/>
      <c r="AK52" s="233"/>
      <c r="AL52" s="233"/>
      <c r="AM52" s="233"/>
      <c r="AN52" s="233"/>
      <c r="AO52" s="233"/>
      <c r="AP52" s="233"/>
      <c r="AQ52" s="233"/>
      <c r="AR52" s="233"/>
      <c r="AS52" s="233"/>
      <c r="AT52" s="234"/>
      <c r="AU52" s="234"/>
      <c r="AV52" s="234"/>
      <c r="AW52" s="234"/>
      <c r="AX52" s="233"/>
      <c r="AY52" s="233"/>
      <c r="AZ52" s="233"/>
      <c r="BA52" s="233"/>
      <c r="BB52" s="233"/>
      <c r="BC52" s="233"/>
      <c r="BD52" s="233"/>
      <c r="BE52" s="233"/>
      <c r="BF52" s="233"/>
      <c r="BG52" s="233"/>
      <c r="BH52" s="233"/>
      <c r="BI52" s="233"/>
      <c r="BJ52" s="233"/>
      <c r="BK52" s="233"/>
      <c r="BL52" s="233"/>
      <c r="BM52" s="233"/>
      <c r="BN52" s="233"/>
      <c r="BO52" s="233"/>
      <c r="BP52" s="233"/>
    </row>
    <row r="53" spans="1:68" s="185" customFormat="1" x14ac:dyDescent="0.2">
      <c r="A53" s="185" t="s">
        <v>3778</v>
      </c>
      <c r="B53" s="185" t="s">
        <v>3693</v>
      </c>
      <c r="C53" s="190">
        <v>2.7857142857142847</v>
      </c>
      <c r="D53" s="235">
        <v>2.5</v>
      </c>
      <c r="E53" s="235">
        <v>-4.5</v>
      </c>
      <c r="F53" s="190">
        <v>-4.4668400520156046</v>
      </c>
      <c r="G53" s="190">
        <v>1.3662790697674425</v>
      </c>
      <c r="H53" s="190">
        <v>2.9268292682926838</v>
      </c>
      <c r="I53" s="190">
        <v>-0.4</v>
      </c>
      <c r="J53" s="190">
        <v>0.50976423367697721</v>
      </c>
      <c r="K53" s="190">
        <v>0.40088088764835456</v>
      </c>
      <c r="L53" s="190">
        <v>2.1771217712177138</v>
      </c>
      <c r="M53" s="190">
        <v>1.0606060606060601</v>
      </c>
      <c r="N53" s="190">
        <v>-5</v>
      </c>
      <c r="O53" s="233"/>
      <c r="P53" s="233"/>
      <c r="Q53" s="233"/>
      <c r="R53" s="233"/>
      <c r="S53" s="233"/>
      <c r="T53" s="233"/>
      <c r="U53" s="233"/>
      <c r="V53" s="233"/>
      <c r="W53" s="233"/>
      <c r="X53" s="233"/>
      <c r="Y53" s="233"/>
      <c r="Z53" s="233"/>
      <c r="AA53" s="233"/>
      <c r="AB53" s="233"/>
      <c r="AC53" s="233"/>
      <c r="AD53" s="233"/>
      <c r="AE53" s="233"/>
      <c r="AF53" s="233"/>
      <c r="AG53" s="233"/>
      <c r="AH53" s="233"/>
      <c r="AI53" s="233"/>
      <c r="AJ53" s="233"/>
      <c r="AK53" s="233"/>
      <c r="AL53" s="233"/>
      <c r="AM53" s="233"/>
      <c r="AN53" s="233"/>
      <c r="AO53" s="233"/>
      <c r="AP53" s="233"/>
      <c r="AQ53" s="233"/>
      <c r="AR53" s="233"/>
      <c r="AS53" s="233"/>
      <c r="AT53" s="234"/>
      <c r="AU53" s="234"/>
      <c r="AV53" s="234"/>
      <c r="AW53" s="234"/>
      <c r="AX53" s="233"/>
      <c r="AY53" s="233"/>
      <c r="AZ53" s="233"/>
      <c r="BA53" s="233"/>
      <c r="BB53" s="233"/>
      <c r="BC53" s="233"/>
      <c r="BD53" s="233"/>
      <c r="BE53" s="233"/>
      <c r="BF53" s="233"/>
      <c r="BG53" s="233"/>
      <c r="BH53" s="233"/>
      <c r="BI53" s="233"/>
      <c r="BJ53" s="233"/>
      <c r="BK53" s="233"/>
      <c r="BL53" s="233"/>
      <c r="BM53" s="233"/>
      <c r="BN53" s="233"/>
      <c r="BO53" s="233"/>
      <c r="BP53" s="233"/>
    </row>
    <row r="54" spans="1:68" s="185" customFormat="1" x14ac:dyDescent="0.2">
      <c r="A54" s="185" t="s">
        <v>3779</v>
      </c>
      <c r="B54" s="185" t="s">
        <v>3696</v>
      </c>
      <c r="C54" s="190">
        <v>4.6428571428571423</v>
      </c>
      <c r="D54" s="235">
        <v>0.5</v>
      </c>
      <c r="E54" s="235">
        <v>0.5</v>
      </c>
      <c r="F54" s="190">
        <v>4.9739921976592978</v>
      </c>
      <c r="G54" s="190">
        <v>-0.72674418604651148</v>
      </c>
      <c r="H54" s="190">
        <v>4.2682926829268295</v>
      </c>
      <c r="I54" s="190">
        <v>0.42000000000000026</v>
      </c>
      <c r="J54" s="190">
        <v>0.28430559450171944</v>
      </c>
      <c r="K54" s="190">
        <v>0.31759116502762574</v>
      </c>
      <c r="L54" s="190">
        <v>-2.2878228782287828</v>
      </c>
      <c r="M54" s="190">
        <v>-5</v>
      </c>
      <c r="N54" s="190">
        <v>2.934782608695651</v>
      </c>
      <c r="O54" s="233"/>
      <c r="P54" s="233"/>
      <c r="Q54" s="233"/>
      <c r="R54" s="233"/>
      <c r="S54" s="233"/>
      <c r="T54" s="233"/>
      <c r="U54" s="233"/>
      <c r="V54" s="233"/>
      <c r="W54" s="233"/>
      <c r="X54" s="233"/>
      <c r="Y54" s="233"/>
      <c r="Z54" s="233"/>
      <c r="AA54" s="233"/>
      <c r="AB54" s="233"/>
      <c r="AC54" s="233"/>
      <c r="AD54" s="233"/>
      <c r="AE54" s="233"/>
      <c r="AF54" s="233"/>
      <c r="AG54" s="233"/>
      <c r="AH54" s="233"/>
      <c r="AI54" s="233"/>
      <c r="AJ54" s="233"/>
      <c r="AK54" s="233"/>
      <c r="AL54" s="233"/>
      <c r="AM54" s="233"/>
      <c r="AN54" s="233"/>
      <c r="AO54" s="233"/>
      <c r="AP54" s="233"/>
      <c r="AQ54" s="233"/>
      <c r="AR54" s="233"/>
      <c r="AS54" s="233"/>
      <c r="AT54" s="234"/>
      <c r="AU54" s="234"/>
      <c r="AV54" s="234"/>
      <c r="AW54" s="234"/>
      <c r="AX54" s="233"/>
      <c r="AY54" s="233"/>
      <c r="AZ54" s="233"/>
      <c r="BA54" s="233"/>
      <c r="BB54" s="233"/>
      <c r="BC54" s="233"/>
      <c r="BD54" s="233"/>
      <c r="BE54" s="233"/>
      <c r="BF54" s="233"/>
      <c r="BG54" s="233"/>
      <c r="BH54" s="233"/>
      <c r="BI54" s="233"/>
      <c r="BJ54" s="233"/>
      <c r="BK54" s="233"/>
      <c r="BL54" s="233"/>
      <c r="BM54" s="233"/>
      <c r="BN54" s="233"/>
      <c r="BO54" s="233"/>
      <c r="BP54" s="233"/>
    </row>
    <row r="55" spans="1:68" s="185" customFormat="1" x14ac:dyDescent="0.2">
      <c r="A55" s="185" t="s">
        <v>3780</v>
      </c>
      <c r="B55" s="185" t="s">
        <v>3697</v>
      </c>
      <c r="C55" s="190">
        <v>-6.5000000000000018</v>
      </c>
      <c r="D55" s="235">
        <v>6.5</v>
      </c>
      <c r="E55" s="235">
        <v>-0.5</v>
      </c>
      <c r="F55" s="190">
        <v>-2.0481144343302988</v>
      </c>
      <c r="G55" s="190">
        <v>-5</v>
      </c>
      <c r="H55" s="190">
        <v>-3.9024390243902443</v>
      </c>
      <c r="I55" s="190">
        <v>-2.2000000000000002</v>
      </c>
      <c r="J55" s="190">
        <v>5</v>
      </c>
      <c r="K55" s="190">
        <v>5</v>
      </c>
      <c r="L55" s="190">
        <v>-1.9926199261992634</v>
      </c>
      <c r="M55" s="190">
        <v>-5</v>
      </c>
      <c r="N55" s="190">
        <v>2.2554347826086945</v>
      </c>
      <c r="O55" s="233"/>
      <c r="P55" s="233"/>
      <c r="Q55" s="233"/>
      <c r="R55" s="233"/>
      <c r="S55" s="233"/>
      <c r="T55" s="233"/>
      <c r="U55" s="233"/>
      <c r="V55" s="233"/>
      <c r="W55" s="233"/>
      <c r="X55" s="233"/>
      <c r="Y55" s="233"/>
      <c r="Z55" s="233"/>
      <c r="AA55" s="233"/>
      <c r="AB55" s="233"/>
      <c r="AC55" s="233"/>
      <c r="AD55" s="233"/>
      <c r="AE55" s="233"/>
      <c r="AF55" s="233"/>
      <c r="AG55" s="233"/>
      <c r="AH55" s="233"/>
      <c r="AI55" s="233"/>
      <c r="AJ55" s="233"/>
      <c r="AK55" s="233"/>
      <c r="AL55" s="233"/>
      <c r="AM55" s="233"/>
      <c r="AN55" s="233"/>
      <c r="AO55" s="233"/>
      <c r="AP55" s="233"/>
      <c r="AQ55" s="233"/>
      <c r="AR55" s="233"/>
      <c r="AS55" s="233"/>
      <c r="AT55" s="234"/>
      <c r="AU55" s="234"/>
      <c r="AV55" s="234"/>
      <c r="AW55" s="234"/>
      <c r="AX55" s="233"/>
      <c r="AY55" s="233"/>
      <c r="AZ55" s="233"/>
      <c r="BA55" s="233"/>
      <c r="BB55" s="233"/>
      <c r="BC55" s="233"/>
      <c r="BD55" s="233"/>
      <c r="BE55" s="233"/>
      <c r="BF55" s="233"/>
      <c r="BG55" s="233"/>
      <c r="BH55" s="233"/>
      <c r="BI55" s="233"/>
      <c r="BJ55" s="233"/>
      <c r="BK55" s="233"/>
      <c r="BL55" s="233"/>
      <c r="BM55" s="233"/>
      <c r="BN55" s="233"/>
      <c r="BO55" s="233"/>
      <c r="BP55" s="233"/>
    </row>
    <row r="56" spans="1:68" s="185" customFormat="1" x14ac:dyDescent="0.2">
      <c r="A56" s="185" t="s">
        <v>3781</v>
      </c>
      <c r="B56" s="185" t="s">
        <v>3698</v>
      </c>
      <c r="C56" s="190">
        <v>-4.6428571428571441</v>
      </c>
      <c r="D56" s="235">
        <v>3.5</v>
      </c>
      <c r="E56" s="235">
        <v>-5.5</v>
      </c>
      <c r="F56" s="190">
        <v>-4.8309492847854356</v>
      </c>
      <c r="G56" s="190">
        <v>-2.3837209302325584</v>
      </c>
      <c r="H56" s="190">
        <v>-0.85365853658536617</v>
      </c>
      <c r="I56" s="190">
        <v>-3.7400000000000007</v>
      </c>
      <c r="J56" s="190">
        <v>1.6051334158075614</v>
      </c>
      <c r="K56" s="190">
        <v>2.9243255812187674</v>
      </c>
      <c r="L56" s="190">
        <v>-5</v>
      </c>
      <c r="M56" s="190">
        <v>0</v>
      </c>
      <c r="N56" s="190">
        <v>-0.86956521739130499</v>
      </c>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4"/>
      <c r="AU56" s="234"/>
      <c r="AV56" s="234"/>
      <c r="AW56" s="234"/>
      <c r="AX56" s="233"/>
      <c r="AY56" s="233"/>
      <c r="AZ56" s="233"/>
      <c r="BA56" s="233"/>
      <c r="BB56" s="233"/>
      <c r="BC56" s="233"/>
      <c r="BD56" s="233"/>
      <c r="BE56" s="233"/>
      <c r="BF56" s="233"/>
      <c r="BG56" s="233"/>
      <c r="BH56" s="233"/>
      <c r="BI56" s="233"/>
      <c r="BJ56" s="233"/>
      <c r="BK56" s="233"/>
      <c r="BL56" s="233"/>
      <c r="BM56" s="233"/>
      <c r="BN56" s="233"/>
      <c r="BO56" s="233"/>
      <c r="BP56" s="233"/>
    </row>
    <row r="57" spans="1:68" s="185" customFormat="1" x14ac:dyDescent="0.2">
      <c r="A57" s="185" t="s">
        <v>3782</v>
      </c>
      <c r="B57" s="185" t="s">
        <v>3699</v>
      </c>
      <c r="C57" s="190">
        <v>-5.571428571428573</v>
      </c>
      <c r="D57" s="235">
        <v>5.5</v>
      </c>
      <c r="E57" s="235">
        <v>-6.5</v>
      </c>
      <c r="F57" s="190">
        <v>5</v>
      </c>
      <c r="G57" s="190">
        <v>-4.5639534883720927</v>
      </c>
      <c r="H57" s="190">
        <v>-4.51219512195122</v>
      </c>
      <c r="I57" s="190">
        <v>-5</v>
      </c>
      <c r="J57" s="190">
        <v>4.4145624742268055</v>
      </c>
      <c r="K57" s="190">
        <v>4.2048238466140715</v>
      </c>
      <c r="L57" s="190">
        <v>-4.3542435424354222</v>
      </c>
      <c r="M57" s="190">
        <v>-2.7272727272727271</v>
      </c>
      <c r="N57" s="190">
        <v>-2.9891304347826084</v>
      </c>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4"/>
      <c r="AU57" s="234"/>
      <c r="AV57" s="234"/>
      <c r="AW57" s="234"/>
      <c r="AX57" s="233"/>
      <c r="AY57" s="233"/>
      <c r="AZ57" s="233"/>
      <c r="BA57" s="233"/>
      <c r="BB57" s="233"/>
      <c r="BC57" s="233"/>
      <c r="BD57" s="233"/>
      <c r="BE57" s="233"/>
      <c r="BF57" s="233"/>
      <c r="BG57" s="233"/>
      <c r="BH57" s="233"/>
      <c r="BI57" s="233"/>
      <c r="BJ57" s="233"/>
      <c r="BK57" s="233"/>
      <c r="BL57" s="233"/>
      <c r="BM57" s="233"/>
      <c r="BN57" s="233"/>
      <c r="BO57" s="233"/>
      <c r="BP57" s="233"/>
    </row>
    <row r="58" spans="1:68" s="185" customFormat="1" x14ac:dyDescent="0.2">
      <c r="A58" s="185" t="s">
        <v>3783</v>
      </c>
      <c r="B58" s="185" t="s">
        <v>3700</v>
      </c>
      <c r="C58" s="190">
        <v>-1.1102230246251565E-15</v>
      </c>
      <c r="D58" s="235">
        <v>1.5</v>
      </c>
      <c r="E58" s="235">
        <v>-2.5</v>
      </c>
      <c r="F58" s="190">
        <v>-2.191157347204161</v>
      </c>
      <c r="G58" s="190">
        <v>1.3372093023255816</v>
      </c>
      <c r="H58" s="190">
        <v>-1.0975609756097566</v>
      </c>
      <c r="I58" s="190">
        <v>0.37999999999999973</v>
      </c>
      <c r="J58" s="190">
        <v>-0.64744258419243916</v>
      </c>
      <c r="K58" s="190">
        <v>0.49325531038778436</v>
      </c>
      <c r="L58" s="190">
        <v>1.3284132841328389</v>
      </c>
      <c r="M58" s="190">
        <v>-0.45454545454545425</v>
      </c>
      <c r="N58" s="190">
        <v>-1.3858695652173896</v>
      </c>
      <c r="O58" s="233"/>
      <c r="P58" s="233"/>
      <c r="Q58" s="233"/>
      <c r="R58" s="233"/>
      <c r="S58" s="233"/>
      <c r="T58" s="233"/>
      <c r="U58" s="233"/>
      <c r="V58" s="233"/>
      <c r="W58" s="233"/>
      <c r="X58" s="233"/>
      <c r="Y58" s="233"/>
      <c r="Z58" s="233"/>
      <c r="AA58" s="233"/>
      <c r="AB58" s="233"/>
      <c r="AC58" s="233"/>
      <c r="AD58" s="233"/>
      <c r="AE58" s="233"/>
      <c r="AF58" s="233"/>
      <c r="AG58" s="233"/>
      <c r="AH58" s="233"/>
      <c r="AI58" s="233"/>
      <c r="AJ58" s="233"/>
      <c r="AK58" s="233"/>
      <c r="AL58" s="233"/>
      <c r="AM58" s="233"/>
      <c r="AN58" s="233"/>
      <c r="AO58" s="233"/>
      <c r="AP58" s="233"/>
      <c r="AQ58" s="233"/>
      <c r="AR58" s="233"/>
      <c r="AS58" s="233"/>
      <c r="AT58" s="234"/>
      <c r="AU58" s="234"/>
      <c r="AV58" s="234"/>
      <c r="AW58" s="234"/>
      <c r="AX58" s="233"/>
      <c r="AY58" s="233"/>
      <c r="AZ58" s="233"/>
      <c r="BA58" s="233"/>
      <c r="BB58" s="233"/>
      <c r="BC58" s="233"/>
      <c r="BD58" s="233"/>
      <c r="BE58" s="233"/>
      <c r="BF58" s="233"/>
      <c r="BG58" s="233"/>
      <c r="BH58" s="233"/>
      <c r="BI58" s="233"/>
      <c r="BJ58" s="233"/>
      <c r="BK58" s="233"/>
      <c r="BL58" s="233"/>
      <c r="BM58" s="233"/>
      <c r="BN58" s="233"/>
      <c r="BO58" s="233"/>
      <c r="BP58" s="233"/>
    </row>
    <row r="59" spans="1:68" s="185" customFormat="1" x14ac:dyDescent="0.2">
      <c r="A59" s="185" t="s">
        <v>3784</v>
      </c>
      <c r="B59" s="185" t="s">
        <v>3701</v>
      </c>
      <c r="C59" s="190">
        <v>5.5714285714285712</v>
      </c>
      <c r="D59" s="235">
        <v>-5.5</v>
      </c>
      <c r="E59" s="235">
        <v>3.5</v>
      </c>
      <c r="F59" s="190">
        <v>0.1495448634590377</v>
      </c>
      <c r="G59" s="190">
        <v>3.11046511627907</v>
      </c>
      <c r="H59" s="190">
        <v>5</v>
      </c>
      <c r="I59" s="190">
        <v>-0.67999999999999972</v>
      </c>
      <c r="J59" s="190">
        <v>-1.7710045360824738</v>
      </c>
      <c r="K59" s="190">
        <v>-3.9541758853043487</v>
      </c>
      <c r="L59" s="190">
        <v>-0.59040590405903826</v>
      </c>
      <c r="M59" s="190">
        <v>-3.1818181818181825</v>
      </c>
      <c r="N59" s="190">
        <v>4.3206521739130448</v>
      </c>
      <c r="O59" s="233"/>
      <c r="P59" s="233"/>
      <c r="Q59" s="233"/>
      <c r="R59" s="233"/>
      <c r="S59" s="233"/>
      <c r="T59" s="233"/>
      <c r="U59" s="233"/>
      <c r="V59" s="233"/>
      <c r="W59" s="233"/>
      <c r="X59" s="233"/>
      <c r="Y59" s="233"/>
      <c r="Z59" s="233"/>
      <c r="AA59" s="233"/>
      <c r="AB59" s="233"/>
      <c r="AC59" s="233"/>
      <c r="AD59" s="233"/>
      <c r="AE59" s="233"/>
      <c r="AF59" s="233"/>
      <c r="AG59" s="233"/>
      <c r="AH59" s="233"/>
      <c r="AI59" s="233"/>
      <c r="AJ59" s="233"/>
      <c r="AK59" s="233"/>
      <c r="AL59" s="233"/>
      <c r="AM59" s="233"/>
      <c r="AN59" s="233"/>
      <c r="AO59" s="233"/>
      <c r="AP59" s="233"/>
      <c r="AQ59" s="233"/>
      <c r="AR59" s="233"/>
      <c r="AS59" s="233"/>
      <c r="AT59" s="234"/>
      <c r="AU59" s="234"/>
      <c r="AV59" s="234"/>
      <c r="AW59" s="234"/>
      <c r="AX59" s="233"/>
      <c r="AY59" s="233"/>
      <c r="AZ59" s="233"/>
      <c r="BA59" s="233"/>
      <c r="BB59" s="233"/>
      <c r="BC59" s="233"/>
      <c r="BD59" s="233"/>
      <c r="BE59" s="233"/>
      <c r="BF59" s="233"/>
      <c r="BG59" s="233"/>
      <c r="BH59" s="233"/>
      <c r="BI59" s="233"/>
      <c r="BJ59" s="233"/>
      <c r="BK59" s="233"/>
      <c r="BL59" s="233"/>
      <c r="BM59" s="233"/>
      <c r="BN59" s="233"/>
      <c r="BO59" s="233"/>
      <c r="BP59" s="233"/>
    </row>
    <row r="60" spans="1:68" s="185" customFormat="1" x14ac:dyDescent="0.2">
      <c r="A60" s="185" t="s">
        <v>3785</v>
      </c>
      <c r="B60" s="185" t="s">
        <v>3702</v>
      </c>
      <c r="C60" s="190">
        <v>-1.8571428571428583</v>
      </c>
      <c r="D60" s="235">
        <v>-0.5</v>
      </c>
      <c r="E60" s="235">
        <v>-1.5</v>
      </c>
      <c r="F60" s="190">
        <v>3.2964889466840055</v>
      </c>
      <c r="G60" s="190">
        <v>-2.2383720930232562</v>
      </c>
      <c r="H60" s="190">
        <v>-4.51219512195122</v>
      </c>
      <c r="I60" s="190">
        <v>0.34000000000000058</v>
      </c>
      <c r="J60" s="190">
        <v>0.7673689072164952</v>
      </c>
      <c r="K60" s="190">
        <v>-1.2577893251780021</v>
      </c>
      <c r="L60" s="190">
        <v>-0.5166051660516624</v>
      </c>
      <c r="M60" s="190">
        <v>-1.363636363636364</v>
      </c>
      <c r="N60" s="190">
        <v>1.7663043478260867</v>
      </c>
      <c r="O60" s="233"/>
      <c r="P60" s="233"/>
      <c r="Q60" s="233"/>
      <c r="R60" s="233"/>
      <c r="S60" s="233"/>
      <c r="T60" s="233"/>
      <c r="U60" s="233"/>
      <c r="V60" s="233"/>
      <c r="W60" s="233"/>
      <c r="X60" s="233"/>
      <c r="Y60" s="233"/>
      <c r="Z60" s="233"/>
      <c r="AA60" s="233"/>
      <c r="AB60" s="233"/>
      <c r="AC60" s="233"/>
      <c r="AD60" s="233"/>
      <c r="AE60" s="233"/>
      <c r="AF60" s="233"/>
      <c r="AG60" s="233"/>
      <c r="AH60" s="233"/>
      <c r="AI60" s="233"/>
      <c r="AJ60" s="233"/>
      <c r="AK60" s="233"/>
      <c r="AL60" s="233"/>
      <c r="AM60" s="233"/>
      <c r="AN60" s="233"/>
      <c r="AO60" s="233"/>
      <c r="AP60" s="233"/>
      <c r="AQ60" s="233"/>
      <c r="AR60" s="233"/>
      <c r="AS60" s="233"/>
      <c r="AT60" s="234"/>
      <c r="AU60" s="234"/>
      <c r="AV60" s="234"/>
      <c r="AW60" s="234"/>
      <c r="AX60" s="233"/>
      <c r="AY60" s="233"/>
      <c r="AZ60" s="233"/>
      <c r="BA60" s="233"/>
      <c r="BB60" s="233"/>
      <c r="BC60" s="233"/>
      <c r="BD60" s="233"/>
      <c r="BE60" s="233"/>
      <c r="BF60" s="233"/>
      <c r="BG60" s="233"/>
      <c r="BH60" s="233"/>
      <c r="BI60" s="233"/>
      <c r="BJ60" s="233"/>
      <c r="BK60" s="233"/>
      <c r="BL60" s="233"/>
      <c r="BM60" s="233"/>
      <c r="BN60" s="233"/>
      <c r="BO60" s="233"/>
      <c r="BP60" s="233"/>
    </row>
    <row r="61" spans="1:68" s="185" customFormat="1" x14ac:dyDescent="0.2">
      <c r="A61" s="185" t="s">
        <v>3786</v>
      </c>
      <c r="B61" s="185" t="s">
        <v>3703</v>
      </c>
      <c r="C61" s="190">
        <v>-3.7142857142857153</v>
      </c>
      <c r="D61" s="235">
        <v>-2.5</v>
      </c>
      <c r="E61" s="235">
        <v>-3.5</v>
      </c>
      <c r="F61" s="190">
        <v>1.3198959687906371</v>
      </c>
      <c r="G61" s="190">
        <v>-2.529069767441861</v>
      </c>
      <c r="H61" s="190">
        <v>-0.85365853658536617</v>
      </c>
      <c r="I61" s="190">
        <v>-2.4200000000000004</v>
      </c>
      <c r="J61" s="190">
        <v>-2.4271328109965626</v>
      </c>
      <c r="K61" s="190">
        <v>0.9730833156326999</v>
      </c>
      <c r="L61" s="190">
        <v>0.40590405904058818</v>
      </c>
      <c r="M61" s="190">
        <v>2.5757575757575748</v>
      </c>
      <c r="N61" s="190">
        <v>-2.0652173913043459</v>
      </c>
      <c r="O61" s="233"/>
      <c r="P61" s="233"/>
      <c r="Q61" s="233"/>
      <c r="R61" s="233"/>
      <c r="S61" s="233"/>
      <c r="T61" s="233"/>
      <c r="U61" s="233"/>
      <c r="V61" s="233"/>
      <c r="W61" s="233"/>
      <c r="X61" s="233"/>
      <c r="Y61" s="233"/>
      <c r="Z61" s="233"/>
      <c r="AA61" s="233"/>
      <c r="AB61" s="233"/>
      <c r="AC61" s="233"/>
      <c r="AD61" s="233"/>
      <c r="AE61" s="233"/>
      <c r="AF61" s="233"/>
      <c r="AG61" s="233"/>
      <c r="AH61" s="233"/>
      <c r="AI61" s="233"/>
      <c r="AJ61" s="233"/>
      <c r="AK61" s="233"/>
      <c r="AL61" s="233"/>
      <c r="AM61" s="233"/>
      <c r="AN61" s="233"/>
      <c r="AO61" s="233"/>
      <c r="AP61" s="233"/>
      <c r="AQ61" s="233"/>
      <c r="AR61" s="233"/>
      <c r="AS61" s="233"/>
      <c r="AT61" s="234"/>
      <c r="AU61" s="234"/>
      <c r="AV61" s="234"/>
      <c r="AW61" s="234"/>
      <c r="AX61" s="233"/>
      <c r="AY61" s="233"/>
      <c r="AZ61" s="233"/>
      <c r="BA61" s="233"/>
      <c r="BB61" s="233"/>
      <c r="BC61" s="233"/>
      <c r="BD61" s="233"/>
      <c r="BE61" s="233"/>
      <c r="BF61" s="233"/>
      <c r="BG61" s="233"/>
      <c r="BH61" s="233"/>
      <c r="BI61" s="233"/>
      <c r="BJ61" s="233"/>
      <c r="BK61" s="233"/>
      <c r="BL61" s="233"/>
      <c r="BM61" s="233"/>
      <c r="BN61" s="233"/>
      <c r="BO61" s="233"/>
      <c r="BP61" s="233"/>
    </row>
    <row r="62" spans="1:68" s="185" customFormat="1" x14ac:dyDescent="0.2">
      <c r="A62" s="185" t="s">
        <v>3787</v>
      </c>
      <c r="B62" s="185" t="s">
        <v>3704</v>
      </c>
      <c r="C62" s="190">
        <v>-2.7857142857142869</v>
      </c>
      <c r="D62" s="235">
        <v>-4.5</v>
      </c>
      <c r="E62" s="235">
        <v>6.5</v>
      </c>
      <c r="F62" s="190">
        <v>2.1001300390117037</v>
      </c>
      <c r="G62" s="190">
        <v>-0.58139534883720922</v>
      </c>
      <c r="H62" s="190">
        <v>-4.024390243902439</v>
      </c>
      <c r="I62" s="190">
        <v>-1.4400000000000006</v>
      </c>
      <c r="J62" s="190">
        <v>-2.1357238762886581</v>
      </c>
      <c r="K62" s="190">
        <v>-0.57532780981822729</v>
      </c>
      <c r="L62" s="190">
        <v>3.2841328413284145</v>
      </c>
      <c r="M62" s="190">
        <v>-5</v>
      </c>
      <c r="N62" s="190">
        <v>3.668478260869565</v>
      </c>
      <c r="O62" s="233"/>
      <c r="P62" s="233"/>
      <c r="Q62" s="233"/>
      <c r="R62" s="233"/>
      <c r="S62" s="233"/>
      <c r="T62" s="233"/>
      <c r="U62" s="233"/>
      <c r="V62" s="233"/>
      <c r="W62" s="233"/>
      <c r="X62" s="233"/>
      <c r="Y62" s="233"/>
      <c r="Z62" s="233"/>
      <c r="AA62" s="233"/>
      <c r="AB62" s="233"/>
      <c r="AC62" s="233"/>
      <c r="AD62" s="233"/>
      <c r="AE62" s="233"/>
      <c r="AF62" s="233"/>
      <c r="AG62" s="233"/>
      <c r="AH62" s="233"/>
      <c r="AI62" s="233"/>
      <c r="AJ62" s="233"/>
      <c r="AK62" s="233"/>
      <c r="AL62" s="233"/>
      <c r="AM62" s="233"/>
      <c r="AN62" s="233"/>
      <c r="AO62" s="233"/>
      <c r="AP62" s="233"/>
      <c r="AQ62" s="233"/>
      <c r="AR62" s="233"/>
      <c r="AS62" s="233"/>
      <c r="AT62" s="234"/>
      <c r="AU62" s="234"/>
      <c r="AV62" s="234"/>
      <c r="AW62" s="234"/>
      <c r="AX62" s="233"/>
      <c r="AY62" s="233"/>
      <c r="AZ62" s="233"/>
      <c r="BA62" s="233"/>
      <c r="BB62" s="233"/>
      <c r="BC62" s="233"/>
      <c r="BD62" s="233"/>
      <c r="BE62" s="233"/>
      <c r="BF62" s="233"/>
      <c r="BG62" s="233"/>
      <c r="BH62" s="233"/>
      <c r="BI62" s="233"/>
      <c r="BJ62" s="233"/>
      <c r="BK62" s="233"/>
      <c r="BL62" s="233"/>
      <c r="BM62" s="233"/>
      <c r="BN62" s="233"/>
      <c r="BO62" s="233"/>
      <c r="BP62" s="233"/>
    </row>
    <row r="63" spans="1:68" s="185" customFormat="1" x14ac:dyDescent="0.2">
      <c r="A63" s="185" t="s">
        <v>3791</v>
      </c>
      <c r="B63" s="185" t="s">
        <v>3711</v>
      </c>
      <c r="C63" s="190">
        <v>0.92857142857142749</v>
      </c>
      <c r="D63" s="235"/>
      <c r="E63" s="235"/>
      <c r="F63" s="190">
        <v>0.18855656697009102</v>
      </c>
      <c r="G63" s="190">
        <v>1.8023255813953494</v>
      </c>
      <c r="H63" s="190">
        <v>-1.341463414634146</v>
      </c>
      <c r="I63" s="190">
        <v>-1.1200000000000003</v>
      </c>
      <c r="J63" s="190" t="s">
        <v>369</v>
      </c>
      <c r="K63" s="190" t="s">
        <v>369</v>
      </c>
      <c r="L63" s="190" t="s">
        <v>369</v>
      </c>
      <c r="M63" s="190" t="s">
        <v>369</v>
      </c>
      <c r="N63" s="190">
        <v>4.7282608695652186</v>
      </c>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4"/>
      <c r="AU63" s="234"/>
      <c r="AV63" s="234"/>
      <c r="AW63" s="234"/>
      <c r="AX63" s="233"/>
      <c r="AY63" s="233"/>
      <c r="AZ63" s="233"/>
      <c r="BA63" s="233"/>
      <c r="BB63" s="233"/>
      <c r="BC63" s="233"/>
      <c r="BD63" s="233"/>
      <c r="BE63" s="233"/>
      <c r="BF63" s="233"/>
      <c r="BG63" s="233"/>
      <c r="BH63" s="233"/>
      <c r="BI63" s="233"/>
      <c r="BJ63" s="233"/>
      <c r="BK63" s="233"/>
      <c r="BL63" s="233"/>
      <c r="BM63" s="233"/>
      <c r="BN63" s="233"/>
      <c r="BO63" s="233"/>
      <c r="BP63" s="233"/>
    </row>
    <row r="64" spans="1:68" s="185" customFormat="1" x14ac:dyDescent="0.2">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4"/>
      <c r="AU64" s="234"/>
      <c r="AV64" s="234"/>
      <c r="AW64" s="234"/>
      <c r="AX64" s="233"/>
      <c r="AY64" s="233"/>
      <c r="AZ64" s="233"/>
      <c r="BA64" s="233"/>
      <c r="BB64" s="233"/>
      <c r="BC64" s="233"/>
      <c r="BD64" s="233"/>
      <c r="BE64" s="233"/>
      <c r="BF64" s="233"/>
      <c r="BG64" s="233"/>
      <c r="BH64" s="233"/>
      <c r="BI64" s="233"/>
      <c r="BJ64" s="233"/>
      <c r="BK64" s="233"/>
      <c r="BL64" s="233"/>
      <c r="BM64" s="233"/>
      <c r="BN64" s="233"/>
      <c r="BO64" s="233"/>
      <c r="BP64" s="233"/>
    </row>
    <row r="65" spans="15:68" s="185" customFormat="1" x14ac:dyDescent="0.2">
      <c r="O65" s="233"/>
      <c r="P65" s="233"/>
      <c r="Q65" s="233"/>
      <c r="R65" s="233"/>
      <c r="S65" s="233"/>
      <c r="T65" s="233"/>
      <c r="U65" s="233"/>
      <c r="V65" s="233"/>
      <c r="W65" s="233"/>
      <c r="X65" s="233"/>
      <c r="Y65" s="233"/>
      <c r="Z65" s="233"/>
      <c r="AA65" s="233"/>
      <c r="AB65" s="233"/>
      <c r="AC65" s="233"/>
      <c r="AD65" s="233"/>
      <c r="AE65" s="233"/>
      <c r="AF65" s="233"/>
      <c r="AG65" s="233"/>
      <c r="AH65" s="233"/>
      <c r="AI65" s="233"/>
      <c r="AJ65" s="233"/>
      <c r="AK65" s="233"/>
      <c r="AL65" s="233"/>
      <c r="AM65" s="233"/>
      <c r="AN65" s="233"/>
      <c r="AO65" s="233"/>
      <c r="AP65" s="233"/>
      <c r="AQ65" s="233"/>
      <c r="AR65" s="233"/>
      <c r="AS65" s="233"/>
      <c r="AT65" s="234"/>
      <c r="AU65" s="234"/>
      <c r="AV65" s="234"/>
      <c r="AW65" s="234"/>
      <c r="AX65" s="233"/>
      <c r="AY65" s="233"/>
      <c r="AZ65" s="233"/>
      <c r="BA65" s="233"/>
      <c r="BB65" s="233"/>
      <c r="BC65" s="233"/>
      <c r="BD65" s="233"/>
      <c r="BE65" s="233"/>
      <c r="BF65" s="233"/>
      <c r="BG65" s="233"/>
      <c r="BH65" s="233"/>
      <c r="BI65" s="233"/>
      <c r="BJ65" s="233"/>
      <c r="BK65" s="233"/>
      <c r="BL65" s="233"/>
      <c r="BM65" s="233"/>
      <c r="BN65" s="233"/>
      <c r="BO65" s="233"/>
      <c r="BP65" s="233"/>
    </row>
  </sheetData>
  <sheetProtection algorithmName="SHA-512" hashValue="g4OnoGrdmHp85vKk9HwK1gmhjTYnXLHGSud0iN4iPu83v8YAA/CoDCLvH9noLmaBOHViLGNLuGdNsRcK8VnIYQ==" saltValue="pd0mdGSndomv8pJBH5Q8fQ==" spinCount="100000" sheet="1" objects="1" scenarios="1"/>
  <sortState ref="F49:O63">
    <sortCondition ref="F49:F63"/>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X315"/>
  <sheetViews>
    <sheetView workbookViewId="0">
      <selection activeCell="D15" sqref="D15"/>
    </sheetView>
  </sheetViews>
  <sheetFormatPr baseColWidth="10" defaultRowHeight="12.75" x14ac:dyDescent="0.2"/>
  <cols>
    <col min="1" max="1" width="13.85546875" style="69" customWidth="1"/>
    <col min="2" max="2" width="10.7109375" style="70" bestFit="1" customWidth="1"/>
    <col min="3" max="3" width="14" style="69" customWidth="1"/>
    <col min="4" max="4" width="31.85546875" style="69" customWidth="1"/>
    <col min="5" max="5" width="26.85546875" style="69" customWidth="1"/>
    <col min="6" max="86" width="31.85546875" style="69" hidden="1" customWidth="1"/>
    <col min="87" max="145" width="31.85546875" style="69" customWidth="1"/>
    <col min="146" max="146" width="24.42578125" style="69" bestFit="1" customWidth="1"/>
    <col min="147" max="147" width="22.5703125" style="69" customWidth="1"/>
    <col min="148" max="148" width="36.42578125" style="69" bestFit="1" customWidth="1"/>
    <col min="149" max="149" width="24" style="69" customWidth="1"/>
    <col min="150" max="150" width="21" style="69" bestFit="1" customWidth="1"/>
    <col min="151" max="151" width="22.85546875" style="69" bestFit="1" customWidth="1"/>
    <col min="152" max="152" width="29.28515625" style="69" bestFit="1" customWidth="1"/>
    <col min="153" max="153" width="15.85546875" style="69" bestFit="1" customWidth="1"/>
    <col min="154" max="154" width="16" style="69" bestFit="1" customWidth="1"/>
    <col min="155" max="155" width="29.28515625" style="69" bestFit="1" customWidth="1"/>
    <col min="156" max="156" width="10" style="69" customWidth="1"/>
    <col min="157" max="157" width="19.5703125" style="69" bestFit="1" customWidth="1"/>
    <col min="158" max="158" width="31.42578125" style="69" bestFit="1" customWidth="1"/>
    <col min="159" max="159" width="20.7109375" style="69" bestFit="1" customWidth="1"/>
    <col min="160" max="160" width="29.28515625" style="69" bestFit="1" customWidth="1"/>
    <col min="161" max="161" width="9.7109375" style="69" customWidth="1"/>
    <col min="162" max="162" width="34" style="69" customWidth="1"/>
    <col min="163" max="163" width="37.28515625" style="69" bestFit="1" customWidth="1"/>
    <col min="164" max="164" width="37.5703125" style="69" bestFit="1" customWidth="1"/>
    <col min="165" max="165" width="44" style="69" bestFit="1" customWidth="1"/>
    <col min="166" max="166" width="15" style="69" bestFit="1" customWidth="1"/>
    <col min="167" max="167" width="33.85546875" style="69" bestFit="1" customWidth="1"/>
    <col min="168" max="168" width="19.28515625" style="69" customWidth="1"/>
    <col min="169" max="169" width="15.85546875" style="69" bestFit="1" customWidth="1"/>
    <col min="170" max="170" width="29.28515625" style="69" bestFit="1" customWidth="1"/>
    <col min="171" max="171" width="30.7109375" style="69" bestFit="1" customWidth="1"/>
    <col min="172" max="172" width="42.7109375" style="69" bestFit="1" customWidth="1"/>
    <col min="173" max="173" width="17.5703125" style="69" customWidth="1"/>
    <col min="174" max="174" width="29.140625" style="69" bestFit="1" customWidth="1"/>
    <col min="175" max="175" width="31.28515625" style="69" bestFit="1" customWidth="1"/>
    <col min="176" max="176" width="19.42578125" style="69" bestFit="1" customWidth="1"/>
    <col min="177" max="177" width="29.140625" style="69" bestFit="1" customWidth="1"/>
    <col min="178" max="178" width="31.28515625" style="69" bestFit="1" customWidth="1"/>
    <col min="179" max="179" width="46.28515625" style="69" bestFit="1" customWidth="1"/>
    <col min="180" max="180" width="29.140625" style="69" bestFit="1" customWidth="1"/>
    <col min="181" max="181" width="31.28515625" style="69" bestFit="1" customWidth="1"/>
    <col min="182" max="182" width="20.5703125" style="69" customWidth="1"/>
    <col min="183" max="183" width="29.140625" style="69" bestFit="1" customWidth="1"/>
    <col min="184" max="184" width="31.28515625" style="69" bestFit="1" customWidth="1"/>
    <col min="185" max="185" width="21" style="69" bestFit="1" customWidth="1"/>
    <col min="186" max="186" width="29.140625" style="69" bestFit="1" customWidth="1"/>
    <col min="187" max="187" width="31.28515625" style="69" bestFit="1" customWidth="1"/>
    <col min="188" max="188" width="41.85546875" style="69" bestFit="1" customWidth="1"/>
    <col min="189" max="189" width="29.140625" style="69" bestFit="1" customWidth="1"/>
    <col min="190" max="190" width="31.28515625" style="69" bestFit="1" customWidth="1"/>
    <col min="191" max="191" width="26" style="69" bestFit="1" customWidth="1"/>
    <col min="192" max="192" width="29.140625" style="69" bestFit="1" customWidth="1"/>
    <col min="193" max="193" width="31.28515625" style="69" bestFit="1" customWidth="1"/>
    <col min="194" max="194" width="26" style="69" bestFit="1" customWidth="1"/>
    <col min="195" max="195" width="29.140625" style="69" bestFit="1" customWidth="1"/>
    <col min="196" max="196" width="31.28515625" style="69" bestFit="1" customWidth="1"/>
    <col min="197" max="197" width="33" style="69" bestFit="1" customWidth="1"/>
    <col min="198" max="198" width="29.140625" style="69" bestFit="1" customWidth="1"/>
    <col min="199" max="199" width="31.28515625" style="69" bestFit="1" customWidth="1"/>
    <col min="200" max="200" width="33.28515625" style="69" bestFit="1" customWidth="1"/>
    <col min="201" max="201" width="29.140625" style="69" bestFit="1" customWidth="1"/>
    <col min="202" max="203" width="31.28515625" style="69" bestFit="1" customWidth="1"/>
    <col min="204" max="204" width="34.42578125" style="69" bestFit="1" customWidth="1"/>
    <col min="205" max="205" width="36.7109375" style="69" bestFit="1" customWidth="1"/>
    <col min="206" max="206" width="38.85546875" style="69" bestFit="1" customWidth="1"/>
    <col min="207" max="207" width="31.28515625" style="69" bestFit="1" customWidth="1"/>
    <col min="208" max="208" width="51.42578125" style="69" bestFit="1" customWidth="1"/>
    <col min="209" max="209" width="31.28515625" style="69" bestFit="1" customWidth="1"/>
    <col min="210" max="210" width="66.28515625" style="69" bestFit="1" customWidth="1"/>
    <col min="211" max="211" width="31.28515625" style="69" bestFit="1" customWidth="1"/>
    <col min="212" max="212" width="66.85546875" style="69" bestFit="1" customWidth="1"/>
    <col min="213" max="213" width="31.28515625" style="69" bestFit="1" customWidth="1"/>
    <col min="214" max="214" width="44.42578125" style="69" bestFit="1" customWidth="1"/>
    <col min="215" max="215" width="31.28515625" style="69" bestFit="1" customWidth="1"/>
    <col min="216" max="216" width="63.7109375" style="69" bestFit="1" customWidth="1"/>
    <col min="217" max="217" width="31.28515625" style="69" bestFit="1" customWidth="1"/>
    <col min="218" max="218" width="29.140625" style="69" bestFit="1" customWidth="1"/>
    <col min="219" max="219" width="31.28515625" style="69" bestFit="1" customWidth="1"/>
    <col min="220" max="220" width="51.85546875" style="69" bestFit="1" customWidth="1"/>
    <col min="221" max="221" width="31.28515625" style="69" bestFit="1" customWidth="1"/>
    <col min="222" max="222" width="41.140625" style="69" bestFit="1" customWidth="1"/>
    <col min="223" max="223" width="31.28515625" style="69" bestFit="1" customWidth="1"/>
    <col min="224" max="224" width="42.7109375" style="69" bestFit="1" customWidth="1"/>
    <col min="225" max="225" width="31.28515625" style="69" bestFit="1" customWidth="1"/>
    <col min="226" max="226" width="41.5703125" style="69" bestFit="1" customWidth="1"/>
    <col min="227" max="227" width="31.28515625" style="69" bestFit="1" customWidth="1"/>
    <col min="228" max="228" width="43.140625" style="69" bestFit="1" customWidth="1"/>
    <col min="229" max="229" width="31.28515625" style="69" bestFit="1" customWidth="1"/>
    <col min="230" max="230" width="39" style="69" bestFit="1" customWidth="1"/>
    <col min="231" max="231" width="31.28515625" style="69" bestFit="1" customWidth="1"/>
    <col min="232" max="232" width="51.140625" style="69" bestFit="1" customWidth="1"/>
    <col min="233" max="233" width="31.28515625" style="69" bestFit="1" customWidth="1"/>
    <col min="234" max="234" width="52.7109375" style="69" bestFit="1" customWidth="1"/>
    <col min="235" max="235" width="31.28515625" style="69" bestFit="1" customWidth="1"/>
    <col min="236" max="236" width="51.5703125" style="69" bestFit="1" customWidth="1"/>
    <col min="237" max="237" width="31.28515625" style="69" bestFit="1" customWidth="1"/>
    <col min="238" max="238" width="53.140625" style="69" bestFit="1" customWidth="1"/>
    <col min="239" max="239" width="31.28515625" style="69" bestFit="1" customWidth="1"/>
    <col min="240" max="240" width="49.5703125" style="69" bestFit="1" customWidth="1"/>
    <col min="241" max="241" width="31.28515625" style="69" bestFit="1" customWidth="1"/>
    <col min="242" max="242" width="46.28515625" style="69" bestFit="1" customWidth="1"/>
    <col min="243" max="243" width="31.28515625" style="69" bestFit="1" customWidth="1"/>
    <col min="244" max="244" width="39" style="69" bestFit="1" customWidth="1"/>
    <col min="245" max="245" width="31.28515625" style="69" bestFit="1" customWidth="1"/>
    <col min="246" max="246" width="39.5703125" style="69" bestFit="1" customWidth="1"/>
    <col min="247" max="247" width="31.28515625" style="69" bestFit="1" customWidth="1"/>
    <col min="248" max="248" width="49" style="69" bestFit="1" customWidth="1"/>
    <col min="249" max="249" width="31.28515625" style="69" bestFit="1" customWidth="1"/>
    <col min="250" max="250" width="48" style="69" bestFit="1" customWidth="1"/>
    <col min="251" max="251" width="31.28515625" style="69" bestFit="1" customWidth="1"/>
    <col min="252" max="252" width="54.5703125" style="69" bestFit="1" customWidth="1"/>
    <col min="253" max="253" width="31.28515625" style="69" bestFit="1" customWidth="1"/>
    <col min="254" max="254" width="56.5703125" style="69" bestFit="1" customWidth="1"/>
    <col min="255" max="255" width="31.28515625" style="69" bestFit="1" customWidth="1"/>
    <col min="256" max="256" width="58.140625" style="69" bestFit="1" customWidth="1"/>
    <col min="257" max="257" width="31.28515625" style="69" bestFit="1" customWidth="1"/>
    <col min="258" max="258" width="44.7109375" style="69" bestFit="1" customWidth="1"/>
    <col min="259" max="259" width="31.28515625" style="69" bestFit="1" customWidth="1"/>
    <col min="260" max="260" width="43.42578125" style="69" bestFit="1" customWidth="1"/>
    <col min="261" max="261" width="31.28515625" style="69" bestFit="1" customWidth="1"/>
    <col min="262" max="262" width="42.140625" style="69" bestFit="1" customWidth="1"/>
    <col min="263" max="263" width="31.28515625" style="69" bestFit="1" customWidth="1"/>
    <col min="264" max="264" width="45.7109375" style="69" bestFit="1" customWidth="1"/>
    <col min="265" max="265" width="31.28515625" style="69" bestFit="1" customWidth="1"/>
    <col min="266" max="266" width="46.42578125" style="69" bestFit="1" customWidth="1"/>
    <col min="267" max="267" width="31.28515625" style="69" bestFit="1" customWidth="1"/>
    <col min="268" max="268" width="42.140625" style="69" bestFit="1" customWidth="1"/>
    <col min="269" max="269" width="31.28515625" style="69" bestFit="1" customWidth="1"/>
    <col min="270" max="270" width="40.7109375" style="69" bestFit="1" customWidth="1"/>
    <col min="271" max="271" width="31.28515625" style="69" bestFit="1" customWidth="1"/>
    <col min="272" max="272" width="47.42578125" style="69" bestFit="1" customWidth="1"/>
    <col min="273" max="273" width="31.28515625" style="69" bestFit="1" customWidth="1"/>
    <col min="274" max="274" width="44.85546875" style="69" bestFit="1" customWidth="1"/>
    <col min="275" max="275" width="31.28515625" style="69" bestFit="1" customWidth="1"/>
    <col min="276" max="276" width="42.28515625" style="69" bestFit="1" customWidth="1"/>
    <col min="277" max="277" width="31.28515625" style="69" bestFit="1" customWidth="1"/>
    <col min="278" max="278" width="40.85546875" style="69" bestFit="1" customWidth="1"/>
    <col min="279" max="279" width="31.28515625" style="69" bestFit="1" customWidth="1"/>
    <col min="280" max="280" width="41" style="69" bestFit="1" customWidth="1"/>
    <col min="281" max="281" width="31.28515625" style="69" bestFit="1" customWidth="1"/>
    <col min="282" max="282" width="44.5703125" style="69" bestFit="1" customWidth="1"/>
    <col min="283" max="283" width="31.28515625" style="69" bestFit="1" customWidth="1"/>
    <col min="284" max="284" width="45.140625" style="69" bestFit="1" customWidth="1"/>
    <col min="285" max="285" width="31.28515625" style="69" bestFit="1" customWidth="1"/>
    <col min="286" max="286" width="43.42578125" style="69" bestFit="1" customWidth="1"/>
    <col min="287" max="287" width="31.28515625" style="69" bestFit="1" customWidth="1"/>
    <col min="288" max="288" width="45.28515625" style="69" bestFit="1" customWidth="1"/>
    <col min="289" max="289" width="31.28515625" style="69" bestFit="1" customWidth="1"/>
    <col min="290" max="290" width="48.140625" style="69" bestFit="1" customWidth="1"/>
    <col min="291" max="291" width="31.28515625" style="69" bestFit="1" customWidth="1"/>
    <col min="292" max="292" width="48.85546875" style="69" bestFit="1" customWidth="1"/>
    <col min="293" max="293" width="31.28515625" style="69" bestFit="1" customWidth="1"/>
    <col min="294" max="294" width="50.7109375" style="69" bestFit="1" customWidth="1"/>
    <col min="295" max="295" width="31.28515625" style="69" bestFit="1" customWidth="1"/>
    <col min="296" max="296" width="46.28515625" style="69" bestFit="1" customWidth="1"/>
    <col min="297" max="297" width="31.28515625" style="69" bestFit="1" customWidth="1"/>
    <col min="298" max="298" width="45" style="69" bestFit="1" customWidth="1"/>
    <col min="299" max="299" width="31.28515625" style="69" bestFit="1" customWidth="1"/>
    <col min="300" max="300" width="45.140625" style="69" bestFit="1" customWidth="1"/>
    <col min="301" max="301" width="31.28515625" style="69" bestFit="1" customWidth="1"/>
    <col min="302" max="302" width="49.28515625" style="69" bestFit="1" customWidth="1"/>
    <col min="303" max="303" width="31.28515625" style="69" bestFit="1" customWidth="1"/>
    <col min="304" max="304" width="49.42578125" style="69" bestFit="1" customWidth="1"/>
    <col min="305" max="305" width="31.28515625" style="69" bestFit="1" customWidth="1"/>
    <col min="306" max="306" width="43.42578125" style="69" bestFit="1" customWidth="1"/>
    <col min="307" max="307" width="31.28515625" style="69" bestFit="1" customWidth="1"/>
    <col min="308" max="308" width="47.5703125" style="69" bestFit="1" customWidth="1"/>
    <col min="309" max="309" width="31.28515625" style="69" bestFit="1" customWidth="1"/>
    <col min="310" max="310" width="45.7109375" style="69" bestFit="1" customWidth="1"/>
    <col min="311" max="311" width="31.28515625" style="69" bestFit="1" customWidth="1"/>
    <col min="312" max="312" width="46.42578125" style="69" bestFit="1" customWidth="1"/>
    <col min="313" max="313" width="31.28515625" style="69" bestFit="1" customWidth="1"/>
    <col min="314" max="314" width="49.5703125" style="69" bestFit="1" customWidth="1"/>
    <col min="315" max="315" width="31.28515625" style="69" bestFit="1" customWidth="1"/>
    <col min="316" max="316" width="54" style="69" bestFit="1" customWidth="1"/>
    <col min="317" max="317" width="31.28515625" style="69" bestFit="1" customWidth="1"/>
    <col min="318" max="318" width="38.5703125" style="69" bestFit="1" customWidth="1"/>
    <col min="319" max="319" width="31.28515625" style="69" bestFit="1" customWidth="1"/>
    <col min="320" max="320" width="37.28515625" style="69" bestFit="1" customWidth="1"/>
    <col min="321" max="321" width="31.28515625" style="69" bestFit="1" customWidth="1"/>
    <col min="322" max="322" width="37.42578125" style="69" bestFit="1" customWidth="1"/>
    <col min="323" max="323" width="31.28515625" style="69" bestFit="1" customWidth="1"/>
    <col min="324" max="324" width="40.85546875" style="69" bestFit="1" customWidth="1"/>
    <col min="325" max="325" width="31.28515625" style="69" bestFit="1" customWidth="1"/>
    <col min="326" max="326" width="42.28515625" style="69" bestFit="1" customWidth="1"/>
    <col min="327" max="327" width="31.28515625" style="69" bestFit="1" customWidth="1"/>
    <col min="328" max="328" width="41.42578125" style="69" bestFit="1" customWidth="1"/>
    <col min="329" max="329" width="31.28515625" style="69" bestFit="1" customWidth="1"/>
    <col min="330" max="330" width="39.7109375" style="69" bestFit="1" customWidth="1"/>
    <col min="331" max="331" width="31.28515625" style="69" bestFit="1" customWidth="1"/>
    <col min="332" max="332" width="41.5703125" style="69" bestFit="1" customWidth="1"/>
    <col min="333" max="333" width="31.28515625" style="69" bestFit="1" customWidth="1"/>
    <col min="334" max="334" width="43.28515625" style="69" bestFit="1" customWidth="1"/>
    <col min="335" max="335" width="31.28515625" style="69" bestFit="1" customWidth="1"/>
    <col min="336" max="336" width="39.85546875" style="69" bestFit="1" customWidth="1"/>
    <col min="337" max="337" width="31.28515625" style="69" bestFit="1" customWidth="1"/>
    <col min="338" max="338" width="41.42578125" style="69" bestFit="1" customWidth="1"/>
    <col min="339" max="339" width="31.28515625" style="69" bestFit="1" customWidth="1"/>
    <col min="340" max="340" width="48.140625" style="69" bestFit="1" customWidth="1"/>
    <col min="341" max="341" width="31.28515625" style="69" bestFit="1" customWidth="1"/>
    <col min="342" max="342" width="46.7109375" style="69" bestFit="1" customWidth="1"/>
    <col min="343" max="343" width="31.28515625" style="69" bestFit="1" customWidth="1"/>
    <col min="344" max="344" width="36.42578125" style="69" bestFit="1" customWidth="1"/>
    <col min="345" max="345" width="31.28515625" style="69" bestFit="1" customWidth="1"/>
    <col min="346" max="346" width="38" style="69" bestFit="1" customWidth="1"/>
    <col min="347" max="347" width="31.28515625" style="69" bestFit="1" customWidth="1"/>
    <col min="348" max="348" width="41.42578125" style="69" bestFit="1" customWidth="1"/>
    <col min="349" max="349" width="31.28515625" style="69" bestFit="1" customWidth="1"/>
    <col min="350" max="350" width="33.85546875" style="69" bestFit="1" customWidth="1"/>
    <col min="351" max="351" width="31.28515625" style="69" bestFit="1" customWidth="1"/>
    <col min="352" max="352" width="33.85546875" style="69" bestFit="1" customWidth="1"/>
    <col min="353" max="353" width="31.28515625" style="69" bestFit="1" customWidth="1"/>
    <col min="354" max="354" width="33.85546875" style="69" bestFit="1" customWidth="1"/>
    <col min="355" max="355" width="31.28515625" style="69" bestFit="1" customWidth="1"/>
    <col min="356" max="356" width="41.5703125" style="69" bestFit="1" customWidth="1"/>
    <col min="357" max="357" width="31.28515625" style="69" bestFit="1" customWidth="1"/>
    <col min="358" max="358" width="40.140625" style="69" bestFit="1" customWidth="1"/>
    <col min="359" max="359" width="31.28515625" style="69" bestFit="1" customWidth="1"/>
    <col min="360" max="360" width="43.140625" style="69" bestFit="1" customWidth="1"/>
    <col min="361" max="361" width="31.28515625" style="69" bestFit="1" customWidth="1"/>
    <col min="362" max="362" width="41.5703125" style="69" bestFit="1" customWidth="1"/>
    <col min="363" max="363" width="31.28515625" style="69" bestFit="1" customWidth="1"/>
    <col min="364" max="364" width="39.85546875" style="69" bestFit="1" customWidth="1"/>
    <col min="365" max="365" width="31.28515625" style="69" bestFit="1" customWidth="1"/>
    <col min="366" max="366" width="59.42578125" style="69" bestFit="1" customWidth="1"/>
    <col min="367" max="367" width="31.28515625" style="69" bestFit="1" customWidth="1"/>
    <col min="368" max="368" width="40.28515625" style="69" bestFit="1" customWidth="1"/>
    <col min="369" max="369" width="31.28515625" style="69" bestFit="1" customWidth="1"/>
    <col min="370" max="370" width="45.28515625" style="69" bestFit="1" customWidth="1"/>
    <col min="371" max="371" width="31.28515625" style="69" bestFit="1" customWidth="1"/>
    <col min="372" max="372" width="45.7109375" style="69" bestFit="1" customWidth="1"/>
    <col min="373" max="373" width="31.28515625" style="69" bestFit="1" customWidth="1"/>
    <col min="374" max="374" width="46.28515625" style="69" bestFit="1" customWidth="1"/>
    <col min="375" max="375" width="31.28515625" style="69" bestFit="1" customWidth="1"/>
    <col min="376" max="376" width="46.28515625" style="69" bestFit="1" customWidth="1"/>
    <col min="377" max="377" width="31.28515625" style="69" bestFit="1" customWidth="1"/>
    <col min="378" max="378" width="46.28515625" style="69" bestFit="1" customWidth="1"/>
    <col min="379" max="379" width="31.28515625" style="69" bestFit="1" customWidth="1"/>
    <col min="380" max="380" width="46.28515625" style="69" bestFit="1" customWidth="1"/>
    <col min="381" max="381" width="31.28515625" style="69" bestFit="1" customWidth="1"/>
    <col min="382" max="382" width="50.7109375" style="69" bestFit="1" customWidth="1"/>
    <col min="383" max="383" width="31.28515625" style="69" bestFit="1" customWidth="1"/>
    <col min="384" max="384" width="45.28515625" style="69" bestFit="1" customWidth="1"/>
    <col min="385" max="385" width="31.28515625" style="69" bestFit="1" customWidth="1"/>
    <col min="386" max="386" width="49" style="69" bestFit="1" customWidth="1"/>
    <col min="387" max="387" width="31.28515625" style="69" bestFit="1" customWidth="1"/>
    <col min="388" max="388" width="44.42578125" style="69" bestFit="1" customWidth="1"/>
    <col min="389" max="389" width="31.28515625" style="69" bestFit="1" customWidth="1"/>
    <col min="390" max="390" width="76.42578125" style="69" bestFit="1" customWidth="1"/>
    <col min="391" max="391" width="31.28515625" style="69" bestFit="1" customWidth="1"/>
    <col min="392" max="392" width="64.42578125" style="69" bestFit="1" customWidth="1"/>
    <col min="393" max="393" width="31.28515625" style="69" bestFit="1" customWidth="1"/>
    <col min="394" max="394" width="61.85546875" style="69" bestFit="1" customWidth="1"/>
    <col min="395" max="395" width="31.28515625" style="69" bestFit="1" customWidth="1"/>
    <col min="396" max="396" width="55.140625" style="69" bestFit="1" customWidth="1"/>
    <col min="397" max="397" width="31.28515625" style="69" bestFit="1" customWidth="1"/>
    <col min="398" max="398" width="53.28515625" style="69" bestFit="1" customWidth="1"/>
    <col min="399" max="399" width="31.28515625" style="69" bestFit="1" customWidth="1"/>
    <col min="400" max="400" width="42" style="69" bestFit="1" customWidth="1"/>
    <col min="401" max="401" width="31.28515625" style="69" bestFit="1" customWidth="1"/>
    <col min="402" max="402" width="39.42578125" style="69" bestFit="1" customWidth="1"/>
    <col min="403" max="403" width="31.28515625" style="69" bestFit="1" customWidth="1"/>
    <col min="404" max="404" width="53.42578125" style="69" bestFit="1" customWidth="1"/>
    <col min="405" max="405" width="31.28515625" style="69" bestFit="1" customWidth="1"/>
    <col min="406" max="406" width="42.140625" style="69" bestFit="1" customWidth="1"/>
    <col min="407" max="407" width="31.28515625" style="69" bestFit="1" customWidth="1"/>
    <col min="408" max="408" width="39.5703125" style="69" bestFit="1" customWidth="1"/>
    <col min="409" max="409" width="31.28515625" style="69" bestFit="1" customWidth="1"/>
    <col min="410" max="410" width="41.85546875" style="69" bestFit="1" customWidth="1"/>
    <col min="411" max="411" width="31.28515625" style="69" bestFit="1" customWidth="1"/>
    <col min="412" max="412" width="29.140625" style="69" bestFit="1" customWidth="1"/>
    <col min="413" max="413" width="31.28515625" style="69" bestFit="1" customWidth="1"/>
    <col min="414" max="414" width="29.140625" style="69" bestFit="1" customWidth="1"/>
    <col min="415" max="415" width="31.28515625" style="69" bestFit="1" customWidth="1"/>
    <col min="416" max="416" width="33" style="69" bestFit="1" customWidth="1"/>
    <col min="417" max="417" width="31.28515625" style="69" bestFit="1" customWidth="1"/>
    <col min="418" max="418" width="33.28515625" style="69" bestFit="1" customWidth="1"/>
    <col min="419" max="419" width="31.28515625" style="69" bestFit="1" customWidth="1"/>
    <col min="420" max="420" width="29.140625" style="69" bestFit="1" customWidth="1"/>
    <col min="421" max="421" width="31.28515625" style="69" bestFit="1" customWidth="1"/>
    <col min="422" max="422" width="34.42578125" style="69" bestFit="1" customWidth="1"/>
    <col min="423" max="423" width="36.7109375" style="69" bestFit="1" customWidth="1"/>
    <col min="424" max="16384" width="11.42578125" style="69"/>
  </cols>
  <sheetData>
    <row r="1" spans="1:154" customFormat="1" x14ac:dyDescent="0.2">
      <c r="A1" s="48" t="s">
        <v>18</v>
      </c>
      <c r="B1" s="44" t="s">
        <v>72</v>
      </c>
      <c r="ED1" s="42"/>
    </row>
    <row r="2" spans="1:154" customFormat="1" x14ac:dyDescent="0.2">
      <c r="A2" s="68">
        <v>1</v>
      </c>
      <c r="B2" s="68">
        <v>2</v>
      </c>
      <c r="C2" s="68">
        <v>3</v>
      </c>
      <c r="D2" s="68">
        <v>4</v>
      </c>
      <c r="E2" s="68">
        <v>5</v>
      </c>
      <c r="F2" s="68">
        <v>6</v>
      </c>
      <c r="G2" s="68">
        <v>7</v>
      </c>
      <c r="H2" s="68">
        <v>8</v>
      </c>
      <c r="I2" s="68">
        <v>9</v>
      </c>
      <c r="J2" s="68">
        <v>10</v>
      </c>
      <c r="K2" s="68">
        <v>11</v>
      </c>
      <c r="L2" s="68">
        <v>12</v>
      </c>
      <c r="M2" s="68">
        <v>13</v>
      </c>
      <c r="N2" s="68">
        <v>14</v>
      </c>
      <c r="O2" s="68">
        <v>15</v>
      </c>
      <c r="P2" s="68">
        <v>16</v>
      </c>
      <c r="Q2" s="68">
        <v>17</v>
      </c>
      <c r="R2" s="68">
        <v>18</v>
      </c>
      <c r="S2" s="68">
        <v>19</v>
      </c>
      <c r="T2" s="68">
        <v>20</v>
      </c>
      <c r="U2" s="68">
        <v>21</v>
      </c>
      <c r="V2" s="68">
        <v>22</v>
      </c>
      <c r="W2" s="68">
        <v>23</v>
      </c>
      <c r="X2" s="68">
        <v>24</v>
      </c>
      <c r="Y2" s="68">
        <v>25</v>
      </c>
      <c r="Z2" s="68">
        <v>26</v>
      </c>
      <c r="AA2" s="68">
        <v>27</v>
      </c>
      <c r="AB2" s="68">
        <v>28</v>
      </c>
      <c r="AC2" s="68">
        <v>29</v>
      </c>
      <c r="AD2" s="68">
        <v>30</v>
      </c>
      <c r="AE2" s="68">
        <v>31</v>
      </c>
      <c r="AF2" s="68">
        <v>32</v>
      </c>
      <c r="AG2" s="68">
        <v>33</v>
      </c>
      <c r="AH2" s="68">
        <v>34</v>
      </c>
      <c r="AI2" s="68">
        <v>35</v>
      </c>
      <c r="AJ2" s="68">
        <v>36</v>
      </c>
      <c r="AK2" s="68">
        <v>37</v>
      </c>
      <c r="AL2" s="68">
        <v>38</v>
      </c>
      <c r="AM2" s="68">
        <v>39</v>
      </c>
      <c r="AN2" s="68">
        <v>40</v>
      </c>
      <c r="AO2" s="68">
        <v>41</v>
      </c>
      <c r="AP2" s="68">
        <v>42</v>
      </c>
      <c r="AQ2" s="68">
        <v>43</v>
      </c>
      <c r="AR2" s="68">
        <v>44</v>
      </c>
      <c r="AS2" s="68">
        <v>45</v>
      </c>
      <c r="AT2" s="68">
        <v>46</v>
      </c>
      <c r="AU2" s="68">
        <v>47</v>
      </c>
      <c r="AV2" s="68">
        <v>48</v>
      </c>
      <c r="AW2" s="68">
        <v>49</v>
      </c>
      <c r="AX2" s="68">
        <v>50</v>
      </c>
      <c r="AY2" s="68">
        <v>51</v>
      </c>
      <c r="AZ2" s="68">
        <v>52</v>
      </c>
      <c r="BA2" s="68">
        <v>53</v>
      </c>
      <c r="BB2" s="68">
        <v>54</v>
      </c>
      <c r="BC2" s="68">
        <v>55</v>
      </c>
      <c r="BD2" s="68">
        <v>56</v>
      </c>
      <c r="BE2" s="68">
        <v>57</v>
      </c>
      <c r="BF2" s="68">
        <v>58</v>
      </c>
      <c r="BG2" s="68">
        <v>59</v>
      </c>
      <c r="BH2" s="68">
        <v>60</v>
      </c>
      <c r="BI2" s="68">
        <v>61</v>
      </c>
      <c r="BJ2" s="68">
        <v>62</v>
      </c>
      <c r="BK2" s="68">
        <v>63</v>
      </c>
      <c r="BL2" s="68">
        <v>64</v>
      </c>
      <c r="BM2" s="68">
        <v>65</v>
      </c>
      <c r="BN2" s="68">
        <v>66</v>
      </c>
      <c r="BO2" s="68">
        <v>67</v>
      </c>
      <c r="BP2" s="68">
        <v>68</v>
      </c>
      <c r="BQ2" s="68">
        <v>69</v>
      </c>
      <c r="BR2" s="68">
        <v>70</v>
      </c>
      <c r="BS2" s="68">
        <v>71</v>
      </c>
      <c r="BT2" s="68">
        <v>72</v>
      </c>
      <c r="BU2" s="68">
        <v>73</v>
      </c>
      <c r="BV2" s="68">
        <v>74</v>
      </c>
      <c r="BW2" s="68">
        <v>75</v>
      </c>
      <c r="BX2" s="68">
        <v>76</v>
      </c>
      <c r="BY2" s="68">
        <v>77</v>
      </c>
      <c r="BZ2" s="68">
        <v>78</v>
      </c>
      <c r="CA2" s="68">
        <v>79</v>
      </c>
      <c r="CB2" s="68">
        <v>80</v>
      </c>
      <c r="CC2" s="68">
        <v>81</v>
      </c>
      <c r="CD2" s="68">
        <v>82</v>
      </c>
      <c r="CE2" s="68">
        <v>83</v>
      </c>
      <c r="CF2" s="68">
        <v>84</v>
      </c>
      <c r="CG2" s="68">
        <v>85</v>
      </c>
      <c r="CH2" s="68">
        <v>86</v>
      </c>
      <c r="CI2" s="68">
        <v>87</v>
      </c>
      <c r="CJ2" s="68">
        <v>88</v>
      </c>
      <c r="CK2" s="68">
        <v>89</v>
      </c>
      <c r="CL2" s="68">
        <v>90</v>
      </c>
      <c r="CM2" s="68">
        <v>91</v>
      </c>
      <c r="CN2" s="68">
        <v>92</v>
      </c>
      <c r="CO2" s="68">
        <v>93</v>
      </c>
      <c r="CP2" s="68">
        <v>94</v>
      </c>
      <c r="CQ2" s="68">
        <v>95</v>
      </c>
      <c r="CR2" s="68">
        <v>96</v>
      </c>
      <c r="CS2" s="68">
        <v>97</v>
      </c>
      <c r="CT2" s="68">
        <v>98</v>
      </c>
      <c r="CU2" s="68">
        <v>99</v>
      </c>
      <c r="CV2" s="68">
        <v>100</v>
      </c>
      <c r="CW2" s="68">
        <v>101</v>
      </c>
      <c r="CX2" s="68">
        <v>102</v>
      </c>
      <c r="CY2" s="68">
        <v>103</v>
      </c>
      <c r="CZ2" s="68">
        <v>104</v>
      </c>
      <c r="DA2" s="68">
        <v>105</v>
      </c>
      <c r="DB2" s="68">
        <v>106</v>
      </c>
      <c r="DC2" s="68">
        <v>107</v>
      </c>
      <c r="DD2" s="68">
        <v>108</v>
      </c>
      <c r="DE2" s="68">
        <v>109</v>
      </c>
      <c r="DF2" s="68">
        <v>110</v>
      </c>
      <c r="DG2" s="68">
        <v>111</v>
      </c>
      <c r="DH2" s="68">
        <v>112</v>
      </c>
      <c r="DI2" s="68">
        <v>113</v>
      </c>
      <c r="DJ2" s="52"/>
      <c r="DK2" s="52"/>
      <c r="DL2" s="52"/>
      <c r="DM2" s="52"/>
      <c r="DN2" s="52"/>
      <c r="DO2" s="52"/>
      <c r="DP2" s="52"/>
      <c r="DQ2" s="52"/>
      <c r="DR2" s="52"/>
      <c r="DS2" s="52"/>
      <c r="DT2" s="52"/>
      <c r="DU2" s="52"/>
      <c r="DV2" s="52"/>
      <c r="DW2" s="52"/>
      <c r="DX2" s="52"/>
      <c r="DY2" s="52"/>
      <c r="DZ2" s="52"/>
      <c r="EA2" s="3"/>
      <c r="EB2" s="3"/>
      <c r="EC2" s="3"/>
      <c r="ED2" s="3"/>
      <c r="EE2" s="3"/>
      <c r="EF2" s="3"/>
      <c r="EG2" s="3"/>
      <c r="EH2" s="3"/>
      <c r="EI2" s="3"/>
      <c r="EJ2" s="3"/>
      <c r="EK2" s="3"/>
      <c r="EL2" s="3"/>
      <c r="EM2" s="3"/>
      <c r="EN2" s="3"/>
      <c r="EO2" s="3"/>
      <c r="EP2" s="3"/>
      <c r="EQ2" s="3"/>
      <c r="ER2" s="3"/>
      <c r="ES2" s="3"/>
      <c r="ET2" s="3"/>
      <c r="EU2" s="3"/>
      <c r="EV2" s="3"/>
      <c r="EW2" s="3"/>
      <c r="EX2" s="3"/>
    </row>
    <row r="3" spans="1:154" s="49" customFormat="1" x14ac:dyDescent="0.2">
      <c r="A3" s="46"/>
      <c r="B3" s="46"/>
      <c r="C3" s="46"/>
      <c r="D3" s="46"/>
      <c r="E3" s="46"/>
      <c r="F3" s="46" t="s">
        <v>19</v>
      </c>
      <c r="G3" s="46" t="s">
        <v>20</v>
      </c>
      <c r="H3" s="46" t="s">
        <v>21</v>
      </c>
      <c r="I3" s="46" t="s">
        <v>22</v>
      </c>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63"/>
      <c r="DE3" s="63"/>
      <c r="DF3" s="63"/>
      <c r="DG3" s="63"/>
      <c r="DH3" s="63"/>
      <c r="DI3" s="63"/>
      <c r="DJ3" s="63"/>
      <c r="DK3" s="63"/>
      <c r="DL3" s="63"/>
      <c r="DM3" s="63"/>
      <c r="DN3" s="63"/>
      <c r="DO3" s="63"/>
      <c r="DP3" s="63"/>
      <c r="DQ3" s="63"/>
      <c r="DR3" s="63"/>
      <c r="DS3" s="63"/>
      <c r="DT3" s="63"/>
      <c r="DU3" s="63"/>
      <c r="DV3" s="63"/>
      <c r="DW3" s="63"/>
      <c r="DX3" s="63"/>
      <c r="DY3" s="63"/>
      <c r="DZ3" s="63"/>
    </row>
    <row r="4" spans="1:154" s="49" customFormat="1" x14ac:dyDescent="0.2">
      <c r="A4" s="46"/>
      <c r="B4" s="46"/>
      <c r="C4" s="46"/>
      <c r="D4" s="46"/>
      <c r="E4" s="46"/>
      <c r="F4" s="46" t="s">
        <v>17</v>
      </c>
      <c r="G4" s="46"/>
      <c r="H4" s="46"/>
      <c r="I4" s="46"/>
      <c r="J4" s="46"/>
      <c r="K4" s="46"/>
      <c r="L4" s="46" t="s">
        <v>23</v>
      </c>
      <c r="M4" s="46"/>
      <c r="N4" s="46"/>
      <c r="O4" s="46"/>
      <c r="P4" s="46"/>
      <c r="Q4" s="46"/>
      <c r="R4" s="46" t="s">
        <v>24</v>
      </c>
      <c r="S4" s="46"/>
      <c r="T4" s="46"/>
      <c r="U4" s="46"/>
      <c r="V4" s="46"/>
      <c r="W4" s="46"/>
      <c r="X4" s="46" t="s">
        <v>96</v>
      </c>
      <c r="Y4" s="46"/>
      <c r="Z4" s="46"/>
      <c r="AA4" s="46" t="s">
        <v>77</v>
      </c>
      <c r="AB4" s="46"/>
      <c r="AC4" s="46"/>
      <c r="AD4" s="46" t="s">
        <v>78</v>
      </c>
      <c r="AE4" s="46"/>
      <c r="AF4" s="46"/>
      <c r="AG4" s="46" t="s">
        <v>97</v>
      </c>
      <c r="AH4" s="46"/>
      <c r="AI4" s="46"/>
      <c r="AJ4" s="46"/>
      <c r="AK4" s="46"/>
      <c r="AL4" s="46"/>
      <c r="AM4" s="46" t="s">
        <v>25</v>
      </c>
      <c r="AN4" s="46"/>
      <c r="AO4" s="46"/>
      <c r="AP4" s="46" t="s">
        <v>26</v>
      </c>
      <c r="AQ4" s="46"/>
      <c r="AR4" s="46"/>
      <c r="AS4" s="46" t="s">
        <v>98</v>
      </c>
      <c r="AT4" s="46"/>
      <c r="AU4" s="46"/>
      <c r="AV4" s="46" t="s">
        <v>99</v>
      </c>
      <c r="AW4" s="46"/>
      <c r="AX4" s="46"/>
      <c r="AY4" s="46" t="s">
        <v>100</v>
      </c>
      <c r="AZ4" s="46"/>
      <c r="BA4" s="46"/>
      <c r="BB4" s="46" t="s">
        <v>101</v>
      </c>
      <c r="BC4" s="46"/>
      <c r="BD4" s="46"/>
      <c r="BE4" s="46" t="s">
        <v>102</v>
      </c>
      <c r="BF4" s="46"/>
      <c r="BG4" s="46"/>
      <c r="BH4" s="46"/>
      <c r="BI4" s="46"/>
      <c r="BJ4" s="46"/>
      <c r="BK4" s="46" t="s">
        <v>103</v>
      </c>
      <c r="BL4" s="46"/>
      <c r="BM4" s="46"/>
      <c r="BN4" s="46"/>
      <c r="BO4" s="46"/>
      <c r="BP4" s="46"/>
      <c r="BQ4" s="46" t="s">
        <v>104</v>
      </c>
      <c r="BR4" s="46"/>
      <c r="BS4" s="46"/>
      <c r="BT4" s="46"/>
      <c r="BU4" s="46"/>
      <c r="BV4" s="46"/>
      <c r="BW4" s="46" t="s">
        <v>27</v>
      </c>
      <c r="BX4" s="46"/>
      <c r="BY4" s="46"/>
      <c r="BZ4" s="46" t="s">
        <v>105</v>
      </c>
      <c r="CA4" s="46"/>
      <c r="CB4" s="46"/>
      <c r="CC4" s="46" t="s">
        <v>106</v>
      </c>
      <c r="CD4" s="46"/>
      <c r="CE4" s="46"/>
      <c r="CF4" s="46" t="s">
        <v>107</v>
      </c>
      <c r="CG4" s="46"/>
      <c r="CH4" s="46"/>
      <c r="CI4" s="46" t="s">
        <v>108</v>
      </c>
      <c r="CJ4" s="46"/>
      <c r="CK4" s="46"/>
      <c r="CL4" s="46"/>
      <c r="CM4" s="46"/>
      <c r="CN4" s="46"/>
      <c r="CO4" s="46" t="s">
        <v>109</v>
      </c>
      <c r="CP4" s="46"/>
      <c r="CQ4" s="46"/>
      <c r="CR4" s="46"/>
      <c r="CS4" s="46"/>
      <c r="CT4" s="46"/>
      <c r="CU4" s="46" t="s">
        <v>110</v>
      </c>
      <c r="CV4" s="46"/>
      <c r="CW4" s="46"/>
      <c r="CX4" s="46"/>
      <c r="CY4" s="46"/>
      <c r="CZ4" s="46"/>
      <c r="DA4" s="46" t="s">
        <v>111</v>
      </c>
      <c r="DB4" s="46"/>
      <c r="DC4" s="46"/>
      <c r="DD4" s="102" t="s">
        <v>6</v>
      </c>
      <c r="DE4" s="102"/>
      <c r="DF4" s="102"/>
      <c r="DG4" s="24" t="s">
        <v>8</v>
      </c>
      <c r="DH4" s="131" t="s">
        <v>9</v>
      </c>
      <c r="DI4" s="131" t="s">
        <v>10</v>
      </c>
      <c r="DJ4" s="129"/>
      <c r="DK4" s="129"/>
      <c r="DL4" s="129"/>
      <c r="DM4" s="129"/>
      <c r="DN4" s="129"/>
      <c r="DO4" s="129"/>
      <c r="DP4" s="129"/>
      <c r="DQ4" s="129"/>
      <c r="DR4" s="129"/>
      <c r="DS4" s="129"/>
      <c r="DT4" s="129"/>
      <c r="DU4" s="129"/>
      <c r="DV4" s="63"/>
      <c r="DW4" s="63"/>
      <c r="DX4" s="63"/>
      <c r="DY4" s="63"/>
      <c r="DZ4" s="63"/>
    </row>
    <row r="5" spans="1:154" s="49" customFormat="1" x14ac:dyDescent="0.2">
      <c r="A5" s="46"/>
      <c r="B5" s="46"/>
      <c r="C5" s="46"/>
      <c r="D5" s="46"/>
      <c r="E5" s="46"/>
      <c r="F5" s="46" t="s">
        <v>112</v>
      </c>
      <c r="G5" s="46"/>
      <c r="H5" s="46"/>
      <c r="I5" s="46" t="s">
        <v>28</v>
      </c>
      <c r="J5" s="46"/>
      <c r="K5" s="46"/>
      <c r="L5" s="46" t="s">
        <v>113</v>
      </c>
      <c r="M5" s="46"/>
      <c r="N5" s="46"/>
      <c r="O5" s="46" t="s">
        <v>29</v>
      </c>
      <c r="P5" s="46"/>
      <c r="Q5" s="46"/>
      <c r="R5" s="46" t="s">
        <v>114</v>
      </c>
      <c r="S5" s="46"/>
      <c r="T5" s="46"/>
      <c r="U5" s="46" t="s">
        <v>30</v>
      </c>
      <c r="V5" s="46"/>
      <c r="W5" s="46"/>
      <c r="X5" s="46" t="s">
        <v>115</v>
      </c>
      <c r="Y5" s="46"/>
      <c r="Z5" s="46"/>
      <c r="AA5" s="46" t="s">
        <v>116</v>
      </c>
      <c r="AB5" s="46"/>
      <c r="AC5" s="46"/>
      <c r="AD5" s="46" t="s">
        <v>117</v>
      </c>
      <c r="AE5" s="46"/>
      <c r="AF5" s="46"/>
      <c r="AG5" s="46" t="s">
        <v>118</v>
      </c>
      <c r="AH5" s="46"/>
      <c r="AI5" s="46"/>
      <c r="AJ5" s="46" t="s">
        <v>119</v>
      </c>
      <c r="AK5" s="46"/>
      <c r="AL5" s="46"/>
      <c r="AM5" s="46" t="s">
        <v>120</v>
      </c>
      <c r="AN5" s="46"/>
      <c r="AO5" s="46"/>
      <c r="AP5" s="46" t="s">
        <v>121</v>
      </c>
      <c r="AQ5" s="46"/>
      <c r="AR5" s="46"/>
      <c r="AS5" s="46" t="s">
        <v>122</v>
      </c>
      <c r="AT5" s="46"/>
      <c r="AU5" s="46"/>
      <c r="AV5" s="46" t="s">
        <v>123</v>
      </c>
      <c r="AW5" s="46"/>
      <c r="AX5" s="46"/>
      <c r="AY5" s="46" t="s">
        <v>124</v>
      </c>
      <c r="AZ5" s="46"/>
      <c r="BA5" s="46"/>
      <c r="BB5" s="46" t="s">
        <v>125</v>
      </c>
      <c r="BC5" s="46"/>
      <c r="BD5" s="46"/>
      <c r="BE5" s="46" t="s">
        <v>126</v>
      </c>
      <c r="BF5" s="46"/>
      <c r="BG5" s="46"/>
      <c r="BH5" s="46" t="s">
        <v>127</v>
      </c>
      <c r="BI5" s="46"/>
      <c r="BJ5" s="46"/>
      <c r="BK5" s="46" t="s">
        <v>128</v>
      </c>
      <c r="BL5" s="46"/>
      <c r="BM5" s="46"/>
      <c r="BN5" s="46" t="s">
        <v>129</v>
      </c>
      <c r="BO5" s="46"/>
      <c r="BP5" s="46"/>
      <c r="BQ5" s="46" t="s">
        <v>130</v>
      </c>
      <c r="BR5" s="46"/>
      <c r="BS5" s="46"/>
      <c r="BT5" s="46" t="s">
        <v>131</v>
      </c>
      <c r="BU5" s="46"/>
      <c r="BV5" s="46"/>
      <c r="BW5" s="46" t="s">
        <v>31</v>
      </c>
      <c r="BX5" s="46"/>
      <c r="BY5" s="46"/>
      <c r="BZ5" s="46" t="s">
        <v>132</v>
      </c>
      <c r="CA5" s="46"/>
      <c r="CB5" s="46"/>
      <c r="CC5" s="46" t="s">
        <v>133</v>
      </c>
      <c r="CD5" s="46"/>
      <c r="CE5" s="46"/>
      <c r="CF5" s="46" t="s">
        <v>134</v>
      </c>
      <c r="CG5" s="46"/>
      <c r="CH5" s="46"/>
      <c r="CI5" s="46" t="s">
        <v>135</v>
      </c>
      <c r="CJ5" s="46"/>
      <c r="CK5" s="46"/>
      <c r="CL5" s="46" t="s">
        <v>136</v>
      </c>
      <c r="CM5" s="46"/>
      <c r="CN5" s="46"/>
      <c r="CO5" s="46" t="s">
        <v>137</v>
      </c>
      <c r="CP5" s="46"/>
      <c r="CQ5" s="46"/>
      <c r="CR5" s="46" t="s">
        <v>138</v>
      </c>
      <c r="CS5" s="46"/>
      <c r="CT5" s="46"/>
      <c r="CU5" s="46" t="s">
        <v>139</v>
      </c>
      <c r="CV5" s="46"/>
      <c r="CW5" s="46"/>
      <c r="CX5" s="46" t="s">
        <v>140</v>
      </c>
      <c r="CY5" s="46"/>
      <c r="CZ5" s="46"/>
      <c r="DA5" s="46" t="s">
        <v>141</v>
      </c>
      <c r="DB5" s="46"/>
      <c r="DC5" s="46"/>
      <c r="DD5" s="102"/>
      <c r="DE5" s="102"/>
      <c r="DF5" s="102"/>
      <c r="DG5" s="102"/>
      <c r="DH5" s="102"/>
      <c r="DI5" s="102"/>
      <c r="DJ5" s="129" t="s">
        <v>3630</v>
      </c>
      <c r="DK5" s="129"/>
      <c r="DL5" s="129"/>
      <c r="DM5" s="129"/>
      <c r="DN5" s="129"/>
      <c r="DO5" s="129"/>
      <c r="DP5" s="129"/>
      <c r="DQ5" s="129"/>
      <c r="DR5" s="129"/>
      <c r="DS5" s="129"/>
      <c r="DT5" s="129"/>
      <c r="DU5" s="129"/>
      <c r="DV5" s="63"/>
      <c r="DW5" s="63"/>
      <c r="DX5" s="63"/>
      <c r="DY5" s="63"/>
      <c r="DZ5" s="63"/>
    </row>
    <row r="6" spans="1:154" s="49" customFormat="1" x14ac:dyDescent="0.2">
      <c r="A6" s="46"/>
      <c r="B6" s="46"/>
      <c r="C6" s="46"/>
      <c r="D6" s="46"/>
      <c r="E6" s="46"/>
      <c r="F6" s="46"/>
      <c r="G6" s="46"/>
      <c r="H6" s="46"/>
      <c r="I6" s="46"/>
      <c r="J6" s="46"/>
      <c r="K6" s="46"/>
      <c r="L6" s="46" t="s">
        <v>142</v>
      </c>
      <c r="M6" s="46"/>
      <c r="N6" s="46"/>
      <c r="O6" s="46" t="s">
        <v>32</v>
      </c>
      <c r="P6" s="46"/>
      <c r="Q6" s="46"/>
      <c r="R6" s="46"/>
      <c r="S6" s="46"/>
      <c r="T6" s="46"/>
      <c r="U6" s="46"/>
      <c r="V6" s="46"/>
      <c r="W6" s="46"/>
      <c r="X6" s="46" t="s">
        <v>33</v>
      </c>
      <c r="Y6" s="46"/>
      <c r="Z6" s="46"/>
      <c r="AA6" s="46" t="s">
        <v>143</v>
      </c>
      <c r="AB6" s="46"/>
      <c r="AC6" s="46"/>
      <c r="AD6" s="46" t="s">
        <v>144</v>
      </c>
      <c r="AE6" s="46"/>
      <c r="AF6" s="46"/>
      <c r="AG6" s="46" t="s">
        <v>145</v>
      </c>
      <c r="AH6" s="46"/>
      <c r="AI6" s="46"/>
      <c r="AJ6" s="46" t="s">
        <v>145</v>
      </c>
      <c r="AK6" s="46"/>
      <c r="AL6" s="46"/>
      <c r="AM6" s="46" t="s">
        <v>146</v>
      </c>
      <c r="AN6" s="46"/>
      <c r="AO6" s="46"/>
      <c r="AP6" s="46" t="s">
        <v>147</v>
      </c>
      <c r="AQ6" s="46"/>
      <c r="AR6" s="46"/>
      <c r="AS6" s="46" t="s">
        <v>148</v>
      </c>
      <c r="AT6" s="46"/>
      <c r="AU6" s="46"/>
      <c r="AV6" s="46" t="s">
        <v>149</v>
      </c>
      <c r="AW6" s="46"/>
      <c r="AX6" s="46"/>
      <c r="AY6" s="46" t="s">
        <v>149</v>
      </c>
      <c r="AZ6" s="46"/>
      <c r="BA6" s="46"/>
      <c r="BB6" s="46" t="s">
        <v>149</v>
      </c>
      <c r="BC6" s="46"/>
      <c r="BD6" s="46"/>
      <c r="BE6" s="46" t="s">
        <v>34</v>
      </c>
      <c r="BF6" s="46"/>
      <c r="BG6" s="46"/>
      <c r="BH6" s="46" t="s">
        <v>150</v>
      </c>
      <c r="BI6" s="46"/>
      <c r="BJ6" s="46"/>
      <c r="BK6" s="46" t="s">
        <v>34</v>
      </c>
      <c r="BL6" s="46"/>
      <c r="BM6" s="46"/>
      <c r="BN6" s="46" t="s">
        <v>150</v>
      </c>
      <c r="BO6" s="46"/>
      <c r="BP6" s="46"/>
      <c r="BQ6" s="46" t="s">
        <v>34</v>
      </c>
      <c r="BR6" s="46"/>
      <c r="BS6" s="46"/>
      <c r="BT6" s="46" t="s">
        <v>150</v>
      </c>
      <c r="BU6" s="46"/>
      <c r="BV6" s="46"/>
      <c r="BW6" s="46" t="s">
        <v>35</v>
      </c>
      <c r="BX6" s="46"/>
      <c r="BY6" s="46"/>
      <c r="BZ6" s="46" t="s">
        <v>151</v>
      </c>
      <c r="CA6" s="46"/>
      <c r="CB6" s="46"/>
      <c r="CC6" s="46" t="s">
        <v>149</v>
      </c>
      <c r="CD6" s="46"/>
      <c r="CE6" s="46"/>
      <c r="CF6" s="46" t="s">
        <v>149</v>
      </c>
      <c r="CG6" s="46"/>
      <c r="CH6" s="46"/>
      <c r="CI6" s="46" t="s">
        <v>152</v>
      </c>
      <c r="CJ6" s="46"/>
      <c r="CK6" s="46"/>
      <c r="CL6" s="46" t="s">
        <v>150</v>
      </c>
      <c r="CM6" s="46"/>
      <c r="CN6" s="46"/>
      <c r="CO6" s="46" t="s">
        <v>79</v>
      </c>
      <c r="CP6" s="46"/>
      <c r="CQ6" s="46"/>
      <c r="CR6" s="46" t="s">
        <v>153</v>
      </c>
      <c r="CS6" s="46"/>
      <c r="CT6" s="46"/>
      <c r="CU6" s="46" t="s">
        <v>154</v>
      </c>
      <c r="CV6" s="46"/>
      <c r="CW6" s="46"/>
      <c r="CX6" s="46" t="s">
        <v>155</v>
      </c>
      <c r="CY6" s="46"/>
      <c r="CZ6" s="46"/>
      <c r="DA6" s="46" t="s">
        <v>156</v>
      </c>
      <c r="DB6" s="46"/>
      <c r="DC6" s="46"/>
      <c r="DD6" s="102" t="s">
        <v>315</v>
      </c>
      <c r="DE6" s="102"/>
      <c r="DF6" s="102"/>
      <c r="DG6" s="102" t="s">
        <v>315</v>
      </c>
      <c r="DH6" s="102"/>
      <c r="DI6" s="102"/>
      <c r="DJ6" s="129" t="s">
        <v>3631</v>
      </c>
      <c r="DK6" s="129"/>
      <c r="DL6" s="129"/>
      <c r="DM6" s="129" t="s">
        <v>3632</v>
      </c>
      <c r="DN6" s="129"/>
      <c r="DO6" s="129"/>
      <c r="DP6" s="129" t="s">
        <v>3633</v>
      </c>
      <c r="DQ6" s="129"/>
      <c r="DR6" s="129"/>
      <c r="DS6" s="129" t="s">
        <v>3634</v>
      </c>
      <c r="DT6" s="129"/>
      <c r="DU6" s="129"/>
      <c r="DV6" s="63"/>
      <c r="DW6" s="63"/>
      <c r="DX6" s="63"/>
      <c r="DY6" s="63"/>
      <c r="DZ6" s="63"/>
    </row>
    <row r="7" spans="1:154" s="49" customFormat="1" x14ac:dyDescent="0.2">
      <c r="A7" s="46" t="s">
        <v>92</v>
      </c>
      <c r="B7" s="46" t="s">
        <v>93</v>
      </c>
      <c r="C7" s="46" t="s">
        <v>36</v>
      </c>
      <c r="D7" s="46" t="s">
        <v>37</v>
      </c>
      <c r="E7" s="46" t="s">
        <v>38</v>
      </c>
      <c r="F7" s="46" t="s">
        <v>39</v>
      </c>
      <c r="G7" s="46" t="s">
        <v>40</v>
      </c>
      <c r="H7" s="46" t="s">
        <v>41</v>
      </c>
      <c r="I7" s="46" t="s">
        <v>39</v>
      </c>
      <c r="J7" s="46" t="s">
        <v>40</v>
      </c>
      <c r="K7" s="46" t="s">
        <v>41</v>
      </c>
      <c r="L7" s="46" t="s">
        <v>39</v>
      </c>
      <c r="M7" s="46" t="s">
        <v>40</v>
      </c>
      <c r="N7" s="46" t="s">
        <v>41</v>
      </c>
      <c r="O7" s="46" t="s">
        <v>39</v>
      </c>
      <c r="P7" s="46" t="s">
        <v>40</v>
      </c>
      <c r="Q7" s="46" t="s">
        <v>41</v>
      </c>
      <c r="R7" s="46" t="s">
        <v>39</v>
      </c>
      <c r="S7" s="46" t="s">
        <v>40</v>
      </c>
      <c r="T7" s="46" t="s">
        <v>41</v>
      </c>
      <c r="U7" s="46" t="s">
        <v>39</v>
      </c>
      <c r="V7" s="46" t="s">
        <v>40</v>
      </c>
      <c r="W7" s="46" t="s">
        <v>41</v>
      </c>
      <c r="X7" s="46" t="s">
        <v>39</v>
      </c>
      <c r="Y7" s="46" t="s">
        <v>40</v>
      </c>
      <c r="Z7" s="46" t="s">
        <v>41</v>
      </c>
      <c r="AA7" s="46" t="s">
        <v>39</v>
      </c>
      <c r="AB7" s="46" t="s">
        <v>40</v>
      </c>
      <c r="AC7" s="46" t="s">
        <v>41</v>
      </c>
      <c r="AD7" s="46" t="s">
        <v>39</v>
      </c>
      <c r="AE7" s="46" t="s">
        <v>40</v>
      </c>
      <c r="AF7" s="46" t="s">
        <v>41</v>
      </c>
      <c r="AG7" s="46" t="s">
        <v>39</v>
      </c>
      <c r="AH7" s="46" t="s">
        <v>40</v>
      </c>
      <c r="AI7" s="46" t="s">
        <v>41</v>
      </c>
      <c r="AJ7" s="46" t="s">
        <v>39</v>
      </c>
      <c r="AK7" s="46" t="s">
        <v>40</v>
      </c>
      <c r="AL7" s="46" t="s">
        <v>41</v>
      </c>
      <c r="AM7" s="46" t="s">
        <v>39</v>
      </c>
      <c r="AN7" s="46" t="s">
        <v>40</v>
      </c>
      <c r="AO7" s="46" t="s">
        <v>41</v>
      </c>
      <c r="AP7" s="46" t="s">
        <v>39</v>
      </c>
      <c r="AQ7" s="46" t="s">
        <v>40</v>
      </c>
      <c r="AR7" s="46" t="s">
        <v>41</v>
      </c>
      <c r="AS7" s="46" t="s">
        <v>39</v>
      </c>
      <c r="AT7" s="46" t="s">
        <v>40</v>
      </c>
      <c r="AU7" s="46" t="s">
        <v>41</v>
      </c>
      <c r="AV7" s="46" t="s">
        <v>39</v>
      </c>
      <c r="AW7" s="46" t="s">
        <v>40</v>
      </c>
      <c r="AX7" s="46" t="s">
        <v>41</v>
      </c>
      <c r="AY7" s="46" t="s">
        <v>39</v>
      </c>
      <c r="AZ7" s="46" t="s">
        <v>40</v>
      </c>
      <c r="BA7" s="46" t="s">
        <v>41</v>
      </c>
      <c r="BB7" s="46" t="s">
        <v>39</v>
      </c>
      <c r="BC7" s="46" t="s">
        <v>40</v>
      </c>
      <c r="BD7" s="46" t="s">
        <v>41</v>
      </c>
      <c r="BE7" s="46" t="s">
        <v>39</v>
      </c>
      <c r="BF7" s="46" t="s">
        <v>40</v>
      </c>
      <c r="BG7" s="46" t="s">
        <v>41</v>
      </c>
      <c r="BH7" s="46" t="s">
        <v>39</v>
      </c>
      <c r="BI7" s="46" t="s">
        <v>40</v>
      </c>
      <c r="BJ7" s="46" t="s">
        <v>41</v>
      </c>
      <c r="BK7" s="46" t="s">
        <v>39</v>
      </c>
      <c r="BL7" s="46" t="s">
        <v>40</v>
      </c>
      <c r="BM7" s="46" t="s">
        <v>41</v>
      </c>
      <c r="BN7" s="46" t="s">
        <v>39</v>
      </c>
      <c r="BO7" s="46" t="s">
        <v>40</v>
      </c>
      <c r="BP7" s="46" t="s">
        <v>41</v>
      </c>
      <c r="BQ7" s="46" t="s">
        <v>39</v>
      </c>
      <c r="BR7" s="46" t="s">
        <v>40</v>
      </c>
      <c r="BS7" s="46" t="s">
        <v>41</v>
      </c>
      <c r="BT7" s="46" t="s">
        <v>39</v>
      </c>
      <c r="BU7" s="46" t="s">
        <v>40</v>
      </c>
      <c r="BV7" s="46" t="s">
        <v>41</v>
      </c>
      <c r="BW7" s="46" t="s">
        <v>39</v>
      </c>
      <c r="BX7" s="46" t="s">
        <v>40</v>
      </c>
      <c r="BY7" s="46" t="s">
        <v>41</v>
      </c>
      <c r="BZ7" s="46" t="s">
        <v>39</v>
      </c>
      <c r="CA7" s="46" t="s">
        <v>40</v>
      </c>
      <c r="CB7" s="46" t="s">
        <v>41</v>
      </c>
      <c r="CC7" s="46" t="s">
        <v>39</v>
      </c>
      <c r="CD7" s="46" t="s">
        <v>40</v>
      </c>
      <c r="CE7" s="46" t="s">
        <v>41</v>
      </c>
      <c r="CF7" s="46" t="s">
        <v>39</v>
      </c>
      <c r="CG7" s="46" t="s">
        <v>40</v>
      </c>
      <c r="CH7" s="46" t="s">
        <v>41</v>
      </c>
      <c r="CI7" s="46" t="s">
        <v>39</v>
      </c>
      <c r="CJ7" s="46" t="s">
        <v>40</v>
      </c>
      <c r="CK7" s="46" t="s">
        <v>41</v>
      </c>
      <c r="CL7" s="46" t="s">
        <v>39</v>
      </c>
      <c r="CM7" s="46" t="s">
        <v>40</v>
      </c>
      <c r="CN7" s="46" t="s">
        <v>41</v>
      </c>
      <c r="CO7" s="46" t="s">
        <v>39</v>
      </c>
      <c r="CP7" s="46" t="s">
        <v>40</v>
      </c>
      <c r="CQ7" s="46" t="s">
        <v>41</v>
      </c>
      <c r="CR7" s="46" t="s">
        <v>39</v>
      </c>
      <c r="CS7" s="46" t="s">
        <v>40</v>
      </c>
      <c r="CT7" s="46" t="s">
        <v>41</v>
      </c>
      <c r="CU7" s="46" t="s">
        <v>39</v>
      </c>
      <c r="CV7" s="46" t="s">
        <v>40</v>
      </c>
      <c r="CW7" s="46" t="s">
        <v>41</v>
      </c>
      <c r="CX7" s="46" t="s">
        <v>39</v>
      </c>
      <c r="CY7" s="46" t="s">
        <v>40</v>
      </c>
      <c r="CZ7" s="46" t="s">
        <v>41</v>
      </c>
      <c r="DA7" s="46" t="s">
        <v>39</v>
      </c>
      <c r="DB7" s="46" t="s">
        <v>40</v>
      </c>
      <c r="DC7" s="46" t="s">
        <v>41</v>
      </c>
      <c r="DD7" s="24" t="s">
        <v>39</v>
      </c>
      <c r="DE7" s="24" t="s">
        <v>40</v>
      </c>
      <c r="DF7" s="24" t="s">
        <v>41</v>
      </c>
      <c r="DG7" s="24" t="s">
        <v>39</v>
      </c>
      <c r="DH7" s="24" t="s">
        <v>39</v>
      </c>
      <c r="DI7" s="24" t="s">
        <v>39</v>
      </c>
      <c r="DJ7" s="129" t="s">
        <v>3635</v>
      </c>
      <c r="DK7" s="129"/>
      <c r="DL7" s="129"/>
      <c r="DM7" s="129" t="s">
        <v>3635</v>
      </c>
      <c r="DN7" s="129"/>
      <c r="DO7" s="129"/>
      <c r="DP7" s="129" t="s">
        <v>3636</v>
      </c>
      <c r="DQ7" s="129"/>
      <c r="DR7" s="129"/>
      <c r="DS7" s="129" t="s">
        <v>3636</v>
      </c>
      <c r="DT7" s="129"/>
      <c r="DU7" s="129"/>
      <c r="DV7" s="63"/>
      <c r="DW7" s="64"/>
      <c r="DX7" s="64"/>
      <c r="DY7" s="64"/>
      <c r="DZ7" s="63"/>
    </row>
    <row r="8" spans="1:154" x14ac:dyDescent="0.2">
      <c r="A8" t="s">
        <v>81</v>
      </c>
      <c r="B8" t="s">
        <v>304</v>
      </c>
      <c r="C8" t="s">
        <v>94</v>
      </c>
      <c r="D8" t="s">
        <v>218</v>
      </c>
      <c r="E8" t="s">
        <v>219</v>
      </c>
      <c r="F8" s="71"/>
      <c r="G8" s="72"/>
      <c r="H8" s="72"/>
      <c r="I8" s="73"/>
      <c r="J8" s="71"/>
      <c r="K8" s="72"/>
      <c r="L8" s="72"/>
      <c r="M8" s="73"/>
      <c r="N8" s="71"/>
      <c r="O8" s="72"/>
      <c r="P8" s="72"/>
      <c r="Q8" s="73"/>
      <c r="R8" s="71"/>
      <c r="S8" s="72"/>
      <c r="T8" s="72"/>
      <c r="U8" s="73"/>
      <c r="V8" s="71"/>
      <c r="W8" s="72"/>
      <c r="X8" s="72"/>
      <c r="Y8" s="73"/>
      <c r="Z8" s="71"/>
      <c r="AA8" s="72"/>
      <c r="AB8" s="72"/>
      <c r="AC8" s="73"/>
      <c r="AD8" s="71"/>
      <c r="AE8" s="72"/>
      <c r="AF8" s="72"/>
      <c r="AG8" s="73"/>
      <c r="AH8" s="71"/>
      <c r="AI8" s="72"/>
      <c r="AJ8" s="72"/>
      <c r="AK8" s="73"/>
      <c r="AL8" s="71"/>
      <c r="AM8" s="72"/>
      <c r="AN8" s="72"/>
      <c r="AO8" s="73"/>
      <c r="AP8" s="71"/>
      <c r="AQ8" s="72"/>
      <c r="AR8" s="72"/>
      <c r="AS8" s="73"/>
      <c r="AT8" s="71"/>
      <c r="AU8" s="72"/>
      <c r="AV8" s="72"/>
      <c r="AW8" s="73"/>
      <c r="AX8" s="71"/>
      <c r="AY8" s="72"/>
      <c r="AZ8" s="72"/>
      <c r="BA8" s="73"/>
      <c r="BB8" s="71"/>
      <c r="BC8" s="72"/>
      <c r="BD8" s="72"/>
      <c r="BE8" s="73"/>
      <c r="BF8" s="71"/>
      <c r="BG8" s="72"/>
      <c r="BH8" s="72"/>
      <c r="BI8" s="73"/>
      <c r="BJ8" s="71"/>
      <c r="BK8" s="72"/>
      <c r="BL8" s="72"/>
      <c r="BM8" s="73"/>
      <c r="BN8" s="71"/>
      <c r="BO8" s="72"/>
      <c r="BP8" s="72"/>
      <c r="BQ8" s="73"/>
      <c r="BR8" s="71"/>
      <c r="BS8" s="72"/>
      <c r="BT8" s="72"/>
      <c r="BU8" s="73"/>
      <c r="BV8" s="71"/>
      <c r="BW8" s="72"/>
      <c r="BX8" s="72"/>
      <c r="BY8" s="73"/>
      <c r="BZ8" s="71"/>
      <c r="CA8" s="72"/>
      <c r="CB8" s="72"/>
      <c r="CC8" s="73"/>
      <c r="CD8" s="71"/>
      <c r="CE8" s="72"/>
      <c r="CF8" s="72"/>
      <c r="CG8" s="73"/>
      <c r="CH8" s="71"/>
      <c r="CI8" s="71">
        <f>CJ8/CK8*100</f>
        <v>90.090090090090087</v>
      </c>
      <c r="CJ8" s="72">
        <v>100</v>
      </c>
      <c r="CK8" s="144">
        <v>111</v>
      </c>
      <c r="CL8" s="71"/>
      <c r="CM8" s="72"/>
      <c r="CN8" s="72"/>
      <c r="CO8" s="71">
        <f>CP8/CQ8*100</f>
        <v>100</v>
      </c>
      <c r="CP8" s="144">
        <v>29</v>
      </c>
      <c r="CQ8" s="144">
        <v>29</v>
      </c>
      <c r="CR8" s="72"/>
      <c r="CS8" s="73"/>
      <c r="CT8" s="71"/>
      <c r="CU8" s="71">
        <f>CV8/CW8*100</f>
        <v>86.58536585365853</v>
      </c>
      <c r="CV8" s="72">
        <v>71</v>
      </c>
      <c r="CW8" s="144">
        <v>82</v>
      </c>
      <c r="CX8" s="71"/>
      <c r="CY8" s="72"/>
      <c r="CZ8" s="72"/>
      <c r="DA8" s="71">
        <f>DB8/DC8*100</f>
        <v>86.206896551724128</v>
      </c>
      <c r="DB8" s="144">
        <v>25</v>
      </c>
      <c r="DC8" s="72">
        <v>29</v>
      </c>
      <c r="DD8" s="72"/>
      <c r="DE8" s="73"/>
      <c r="DF8" s="71"/>
      <c r="DG8" s="72"/>
      <c r="DH8" s="72"/>
      <c r="DI8" s="73"/>
      <c r="DJ8" s="71"/>
      <c r="DK8" s="72"/>
      <c r="DL8" s="72"/>
      <c r="DM8" s="73"/>
      <c r="DN8" s="71"/>
      <c r="DO8" s="72"/>
      <c r="DP8" s="72"/>
      <c r="DQ8" s="73"/>
      <c r="DR8" s="71"/>
      <c r="DS8" s="72"/>
      <c r="DT8" s="72"/>
      <c r="DU8" s="73"/>
      <c r="DV8" s="71"/>
      <c r="DW8" s="72"/>
      <c r="DX8" s="72"/>
      <c r="DY8" s="73"/>
      <c r="DZ8" s="71"/>
      <c r="EA8" s="72"/>
      <c r="EB8" s="72"/>
      <c r="EC8" s="73"/>
      <c r="ED8" s="71"/>
      <c r="EE8" s="72"/>
      <c r="EF8" s="72"/>
      <c r="EG8" s="73"/>
      <c r="EH8" s="71"/>
      <c r="EI8" s="72"/>
      <c r="EJ8" s="72"/>
      <c r="EK8" s="73"/>
      <c r="EL8" s="71"/>
      <c r="EM8" s="72"/>
      <c r="EN8" s="72"/>
      <c r="EO8" s="73"/>
      <c r="EP8" s="71"/>
      <c r="ES8" s="71"/>
    </row>
    <row r="9" spans="1:154" x14ac:dyDescent="0.2">
      <c r="A9" t="s">
        <v>82</v>
      </c>
      <c r="B9" t="s">
        <v>305</v>
      </c>
      <c r="C9" t="s">
        <v>94</v>
      </c>
      <c r="D9" t="s">
        <v>220</v>
      </c>
      <c r="E9" t="s">
        <v>221</v>
      </c>
      <c r="F9" s="71"/>
      <c r="G9" s="72"/>
      <c r="H9" s="72"/>
      <c r="I9" s="73"/>
      <c r="J9" s="71"/>
      <c r="K9" s="72"/>
      <c r="L9" s="72"/>
      <c r="M9" s="73"/>
      <c r="N9" s="71"/>
      <c r="O9" s="72"/>
      <c r="P9" s="72"/>
      <c r="Q9" s="73"/>
      <c r="R9" s="71"/>
      <c r="S9" s="72"/>
      <c r="T9" s="72"/>
      <c r="U9" s="73"/>
      <c r="V9" s="71"/>
      <c r="W9" s="72"/>
      <c r="X9" s="72"/>
      <c r="Y9" s="73"/>
      <c r="Z9" s="71"/>
      <c r="AA9" s="72"/>
      <c r="AB9" s="72"/>
      <c r="AC9" s="73"/>
      <c r="AD9" s="71"/>
      <c r="AE9" s="72"/>
      <c r="AF9" s="72"/>
      <c r="AG9" s="73"/>
      <c r="AH9" s="71"/>
      <c r="AI9" s="72"/>
      <c r="AJ9" s="72"/>
      <c r="AK9" s="73"/>
      <c r="AL9" s="71"/>
      <c r="AM9" s="72"/>
      <c r="AN9" s="72"/>
      <c r="AO9" s="73"/>
      <c r="AP9" s="71"/>
      <c r="AQ9" s="72"/>
      <c r="AR9" s="72"/>
      <c r="AS9" s="73"/>
      <c r="AT9" s="71"/>
      <c r="AU9" s="72"/>
      <c r="AV9" s="72"/>
      <c r="AW9" s="73"/>
      <c r="AX9" s="71"/>
      <c r="AY9" s="72"/>
      <c r="AZ9" s="72"/>
      <c r="BA9" s="73"/>
      <c r="BB9" s="71"/>
      <c r="BC9" s="72"/>
      <c r="BD9" s="72"/>
      <c r="BE9" s="73"/>
      <c r="BF9" s="71"/>
      <c r="BG9" s="72"/>
      <c r="BH9" s="72"/>
      <c r="BI9" s="73"/>
      <c r="BJ9" s="71"/>
      <c r="BK9" s="72"/>
      <c r="BL9" s="72"/>
      <c r="BM9" s="73"/>
      <c r="BN9" s="71"/>
      <c r="BO9" s="72"/>
      <c r="BP9" s="72"/>
      <c r="BQ9" s="73"/>
      <c r="BR9" s="71"/>
      <c r="BS9" s="72"/>
      <c r="BT9" s="72"/>
      <c r="BU9" s="73"/>
      <c r="BV9" s="71"/>
      <c r="BW9" s="72"/>
      <c r="BX9" s="72"/>
      <c r="BY9" s="73"/>
      <c r="BZ9" s="71"/>
      <c r="CA9" s="72"/>
      <c r="CB9" s="72"/>
      <c r="CC9" s="73"/>
      <c r="CD9" s="71"/>
      <c r="CE9" s="72"/>
      <c r="CF9" s="72"/>
      <c r="CG9" s="73"/>
      <c r="CH9" s="71"/>
      <c r="CI9" s="71">
        <f t="shared" ref="CI9:CI72" si="0">CJ9/CK9*100</f>
        <v>68.807339449541288</v>
      </c>
      <c r="CJ9" s="72">
        <v>75</v>
      </c>
      <c r="CK9" s="144">
        <v>109</v>
      </c>
      <c r="CL9" s="71"/>
      <c r="CM9" s="72"/>
      <c r="CN9" s="72"/>
      <c r="CO9" s="71">
        <f t="shared" ref="CO9:CO71" si="1">CP9/CQ9*100</f>
        <v>68.807339449541288</v>
      </c>
      <c r="CP9" s="144">
        <v>75</v>
      </c>
      <c r="CQ9" s="144">
        <v>109</v>
      </c>
      <c r="CR9" s="72"/>
      <c r="CS9" s="73"/>
      <c r="CT9" s="71"/>
      <c r="CU9" s="71"/>
      <c r="CV9" s="72"/>
      <c r="CW9" s="144"/>
      <c r="CX9" s="71"/>
      <c r="CY9" s="72"/>
      <c r="CZ9" s="72"/>
      <c r="DA9" s="71">
        <f t="shared" ref="DA9:DA69" si="2">DB9/DC9*100</f>
        <v>100</v>
      </c>
      <c r="DB9" s="144">
        <v>10</v>
      </c>
      <c r="DC9" s="72">
        <v>10</v>
      </c>
      <c r="DD9" s="72"/>
      <c r="DE9" s="73"/>
      <c r="DF9" s="71"/>
      <c r="DG9" s="72"/>
      <c r="DH9" s="72"/>
      <c r="DI9" s="73"/>
      <c r="DJ9" s="71"/>
      <c r="DK9" s="72"/>
      <c r="DL9" s="72"/>
      <c r="DM9" s="73"/>
      <c r="DN9" s="71"/>
      <c r="DO9" s="72"/>
      <c r="DP9" s="72"/>
      <c r="DQ9" s="73"/>
      <c r="DR9" s="71"/>
      <c r="DS9" s="72"/>
      <c r="DT9" s="72"/>
      <c r="DU9" s="73"/>
      <c r="DV9" s="71"/>
      <c r="DW9" s="72"/>
      <c r="DX9" s="72"/>
      <c r="DY9" s="73"/>
      <c r="DZ9" s="71"/>
      <c r="EA9" s="72"/>
      <c r="EB9" s="72"/>
      <c r="EC9" s="73"/>
      <c r="ED9" s="71"/>
      <c r="EE9" s="72"/>
      <c r="EF9" s="72"/>
      <c r="EG9" s="73"/>
      <c r="EH9" s="71"/>
      <c r="EI9" s="72"/>
      <c r="EJ9" s="72"/>
      <c r="EK9" s="73"/>
      <c r="EL9" s="71"/>
      <c r="EM9" s="72"/>
      <c r="EN9" s="72"/>
      <c r="EO9" s="73"/>
      <c r="EP9" s="71"/>
      <c r="ES9" s="71"/>
    </row>
    <row r="10" spans="1:154" x14ac:dyDescent="0.2">
      <c r="A10" t="s">
        <v>83</v>
      </c>
      <c r="B10" t="s">
        <v>306</v>
      </c>
      <c r="C10" t="s">
        <v>94</v>
      </c>
      <c r="D10" t="s">
        <v>222</v>
      </c>
      <c r="E10" t="s">
        <v>223</v>
      </c>
      <c r="F10" s="71"/>
      <c r="G10" s="72"/>
      <c r="H10" s="72"/>
      <c r="I10" s="73"/>
      <c r="J10" s="71"/>
      <c r="K10" s="72"/>
      <c r="L10" s="72"/>
      <c r="M10" s="73"/>
      <c r="N10" s="71"/>
      <c r="O10" s="72"/>
      <c r="P10" s="72"/>
      <c r="Q10" s="73"/>
      <c r="R10" s="71"/>
      <c r="S10" s="72"/>
      <c r="T10" s="72"/>
      <c r="U10" s="73"/>
      <c r="V10" s="71"/>
      <c r="W10" s="72"/>
      <c r="X10" s="72"/>
      <c r="Y10" s="73"/>
      <c r="Z10" s="71"/>
      <c r="AA10" s="72"/>
      <c r="AB10" s="72"/>
      <c r="AC10" s="73"/>
      <c r="AD10" s="71"/>
      <c r="AE10" s="72"/>
      <c r="AF10" s="72"/>
      <c r="AG10" s="73"/>
      <c r="AH10" s="71"/>
      <c r="AI10" s="72"/>
      <c r="AJ10" s="72"/>
      <c r="AK10" s="73"/>
      <c r="AL10" s="71"/>
      <c r="AM10" s="72"/>
      <c r="AN10" s="72"/>
      <c r="AO10" s="73"/>
      <c r="AP10" s="71"/>
      <c r="AQ10" s="72"/>
      <c r="AR10" s="72"/>
      <c r="AS10" s="73"/>
      <c r="AT10" s="71"/>
      <c r="AU10" s="72"/>
      <c r="AV10" s="72"/>
      <c r="AW10" s="73"/>
      <c r="AX10" s="71"/>
      <c r="AY10" s="72"/>
      <c r="AZ10" s="72"/>
      <c r="BA10" s="73"/>
      <c r="BB10" s="71"/>
      <c r="BC10" s="72"/>
      <c r="BD10" s="72"/>
      <c r="BE10" s="73"/>
      <c r="BF10" s="71"/>
      <c r="BG10" s="72"/>
      <c r="BH10" s="72"/>
      <c r="BI10" s="73"/>
      <c r="BJ10" s="71"/>
      <c r="BK10" s="72"/>
      <c r="BL10" s="72"/>
      <c r="BM10" s="73"/>
      <c r="BN10" s="71"/>
      <c r="BO10" s="72"/>
      <c r="BP10" s="72"/>
      <c r="BQ10" s="73"/>
      <c r="BR10" s="71"/>
      <c r="BS10" s="72"/>
      <c r="BT10" s="72"/>
      <c r="BU10" s="73"/>
      <c r="BV10" s="71"/>
      <c r="BW10" s="72"/>
      <c r="BX10" s="72"/>
      <c r="BY10" s="73"/>
      <c r="BZ10" s="71"/>
      <c r="CA10" s="72"/>
      <c r="CB10" s="72"/>
      <c r="CC10" s="73"/>
      <c r="CD10" s="71"/>
      <c r="CE10" s="72"/>
      <c r="CF10" s="72"/>
      <c r="CG10" s="73"/>
      <c r="CH10" s="71"/>
      <c r="CI10" s="71">
        <f t="shared" si="0"/>
        <v>74.468085106382972</v>
      </c>
      <c r="CJ10" s="72">
        <v>70</v>
      </c>
      <c r="CK10" s="144">
        <v>94</v>
      </c>
      <c r="CL10" s="71"/>
      <c r="CM10" s="72"/>
      <c r="CN10" s="72"/>
      <c r="CO10" s="71">
        <f t="shared" si="1"/>
        <v>74.468085106382972</v>
      </c>
      <c r="CP10" s="144">
        <v>70</v>
      </c>
      <c r="CQ10" s="144">
        <v>94</v>
      </c>
      <c r="CR10" s="72"/>
      <c r="CS10" s="73"/>
      <c r="CT10" s="71"/>
      <c r="CU10" s="71"/>
      <c r="CV10" s="72"/>
      <c r="CW10" s="144"/>
      <c r="CX10" s="71"/>
      <c r="CY10" s="72"/>
      <c r="CZ10" s="72"/>
      <c r="DA10" s="71">
        <f t="shared" si="2"/>
        <v>86</v>
      </c>
      <c r="DB10" s="144">
        <v>43</v>
      </c>
      <c r="DC10" s="72">
        <v>50</v>
      </c>
      <c r="DD10" s="72"/>
      <c r="DE10" s="73"/>
      <c r="DF10" s="71"/>
      <c r="DG10" s="72"/>
      <c r="DH10" s="72"/>
      <c r="DI10" s="73"/>
      <c r="DJ10" s="71"/>
      <c r="DK10" s="72"/>
      <c r="DL10" s="72"/>
      <c r="DM10" s="73"/>
      <c r="DN10" s="71"/>
      <c r="DO10" s="72"/>
      <c r="DP10" s="72"/>
      <c r="DQ10" s="73"/>
      <c r="DR10" s="71"/>
      <c r="DS10" s="72"/>
      <c r="DT10" s="72"/>
      <c r="DU10" s="73"/>
      <c r="DV10" s="71"/>
      <c r="DW10" s="72"/>
      <c r="DX10" s="72"/>
      <c r="DY10" s="73"/>
      <c r="DZ10" s="71"/>
      <c r="EA10" s="72"/>
      <c r="EB10" s="72"/>
      <c r="EC10" s="73"/>
      <c r="ED10" s="71"/>
      <c r="EE10" s="72"/>
      <c r="EF10" s="72"/>
      <c r="EG10" s="73"/>
      <c r="EH10" s="71"/>
      <c r="EI10" s="72"/>
      <c r="EJ10" s="72"/>
      <c r="EK10" s="73"/>
      <c r="EL10" s="71"/>
      <c r="EM10" s="72"/>
      <c r="EN10" s="72"/>
      <c r="EO10" s="73"/>
      <c r="EP10" s="71"/>
      <c r="ES10" s="71"/>
    </row>
    <row r="11" spans="1:154" x14ac:dyDescent="0.2">
      <c r="A11" t="s">
        <v>84</v>
      </c>
      <c r="B11" t="s">
        <v>307</v>
      </c>
      <c r="C11" t="s">
        <v>94</v>
      </c>
      <c r="D11" t="s">
        <v>224</v>
      </c>
      <c r="E11" t="s">
        <v>219</v>
      </c>
      <c r="F11" s="71"/>
      <c r="G11" s="72"/>
      <c r="H11" s="72"/>
      <c r="I11" s="73"/>
      <c r="J11" s="71"/>
      <c r="K11" s="72"/>
      <c r="L11" s="72"/>
      <c r="M11" s="73"/>
      <c r="N11" s="71"/>
      <c r="O11" s="72"/>
      <c r="P11" s="72"/>
      <c r="Q11" s="73"/>
      <c r="R11" s="71"/>
      <c r="S11" s="72"/>
      <c r="T11" s="72"/>
      <c r="U11" s="73"/>
      <c r="V11" s="71"/>
      <c r="W11" s="72"/>
      <c r="X11" s="72"/>
      <c r="Y11" s="73"/>
      <c r="Z11" s="71"/>
      <c r="AA11" s="72"/>
      <c r="AB11" s="72"/>
      <c r="AC11" s="73"/>
      <c r="AD11" s="71"/>
      <c r="AE11" s="72"/>
      <c r="AF11" s="72"/>
      <c r="AG11" s="73"/>
      <c r="AH11" s="71"/>
      <c r="AI11" s="72"/>
      <c r="AJ11" s="72"/>
      <c r="AK11" s="73"/>
      <c r="AL11" s="71"/>
      <c r="AM11" s="72"/>
      <c r="AN11" s="72"/>
      <c r="AO11" s="73"/>
      <c r="AP11" s="71"/>
      <c r="AQ11" s="72"/>
      <c r="AR11" s="72"/>
      <c r="AS11" s="73"/>
      <c r="AT11" s="71"/>
      <c r="AU11" s="72"/>
      <c r="AV11" s="72"/>
      <c r="AW11" s="73"/>
      <c r="AX11" s="71"/>
      <c r="AY11" s="72"/>
      <c r="AZ11" s="72"/>
      <c r="BA11" s="73"/>
      <c r="BB11" s="71"/>
      <c r="BC11" s="72"/>
      <c r="BD11" s="72"/>
      <c r="BE11" s="73"/>
      <c r="BF11" s="71"/>
      <c r="BG11" s="72"/>
      <c r="BH11" s="72"/>
      <c r="BI11" s="73"/>
      <c r="BJ11" s="71"/>
      <c r="BK11" s="72"/>
      <c r="BL11" s="72"/>
      <c r="BM11" s="73"/>
      <c r="BN11" s="71"/>
      <c r="BO11" s="72"/>
      <c r="BP11" s="72"/>
      <c r="BQ11" s="73"/>
      <c r="BR11" s="71"/>
      <c r="BS11" s="72"/>
      <c r="BT11" s="72"/>
      <c r="BU11" s="73"/>
      <c r="BV11" s="71"/>
      <c r="BW11" s="72"/>
      <c r="BX11" s="72"/>
      <c r="BY11" s="73"/>
      <c r="BZ11" s="71"/>
      <c r="CA11" s="72"/>
      <c r="CB11" s="72"/>
      <c r="CC11" s="73"/>
      <c r="CD11" s="71"/>
      <c r="CE11" s="72"/>
      <c r="CF11" s="72"/>
      <c r="CG11" s="73"/>
      <c r="CH11" s="71"/>
      <c r="CI11" s="71">
        <f t="shared" si="0"/>
        <v>85.526315789473685</v>
      </c>
      <c r="CJ11" s="72">
        <v>65</v>
      </c>
      <c r="CK11" s="144">
        <v>76</v>
      </c>
      <c r="CL11" s="71"/>
      <c r="CM11" s="72"/>
      <c r="CN11" s="72"/>
      <c r="CO11" s="71">
        <f t="shared" si="1"/>
        <v>85.526315789473685</v>
      </c>
      <c r="CP11" s="144">
        <v>65</v>
      </c>
      <c r="CQ11" s="144">
        <v>76</v>
      </c>
      <c r="CR11" s="72"/>
      <c r="CS11" s="73"/>
      <c r="CT11" s="71"/>
      <c r="CU11" s="71"/>
      <c r="CV11" s="72"/>
      <c r="CW11" s="144"/>
      <c r="CX11" s="71"/>
      <c r="CY11" s="72"/>
      <c r="CZ11" s="72"/>
      <c r="DA11" s="71">
        <f t="shared" si="2"/>
        <v>75</v>
      </c>
      <c r="DB11" s="144">
        <v>15</v>
      </c>
      <c r="DC11" s="72">
        <v>20</v>
      </c>
      <c r="DD11" s="72"/>
      <c r="DE11" s="73"/>
      <c r="DF11" s="71"/>
      <c r="DG11" s="72"/>
      <c r="DH11" s="72"/>
      <c r="DI11" s="73"/>
      <c r="DJ11" s="71"/>
      <c r="DK11" s="72"/>
      <c r="DL11" s="72"/>
      <c r="DM11" s="73"/>
      <c r="DN11" s="71"/>
      <c r="DO11" s="72"/>
      <c r="DP11" s="72"/>
      <c r="DQ11" s="73"/>
      <c r="DR11" s="71"/>
      <c r="DS11" s="72"/>
      <c r="DT11" s="72"/>
      <c r="DU11" s="73"/>
      <c r="DV11" s="71"/>
      <c r="DW11" s="72"/>
      <c r="DX11" s="72"/>
      <c r="DY11" s="73"/>
      <c r="DZ11" s="71"/>
      <c r="EA11" s="72"/>
      <c r="EB11" s="72"/>
      <c r="EC11" s="73"/>
      <c r="ED11" s="71"/>
      <c r="EE11" s="72"/>
      <c r="EF11" s="72"/>
      <c r="EG11" s="73"/>
      <c r="EH11" s="71"/>
      <c r="EI11" s="72"/>
      <c r="EJ11" s="72"/>
      <c r="EK11" s="73"/>
      <c r="EL11" s="71"/>
      <c r="EM11" s="72"/>
      <c r="EN11" s="72"/>
      <c r="EO11" s="73"/>
      <c r="EP11" s="71"/>
      <c r="ES11" s="71"/>
    </row>
    <row r="12" spans="1:154" x14ac:dyDescent="0.2">
      <c r="A12" t="s">
        <v>85</v>
      </c>
      <c r="B12" t="s">
        <v>308</v>
      </c>
      <c r="C12" t="s">
        <v>94</v>
      </c>
      <c r="D12" t="s">
        <v>225</v>
      </c>
      <c r="E12" t="s">
        <v>226</v>
      </c>
      <c r="F12" s="71"/>
      <c r="G12" s="72"/>
      <c r="H12" s="72"/>
      <c r="I12" s="73"/>
      <c r="J12" s="71"/>
      <c r="K12" s="72"/>
      <c r="L12" s="72"/>
      <c r="M12" s="73"/>
      <c r="N12" s="71"/>
      <c r="O12" s="72"/>
      <c r="P12" s="72"/>
      <c r="Q12" s="73"/>
      <c r="R12" s="71"/>
      <c r="S12" s="72"/>
      <c r="T12" s="72"/>
      <c r="U12" s="73"/>
      <c r="V12" s="71"/>
      <c r="W12" s="72"/>
      <c r="X12" s="72"/>
      <c r="Y12" s="73"/>
      <c r="Z12" s="71"/>
      <c r="AA12" s="72"/>
      <c r="AB12" s="72"/>
      <c r="AC12" s="73"/>
      <c r="AD12" s="71"/>
      <c r="AE12" s="72"/>
      <c r="AF12" s="72"/>
      <c r="AG12" s="73"/>
      <c r="AH12" s="71"/>
      <c r="AI12" s="72"/>
      <c r="AJ12" s="72"/>
      <c r="AK12" s="73"/>
      <c r="AL12" s="71"/>
      <c r="AM12" s="72"/>
      <c r="AN12" s="72"/>
      <c r="AO12" s="73"/>
      <c r="AP12" s="71"/>
      <c r="AQ12" s="72"/>
      <c r="AR12" s="72"/>
      <c r="AS12" s="73"/>
      <c r="AT12" s="71"/>
      <c r="AU12" s="72"/>
      <c r="AV12" s="72"/>
      <c r="AW12" s="73"/>
      <c r="AX12" s="71"/>
      <c r="AY12" s="72"/>
      <c r="AZ12" s="72"/>
      <c r="BA12" s="73"/>
      <c r="BB12" s="71"/>
      <c r="BC12" s="72"/>
      <c r="BD12" s="72"/>
      <c r="BE12" s="73"/>
      <c r="BF12" s="71"/>
      <c r="BG12" s="72"/>
      <c r="BH12" s="72"/>
      <c r="BI12" s="73"/>
      <c r="BJ12" s="71"/>
      <c r="BK12" s="72"/>
      <c r="BL12" s="72"/>
      <c r="BM12" s="73"/>
      <c r="BN12" s="71"/>
      <c r="BO12" s="72"/>
      <c r="BP12" s="72"/>
      <c r="BQ12" s="73"/>
      <c r="BR12" s="71"/>
      <c r="BS12" s="72"/>
      <c r="BT12" s="72"/>
      <c r="BU12" s="73"/>
      <c r="BV12" s="71"/>
      <c r="BW12" s="72"/>
      <c r="BX12" s="72"/>
      <c r="BY12" s="73"/>
      <c r="BZ12" s="71"/>
      <c r="CA12" s="72"/>
      <c r="CB12" s="72"/>
      <c r="CC12" s="73"/>
      <c r="CD12" s="71"/>
      <c r="CE12" s="72"/>
      <c r="CF12" s="72"/>
      <c r="CG12" s="73"/>
      <c r="CH12" s="71"/>
      <c r="CI12" s="71">
        <f t="shared" si="0"/>
        <v>91.666666666666657</v>
      </c>
      <c r="CJ12" s="72">
        <v>55</v>
      </c>
      <c r="CK12" s="144">
        <v>60</v>
      </c>
      <c r="CL12" s="71"/>
      <c r="CM12" s="72"/>
      <c r="CN12" s="72"/>
      <c r="CO12" s="71">
        <f t="shared" si="1"/>
        <v>91.666666666666657</v>
      </c>
      <c r="CP12" s="144">
        <v>55</v>
      </c>
      <c r="CQ12" s="144">
        <v>60</v>
      </c>
      <c r="CR12" s="72"/>
      <c r="CS12" s="73"/>
      <c r="CT12" s="71"/>
      <c r="CU12" s="71"/>
      <c r="CV12" s="72"/>
      <c r="CW12" s="144"/>
      <c r="CX12" s="71"/>
      <c r="CY12" s="72"/>
      <c r="CZ12" s="72"/>
      <c r="DA12" s="71">
        <f t="shared" si="2"/>
        <v>82.608695652173907</v>
      </c>
      <c r="DB12" s="144">
        <v>38</v>
      </c>
      <c r="DC12" s="72">
        <v>46</v>
      </c>
      <c r="DD12" s="72"/>
      <c r="DE12" s="73"/>
      <c r="DF12" s="71"/>
      <c r="DG12" s="72"/>
      <c r="DH12" s="72"/>
      <c r="DI12" s="73"/>
      <c r="DJ12" s="71"/>
      <c r="DK12" s="72"/>
      <c r="DL12" s="72"/>
      <c r="DM12" s="73"/>
      <c r="DN12" s="71"/>
      <c r="DO12" s="72"/>
      <c r="DP12" s="72"/>
      <c r="DQ12" s="73"/>
      <c r="DR12" s="71"/>
      <c r="DS12" s="72"/>
      <c r="DT12" s="72"/>
      <c r="DU12" s="73"/>
      <c r="DV12" s="71"/>
      <c r="DW12" s="72"/>
      <c r="DX12" s="72"/>
      <c r="DY12" s="73"/>
      <c r="DZ12" s="71"/>
      <c r="EA12" s="72"/>
      <c r="EB12" s="72"/>
      <c r="EC12" s="73"/>
      <c r="ED12" s="71"/>
      <c r="EE12" s="72"/>
      <c r="EF12" s="72"/>
      <c r="EG12" s="73"/>
      <c r="EH12" s="71"/>
      <c r="EI12" s="72"/>
      <c r="EJ12" s="72"/>
      <c r="EK12" s="73"/>
      <c r="EL12" s="71"/>
      <c r="EM12" s="72"/>
      <c r="EN12" s="72"/>
      <c r="EO12" s="73"/>
      <c r="EP12" s="71"/>
      <c r="ES12" s="71"/>
    </row>
    <row r="13" spans="1:154" x14ac:dyDescent="0.2">
      <c r="A13" t="s">
        <v>86</v>
      </c>
      <c r="B13" t="s">
        <v>309</v>
      </c>
      <c r="C13" t="s">
        <v>94</v>
      </c>
      <c r="D13" t="s">
        <v>227</v>
      </c>
      <c r="E13" t="s">
        <v>223</v>
      </c>
      <c r="F13" s="71"/>
      <c r="G13" s="72"/>
      <c r="H13" s="72"/>
      <c r="I13" s="73"/>
      <c r="J13" s="71"/>
      <c r="K13" s="72"/>
      <c r="L13" s="72"/>
      <c r="M13" s="73"/>
      <c r="N13" s="71"/>
      <c r="O13" s="72"/>
      <c r="P13" s="72"/>
      <c r="Q13" s="73"/>
      <c r="R13" s="71"/>
      <c r="S13" s="72"/>
      <c r="T13" s="72"/>
      <c r="U13" s="73"/>
      <c r="V13" s="71"/>
      <c r="W13" s="72"/>
      <c r="X13" s="72"/>
      <c r="Y13" s="73"/>
      <c r="Z13" s="71"/>
      <c r="AA13" s="72"/>
      <c r="AB13" s="72"/>
      <c r="AC13" s="73"/>
      <c r="AD13" s="71"/>
      <c r="AE13" s="72"/>
      <c r="AF13" s="72"/>
      <c r="AG13" s="73"/>
      <c r="AH13" s="71"/>
      <c r="AI13" s="72"/>
      <c r="AJ13" s="72"/>
      <c r="AK13" s="73"/>
      <c r="AL13" s="71"/>
      <c r="AM13" s="72"/>
      <c r="AN13" s="72"/>
      <c r="AO13" s="73"/>
      <c r="AP13" s="71"/>
      <c r="AQ13" s="72"/>
      <c r="AR13" s="72"/>
      <c r="AS13" s="73"/>
      <c r="AT13" s="71"/>
      <c r="AU13" s="72"/>
      <c r="AV13" s="72"/>
      <c r="AW13" s="73"/>
      <c r="AX13" s="71"/>
      <c r="AY13" s="72"/>
      <c r="AZ13" s="72"/>
      <c r="BA13" s="73"/>
      <c r="BB13" s="71"/>
      <c r="BC13" s="72"/>
      <c r="BD13" s="72"/>
      <c r="BE13" s="73"/>
      <c r="BF13" s="71"/>
      <c r="BG13" s="72"/>
      <c r="BH13" s="72"/>
      <c r="BI13" s="73"/>
      <c r="BJ13" s="71"/>
      <c r="BK13" s="72"/>
      <c r="BL13" s="72"/>
      <c r="BM13" s="73"/>
      <c r="BN13" s="71"/>
      <c r="BO13" s="72"/>
      <c r="BP13" s="72"/>
      <c r="BQ13" s="73"/>
      <c r="BR13" s="71"/>
      <c r="BS13" s="72"/>
      <c r="BT13" s="72"/>
      <c r="BU13" s="73"/>
      <c r="BV13" s="71"/>
      <c r="BW13" s="72"/>
      <c r="BX13" s="72"/>
      <c r="BY13" s="73"/>
      <c r="BZ13" s="71"/>
      <c r="CA13" s="72"/>
      <c r="CB13" s="72"/>
      <c r="CC13" s="73"/>
      <c r="CD13" s="71"/>
      <c r="CE13" s="72"/>
      <c r="CF13" s="72"/>
      <c r="CG13" s="73"/>
      <c r="CH13" s="71"/>
      <c r="CI13" s="71">
        <f t="shared" si="0"/>
        <v>84.848484848484844</v>
      </c>
      <c r="CJ13" s="72">
        <v>56</v>
      </c>
      <c r="CK13" s="144">
        <v>66</v>
      </c>
      <c r="CL13" s="71"/>
      <c r="CM13" s="72"/>
      <c r="CN13" s="72"/>
      <c r="CO13" s="71">
        <f t="shared" si="1"/>
        <v>81.395348837209298</v>
      </c>
      <c r="CP13" s="144">
        <v>35</v>
      </c>
      <c r="CQ13" s="144">
        <v>43</v>
      </c>
      <c r="CR13" s="72"/>
      <c r="CS13" s="73"/>
      <c r="CT13" s="71"/>
      <c r="CU13" s="71">
        <f t="shared" ref="CU13:CU72" si="3">CV13/CW13*100</f>
        <v>91.304347826086953</v>
      </c>
      <c r="CV13" s="72">
        <v>21</v>
      </c>
      <c r="CW13" s="144">
        <v>23</v>
      </c>
      <c r="CX13" s="71"/>
      <c r="CY13" s="72"/>
      <c r="CZ13" s="72"/>
      <c r="DA13" s="71">
        <f t="shared" si="2"/>
        <v>60.714285714285708</v>
      </c>
      <c r="DB13" s="144">
        <v>34</v>
      </c>
      <c r="DC13" s="72">
        <v>56</v>
      </c>
      <c r="DD13" s="72"/>
      <c r="DE13" s="73"/>
      <c r="DF13" s="71"/>
      <c r="DG13" s="72"/>
      <c r="DH13" s="72"/>
      <c r="DI13" s="73"/>
      <c r="DJ13" s="71"/>
      <c r="DK13" s="72"/>
      <c r="DL13" s="72"/>
      <c r="DM13" s="73"/>
      <c r="DN13" s="71"/>
      <c r="DO13" s="72"/>
      <c r="DP13" s="72"/>
      <c r="DQ13" s="73"/>
      <c r="DR13" s="71"/>
      <c r="DS13" s="72"/>
      <c r="DT13" s="72"/>
      <c r="DU13" s="73"/>
      <c r="DV13" s="71"/>
      <c r="DW13" s="72"/>
      <c r="DX13" s="72"/>
      <c r="DY13" s="73"/>
      <c r="DZ13" s="71"/>
      <c r="EA13" s="72"/>
      <c r="EB13" s="72"/>
      <c r="EC13" s="73"/>
      <c r="ED13" s="71"/>
      <c r="EE13" s="72"/>
      <c r="EF13" s="72"/>
      <c r="EG13" s="73"/>
      <c r="EH13" s="71"/>
      <c r="EI13" s="72"/>
      <c r="EJ13" s="72"/>
      <c r="EK13" s="73"/>
      <c r="EL13" s="71"/>
      <c r="EM13" s="72"/>
      <c r="EN13" s="72"/>
      <c r="EO13" s="73"/>
      <c r="EP13" s="71"/>
      <c r="ES13" s="71"/>
    </row>
    <row r="14" spans="1:154" x14ac:dyDescent="0.2">
      <c r="A14" t="s">
        <v>87</v>
      </c>
      <c r="B14" t="s">
        <v>310</v>
      </c>
      <c r="C14" t="s">
        <v>94</v>
      </c>
      <c r="D14" t="s">
        <v>228</v>
      </c>
      <c r="E14" t="s">
        <v>45</v>
      </c>
      <c r="F14" s="71"/>
      <c r="G14" s="72"/>
      <c r="H14" s="72"/>
      <c r="I14" s="73"/>
      <c r="J14" s="71"/>
      <c r="K14" s="72"/>
      <c r="L14" s="72"/>
      <c r="M14" s="73"/>
      <c r="N14" s="71"/>
      <c r="O14" s="72"/>
      <c r="P14" s="72"/>
      <c r="Q14" s="73"/>
      <c r="R14" s="71"/>
      <c r="S14" s="72"/>
      <c r="T14" s="72"/>
      <c r="U14" s="73"/>
      <c r="V14" s="71"/>
      <c r="W14" s="72"/>
      <c r="X14" s="72"/>
      <c r="Y14" s="73"/>
      <c r="Z14" s="71"/>
      <c r="AA14" s="72"/>
      <c r="AB14" s="72"/>
      <c r="AC14" s="73"/>
      <c r="AD14" s="71"/>
      <c r="AE14" s="72"/>
      <c r="AF14" s="72"/>
      <c r="AG14" s="73"/>
      <c r="AH14" s="71"/>
      <c r="AI14" s="72"/>
      <c r="AJ14" s="72"/>
      <c r="AK14" s="73"/>
      <c r="AL14" s="71"/>
      <c r="AM14" s="72"/>
      <c r="AN14" s="72"/>
      <c r="AO14" s="73"/>
      <c r="AP14" s="71"/>
      <c r="AQ14" s="72"/>
      <c r="AR14" s="72"/>
      <c r="AS14" s="73"/>
      <c r="AT14" s="71"/>
      <c r="AU14" s="72"/>
      <c r="AV14" s="72"/>
      <c r="AW14" s="73"/>
      <c r="AX14" s="71"/>
      <c r="AY14" s="72"/>
      <c r="AZ14" s="72"/>
      <c r="BA14" s="73"/>
      <c r="BB14" s="71"/>
      <c r="BC14" s="72"/>
      <c r="BD14" s="72"/>
      <c r="BE14" s="73"/>
      <c r="BF14" s="71"/>
      <c r="BG14" s="72"/>
      <c r="BH14" s="72"/>
      <c r="BI14" s="73"/>
      <c r="BJ14" s="71"/>
      <c r="BK14" s="72"/>
      <c r="BL14" s="72"/>
      <c r="BM14" s="73"/>
      <c r="BN14" s="71"/>
      <c r="BO14" s="72"/>
      <c r="BP14" s="72"/>
      <c r="BQ14" s="73"/>
      <c r="BR14" s="71"/>
      <c r="BS14" s="72"/>
      <c r="BT14" s="72"/>
      <c r="BU14" s="73"/>
      <c r="BV14" s="71"/>
      <c r="BW14" s="72"/>
      <c r="BX14" s="72"/>
      <c r="BY14" s="73"/>
      <c r="BZ14" s="71"/>
      <c r="CA14" s="72"/>
      <c r="CB14" s="72"/>
      <c r="CC14" s="73"/>
      <c r="CD14" s="71"/>
      <c r="CE14" s="72"/>
      <c r="CF14" s="72"/>
      <c r="CG14" s="73"/>
      <c r="CH14" s="71"/>
      <c r="CI14" s="71">
        <f t="shared" si="0"/>
        <v>68.421052631578945</v>
      </c>
      <c r="CJ14" s="72">
        <v>65</v>
      </c>
      <c r="CK14" s="144">
        <v>95</v>
      </c>
      <c r="CL14" s="71"/>
      <c r="CM14" s="72"/>
      <c r="CN14" s="72"/>
      <c r="CO14" s="71">
        <f t="shared" si="1"/>
        <v>68.421052631578945</v>
      </c>
      <c r="CP14" s="144">
        <v>65</v>
      </c>
      <c r="CQ14" s="144">
        <v>95</v>
      </c>
      <c r="CR14" s="72"/>
      <c r="CS14" s="73"/>
      <c r="CT14" s="71"/>
      <c r="CU14" s="71"/>
      <c r="CV14" s="72"/>
      <c r="CW14" s="144"/>
      <c r="CX14" s="71"/>
      <c r="CY14" s="72"/>
      <c r="CZ14" s="72"/>
      <c r="DA14" s="71">
        <f t="shared" si="2"/>
        <v>94.73684210526315</v>
      </c>
      <c r="DB14" s="144">
        <v>36</v>
      </c>
      <c r="DC14" s="72">
        <v>38</v>
      </c>
      <c r="DD14" s="72"/>
      <c r="DE14" s="73"/>
      <c r="DF14" s="71"/>
      <c r="DG14" s="72"/>
      <c r="DH14" s="72"/>
      <c r="DI14" s="73"/>
      <c r="DJ14" s="71"/>
      <c r="DK14" s="72"/>
      <c r="DL14" s="72"/>
      <c r="DM14" s="73"/>
      <c r="DN14" s="71"/>
      <c r="DO14" s="72"/>
      <c r="DP14" s="72"/>
      <c r="DQ14" s="73"/>
      <c r="DR14" s="71"/>
      <c r="DS14" s="72"/>
      <c r="DT14" s="72"/>
      <c r="DU14" s="73"/>
      <c r="DV14" s="71"/>
      <c r="DW14" s="72"/>
      <c r="DX14" s="72"/>
      <c r="DY14" s="73"/>
      <c r="DZ14" s="71"/>
      <c r="EA14" s="72"/>
      <c r="EB14" s="72"/>
      <c r="EC14" s="73"/>
      <c r="ED14" s="71"/>
      <c r="EE14" s="72"/>
      <c r="EF14" s="72"/>
      <c r="EG14" s="73"/>
      <c r="EH14" s="71"/>
      <c r="EI14" s="72"/>
      <c r="EJ14" s="72"/>
      <c r="EK14" s="73"/>
      <c r="EL14" s="71"/>
      <c r="EM14" s="72"/>
      <c r="EN14" s="72"/>
      <c r="EO14" s="73"/>
      <c r="EP14" s="71"/>
      <c r="ES14" s="71"/>
    </row>
    <row r="15" spans="1:154" x14ac:dyDescent="0.2">
      <c r="A15" t="s">
        <v>88</v>
      </c>
      <c r="B15" t="s">
        <v>311</v>
      </c>
      <c r="C15" t="s">
        <v>94</v>
      </c>
      <c r="D15" t="s">
        <v>229</v>
      </c>
      <c r="E15" t="s">
        <v>46</v>
      </c>
      <c r="F15" s="71"/>
      <c r="G15" s="72"/>
      <c r="H15" s="72"/>
      <c r="I15" s="73"/>
      <c r="J15" s="71"/>
      <c r="K15" s="72"/>
      <c r="L15" s="72"/>
      <c r="M15" s="73"/>
      <c r="N15" s="71"/>
      <c r="O15" s="72"/>
      <c r="P15" s="72"/>
      <c r="Q15" s="73"/>
      <c r="R15" s="71"/>
      <c r="S15" s="72"/>
      <c r="T15" s="72"/>
      <c r="U15" s="73"/>
      <c r="V15" s="71"/>
      <c r="W15" s="72"/>
      <c r="X15" s="72"/>
      <c r="Y15" s="73"/>
      <c r="Z15" s="71"/>
      <c r="AA15" s="72"/>
      <c r="AB15" s="72"/>
      <c r="AC15" s="73"/>
      <c r="AD15" s="71"/>
      <c r="AE15" s="72"/>
      <c r="AF15" s="72"/>
      <c r="AG15" s="73"/>
      <c r="AH15" s="71"/>
      <c r="AI15" s="72"/>
      <c r="AJ15" s="72"/>
      <c r="AK15" s="73"/>
      <c r="AL15" s="71"/>
      <c r="AM15" s="72"/>
      <c r="AN15" s="72"/>
      <c r="AO15" s="73"/>
      <c r="AP15" s="71"/>
      <c r="AQ15" s="72"/>
      <c r="AR15" s="72"/>
      <c r="AS15" s="73"/>
      <c r="AT15" s="71"/>
      <c r="AU15" s="72"/>
      <c r="AV15" s="72"/>
      <c r="AW15" s="73"/>
      <c r="AX15" s="71"/>
      <c r="AY15" s="72"/>
      <c r="AZ15" s="72"/>
      <c r="BA15" s="73"/>
      <c r="BB15" s="71"/>
      <c r="BC15" s="72"/>
      <c r="BD15" s="72"/>
      <c r="BE15" s="73"/>
      <c r="BF15" s="71"/>
      <c r="BG15" s="72"/>
      <c r="BH15" s="72"/>
      <c r="BI15" s="73"/>
      <c r="BJ15" s="71"/>
      <c r="BK15" s="72"/>
      <c r="BL15" s="72"/>
      <c r="BM15" s="73"/>
      <c r="BN15" s="71"/>
      <c r="BO15" s="72"/>
      <c r="BP15" s="72"/>
      <c r="BQ15" s="73"/>
      <c r="BR15" s="71"/>
      <c r="BS15" s="72"/>
      <c r="BT15" s="72"/>
      <c r="BU15" s="73"/>
      <c r="BV15" s="71"/>
      <c r="BW15" s="72"/>
      <c r="BX15" s="72"/>
      <c r="BY15" s="73"/>
      <c r="BZ15" s="71"/>
      <c r="CA15" s="72"/>
      <c r="CB15" s="72"/>
      <c r="CC15" s="73"/>
      <c r="CD15" s="71"/>
      <c r="CE15" s="72"/>
      <c r="CF15" s="72"/>
      <c r="CG15" s="73"/>
      <c r="CH15" s="71"/>
      <c r="CI15" s="71">
        <f t="shared" si="0"/>
        <v>82.692307692307693</v>
      </c>
      <c r="CJ15" s="72">
        <v>43</v>
      </c>
      <c r="CK15" s="144">
        <v>52</v>
      </c>
      <c r="CL15" s="71"/>
      <c r="CM15" s="72"/>
      <c r="CN15" s="72"/>
      <c r="CO15" s="71"/>
      <c r="CP15" s="144"/>
      <c r="CQ15" s="144"/>
      <c r="CR15" s="72"/>
      <c r="CS15" s="73"/>
      <c r="CT15" s="71"/>
      <c r="CU15" s="71">
        <f t="shared" si="3"/>
        <v>82.692307692307693</v>
      </c>
      <c r="CV15" s="72">
        <v>43</v>
      </c>
      <c r="CW15" s="144">
        <v>52</v>
      </c>
      <c r="CX15" s="71"/>
      <c r="CY15" s="72"/>
      <c r="CZ15" s="72"/>
      <c r="DA15" s="71">
        <f t="shared" si="2"/>
        <v>91.666666666666657</v>
      </c>
      <c r="DB15" s="144">
        <v>11</v>
      </c>
      <c r="DC15" s="72">
        <v>12</v>
      </c>
      <c r="DD15" s="72"/>
      <c r="DE15" s="73"/>
      <c r="DF15" s="71"/>
      <c r="DG15" s="72"/>
      <c r="DH15" s="72"/>
      <c r="DI15" s="73"/>
      <c r="DJ15" s="71"/>
      <c r="DK15" s="72"/>
      <c r="DL15" s="72"/>
      <c r="DM15" s="73"/>
      <c r="DN15" s="71"/>
      <c r="DO15" s="72"/>
      <c r="DP15" s="72"/>
      <c r="DQ15" s="73"/>
      <c r="DR15" s="71"/>
      <c r="DS15" s="72"/>
      <c r="DT15" s="72"/>
      <c r="DU15" s="73"/>
      <c r="DV15" s="71"/>
      <c r="DW15" s="72"/>
      <c r="DX15" s="72"/>
      <c r="DY15" s="73"/>
      <c r="DZ15" s="71"/>
      <c r="EA15" s="72"/>
      <c r="EB15" s="72"/>
      <c r="EC15" s="73"/>
      <c r="ED15" s="71"/>
      <c r="EE15" s="72"/>
      <c r="EF15" s="72"/>
      <c r="EG15" s="73"/>
      <c r="EH15" s="71"/>
      <c r="EI15" s="72"/>
      <c r="EJ15" s="72"/>
      <c r="EK15" s="73"/>
      <c r="EL15" s="71"/>
      <c r="EM15" s="72"/>
      <c r="EN15" s="72"/>
      <c r="EO15" s="73"/>
      <c r="EP15" s="71"/>
      <c r="ES15" s="71"/>
    </row>
    <row r="16" spans="1:154" x14ac:dyDescent="0.2">
      <c r="A16" t="s">
        <v>89</v>
      </c>
      <c r="B16" t="s">
        <v>312</v>
      </c>
      <c r="C16" t="s">
        <v>94</v>
      </c>
      <c r="D16" t="s">
        <v>230</v>
      </c>
      <c r="E16" t="s">
        <v>231</v>
      </c>
      <c r="F16" s="71"/>
      <c r="G16" s="72"/>
      <c r="H16" s="72"/>
      <c r="I16" s="73"/>
      <c r="J16" s="71"/>
      <c r="K16" s="72"/>
      <c r="L16" s="72"/>
      <c r="M16" s="73"/>
      <c r="N16" s="71"/>
      <c r="O16" s="72"/>
      <c r="P16" s="72"/>
      <c r="Q16" s="73"/>
      <c r="R16" s="71"/>
      <c r="S16" s="72"/>
      <c r="T16" s="72"/>
      <c r="U16" s="73"/>
      <c r="V16" s="71"/>
      <c r="W16" s="72"/>
      <c r="X16" s="72"/>
      <c r="Y16" s="73"/>
      <c r="Z16" s="71"/>
      <c r="AA16" s="72"/>
      <c r="AB16" s="72"/>
      <c r="AC16" s="73"/>
      <c r="AD16" s="71"/>
      <c r="AE16" s="72"/>
      <c r="AF16" s="72"/>
      <c r="AG16" s="73"/>
      <c r="AH16" s="71"/>
      <c r="AI16" s="72"/>
      <c r="AJ16" s="72"/>
      <c r="AK16" s="73"/>
      <c r="AL16" s="71"/>
      <c r="AM16" s="72"/>
      <c r="AN16" s="72"/>
      <c r="AO16" s="73"/>
      <c r="AP16" s="71"/>
      <c r="AQ16" s="72"/>
      <c r="AR16" s="72"/>
      <c r="AS16" s="73"/>
      <c r="AT16" s="71"/>
      <c r="AU16" s="72"/>
      <c r="AV16" s="72"/>
      <c r="AW16" s="73"/>
      <c r="AX16" s="71"/>
      <c r="AY16" s="72"/>
      <c r="AZ16" s="72"/>
      <c r="BA16" s="73"/>
      <c r="BB16" s="71"/>
      <c r="BC16" s="72"/>
      <c r="BD16" s="72"/>
      <c r="BE16" s="73"/>
      <c r="BF16" s="71"/>
      <c r="BG16" s="72"/>
      <c r="BH16" s="72"/>
      <c r="BI16" s="73"/>
      <c r="BJ16" s="71"/>
      <c r="BK16" s="72"/>
      <c r="BL16" s="72"/>
      <c r="BM16" s="73"/>
      <c r="BN16" s="71"/>
      <c r="BO16" s="72"/>
      <c r="BP16" s="72"/>
      <c r="BQ16" s="73"/>
      <c r="BR16" s="71"/>
      <c r="BS16" s="72"/>
      <c r="BT16" s="72"/>
      <c r="BU16" s="73"/>
      <c r="BV16" s="71"/>
      <c r="BW16" s="72"/>
      <c r="BX16" s="72"/>
      <c r="BY16" s="73"/>
      <c r="BZ16" s="71"/>
      <c r="CA16" s="72"/>
      <c r="CB16" s="72"/>
      <c r="CC16" s="73"/>
      <c r="CD16" s="71"/>
      <c r="CE16" s="72"/>
      <c r="CF16" s="72"/>
      <c r="CG16" s="73"/>
      <c r="CH16" s="71"/>
      <c r="CI16" s="71">
        <f t="shared" si="0"/>
        <v>67.567567567567565</v>
      </c>
      <c r="CJ16" s="72">
        <v>50</v>
      </c>
      <c r="CK16" s="144">
        <v>74</v>
      </c>
      <c r="CL16" s="71"/>
      <c r="CM16" s="72"/>
      <c r="CN16" s="72"/>
      <c r="CO16" s="71">
        <f t="shared" si="1"/>
        <v>54.54545454545454</v>
      </c>
      <c r="CP16" s="144">
        <v>18</v>
      </c>
      <c r="CQ16" s="144">
        <v>33</v>
      </c>
      <c r="CR16" s="72"/>
      <c r="CS16" s="73"/>
      <c r="CT16" s="71"/>
      <c r="CU16" s="71">
        <f t="shared" si="3"/>
        <v>78.048780487804876</v>
      </c>
      <c r="CV16" s="72">
        <v>32</v>
      </c>
      <c r="CW16" s="144">
        <v>41</v>
      </c>
      <c r="CX16" s="71"/>
      <c r="CY16" s="72"/>
      <c r="CZ16" s="72"/>
      <c r="DA16" s="71">
        <f t="shared" si="2"/>
        <v>77.777777777777786</v>
      </c>
      <c r="DB16" s="144">
        <v>7</v>
      </c>
      <c r="DC16" s="72">
        <v>9</v>
      </c>
      <c r="DD16" s="72"/>
      <c r="DE16" s="73"/>
      <c r="DF16" s="71"/>
      <c r="DG16" s="72"/>
      <c r="DH16" s="72"/>
      <c r="DI16" s="73"/>
      <c r="DJ16" s="71"/>
      <c r="DK16" s="72"/>
      <c r="DL16" s="72"/>
      <c r="DM16" s="73"/>
      <c r="DN16" s="71"/>
      <c r="DO16" s="72"/>
      <c r="DP16" s="72"/>
      <c r="DQ16" s="73"/>
      <c r="DR16" s="71"/>
      <c r="DS16" s="72"/>
      <c r="DT16" s="72"/>
      <c r="DU16" s="73"/>
      <c r="DV16" s="71"/>
      <c r="DW16" s="72"/>
      <c r="DX16" s="72"/>
      <c r="DY16" s="73"/>
      <c r="DZ16" s="71"/>
      <c r="EA16" s="72"/>
      <c r="EB16" s="72"/>
      <c r="EC16" s="73"/>
      <c r="ED16" s="71"/>
      <c r="EE16" s="72"/>
      <c r="EF16" s="72"/>
      <c r="EG16" s="73"/>
      <c r="EH16" s="71"/>
      <c r="EI16" s="72"/>
      <c r="EJ16" s="72"/>
      <c r="EK16" s="73"/>
      <c r="EL16" s="71"/>
      <c r="EM16" s="72"/>
      <c r="EN16" s="72"/>
      <c r="EO16" s="73"/>
      <c r="EP16" s="71"/>
      <c r="ES16" s="71"/>
    </row>
    <row r="17" spans="1:149" x14ac:dyDescent="0.2">
      <c r="A17" t="s">
        <v>90</v>
      </c>
      <c r="B17" t="s">
        <v>313</v>
      </c>
      <c r="C17" t="s">
        <v>94</v>
      </c>
      <c r="D17" t="s">
        <v>232</v>
      </c>
      <c r="E17" t="s">
        <v>233</v>
      </c>
      <c r="F17" s="71"/>
      <c r="G17" s="72"/>
      <c r="H17" s="72"/>
      <c r="I17" s="73"/>
      <c r="J17" s="71"/>
      <c r="K17" s="72"/>
      <c r="L17" s="72"/>
      <c r="M17" s="73"/>
      <c r="N17" s="71"/>
      <c r="O17" s="72"/>
      <c r="P17" s="72"/>
      <c r="Q17" s="73"/>
      <c r="R17" s="71"/>
      <c r="S17" s="72"/>
      <c r="T17" s="72"/>
      <c r="U17" s="73"/>
      <c r="V17" s="71"/>
      <c r="W17" s="72"/>
      <c r="X17" s="72"/>
      <c r="Y17" s="73"/>
      <c r="Z17" s="71"/>
      <c r="AA17" s="72"/>
      <c r="AB17" s="72"/>
      <c r="AC17" s="73"/>
      <c r="AD17" s="71"/>
      <c r="AE17" s="72"/>
      <c r="AF17" s="72"/>
      <c r="AG17" s="73"/>
      <c r="AH17" s="71"/>
      <c r="AI17" s="72"/>
      <c r="AJ17" s="72"/>
      <c r="AK17" s="73"/>
      <c r="AL17" s="71"/>
      <c r="AM17" s="72"/>
      <c r="AN17" s="72"/>
      <c r="AO17" s="73"/>
      <c r="AP17" s="71"/>
      <c r="AQ17" s="72"/>
      <c r="AR17" s="72"/>
      <c r="AS17" s="73"/>
      <c r="AT17" s="71"/>
      <c r="AU17" s="72"/>
      <c r="AV17" s="72"/>
      <c r="AW17" s="73"/>
      <c r="AX17" s="71"/>
      <c r="AY17" s="72"/>
      <c r="AZ17" s="72"/>
      <c r="BA17" s="73"/>
      <c r="BB17" s="71"/>
      <c r="BC17" s="72"/>
      <c r="BD17" s="72"/>
      <c r="BE17" s="73"/>
      <c r="BF17" s="71"/>
      <c r="BG17" s="72"/>
      <c r="BH17" s="72"/>
      <c r="BI17" s="73"/>
      <c r="BJ17" s="71"/>
      <c r="BK17" s="72"/>
      <c r="BL17" s="72"/>
      <c r="BM17" s="73"/>
      <c r="BN17" s="71"/>
      <c r="BO17" s="72"/>
      <c r="BP17" s="72"/>
      <c r="BQ17" s="73"/>
      <c r="BR17" s="71"/>
      <c r="BS17" s="72"/>
      <c r="BT17" s="72"/>
      <c r="BU17" s="73"/>
      <c r="BV17" s="71"/>
      <c r="BW17" s="72"/>
      <c r="BX17" s="72"/>
      <c r="BY17" s="73"/>
      <c r="BZ17" s="71"/>
      <c r="CA17" s="72"/>
      <c r="CB17" s="72"/>
      <c r="CC17" s="73"/>
      <c r="CD17" s="71"/>
      <c r="CE17" s="72"/>
      <c r="CF17" s="72"/>
      <c r="CG17" s="73"/>
      <c r="CH17" s="71"/>
      <c r="CI17" s="71">
        <f t="shared" si="0"/>
        <v>73.91304347826086</v>
      </c>
      <c r="CJ17" s="72">
        <v>68</v>
      </c>
      <c r="CK17" s="144">
        <v>92</v>
      </c>
      <c r="CL17" s="71"/>
      <c r="CM17" s="72"/>
      <c r="CN17" s="72"/>
      <c r="CO17" s="71">
        <f t="shared" si="1"/>
        <v>71.428571428571431</v>
      </c>
      <c r="CP17" s="144">
        <v>35</v>
      </c>
      <c r="CQ17" s="144">
        <v>49</v>
      </c>
      <c r="CR17" s="72"/>
      <c r="CS17" s="73"/>
      <c r="CT17" s="71"/>
      <c r="CU17" s="71">
        <f t="shared" si="3"/>
        <v>76.744186046511629</v>
      </c>
      <c r="CV17" s="72">
        <v>33</v>
      </c>
      <c r="CW17" s="144">
        <v>43</v>
      </c>
      <c r="CX17" s="71"/>
      <c r="CY17" s="72"/>
      <c r="CZ17" s="72"/>
      <c r="DA17" s="71">
        <f t="shared" si="2"/>
        <v>81.132075471698116</v>
      </c>
      <c r="DB17" s="144">
        <v>43</v>
      </c>
      <c r="DC17" s="72">
        <v>53</v>
      </c>
      <c r="DD17" s="72"/>
      <c r="DE17" s="73"/>
      <c r="DF17" s="71"/>
      <c r="DG17" s="72"/>
      <c r="DH17" s="72"/>
      <c r="DI17" s="73"/>
      <c r="DJ17" s="71"/>
      <c r="DK17" s="72"/>
      <c r="DL17" s="72"/>
      <c r="DM17" s="73"/>
      <c r="DN17" s="71"/>
      <c r="DO17" s="72"/>
      <c r="DP17" s="72"/>
      <c r="DQ17" s="73"/>
      <c r="DR17" s="71"/>
      <c r="DS17" s="72"/>
      <c r="DT17" s="72"/>
      <c r="DU17" s="73"/>
      <c r="DV17" s="71"/>
      <c r="DW17" s="72"/>
      <c r="DX17" s="72"/>
      <c r="DY17" s="73"/>
      <c r="DZ17" s="71"/>
      <c r="EA17" s="72"/>
      <c r="EB17" s="72"/>
      <c r="EC17" s="73"/>
      <c r="ED17" s="71"/>
      <c r="EE17" s="72"/>
      <c r="EF17" s="72"/>
      <c r="EG17" s="73"/>
      <c r="EH17" s="71"/>
      <c r="EI17" s="72"/>
      <c r="EJ17" s="72"/>
      <c r="EK17" s="73"/>
      <c r="EL17" s="71"/>
      <c r="EM17" s="72"/>
      <c r="EN17" s="72"/>
      <c r="EO17" s="73"/>
      <c r="EP17" s="71"/>
      <c r="ES17" s="71"/>
    </row>
    <row r="18" spans="1:149" x14ac:dyDescent="0.2">
      <c r="A18" t="s">
        <v>91</v>
      </c>
      <c r="B18" t="s">
        <v>314</v>
      </c>
      <c r="C18" t="s">
        <v>94</v>
      </c>
      <c r="D18" t="s">
        <v>234</v>
      </c>
      <c r="E18" t="s">
        <v>53</v>
      </c>
      <c r="F18" s="71"/>
      <c r="G18" s="72"/>
      <c r="H18" s="72"/>
      <c r="I18" s="73"/>
      <c r="J18" s="71"/>
      <c r="K18" s="72"/>
      <c r="L18" s="72"/>
      <c r="M18" s="73"/>
      <c r="N18" s="71"/>
      <c r="O18" s="72"/>
      <c r="P18" s="72"/>
      <c r="Q18" s="73"/>
      <c r="R18" s="71"/>
      <c r="S18" s="72"/>
      <c r="T18" s="72"/>
      <c r="U18" s="73"/>
      <c r="V18" s="71"/>
      <c r="W18" s="72"/>
      <c r="X18" s="72"/>
      <c r="Y18" s="73"/>
      <c r="Z18" s="71"/>
      <c r="AA18" s="72"/>
      <c r="AB18" s="72"/>
      <c r="AC18" s="73"/>
      <c r="AD18" s="71"/>
      <c r="AE18" s="72"/>
      <c r="AF18" s="72"/>
      <c r="AG18" s="73"/>
      <c r="AH18" s="71"/>
      <c r="AI18" s="72"/>
      <c r="AJ18" s="72"/>
      <c r="AK18" s="73"/>
      <c r="AL18" s="71"/>
      <c r="AM18" s="72"/>
      <c r="AN18" s="72"/>
      <c r="AO18" s="73"/>
      <c r="AP18" s="71"/>
      <c r="AQ18" s="72"/>
      <c r="AR18" s="72"/>
      <c r="AS18" s="73"/>
      <c r="AT18" s="71"/>
      <c r="AU18" s="72"/>
      <c r="AV18" s="72"/>
      <c r="AW18" s="73"/>
      <c r="AX18" s="71"/>
      <c r="AY18" s="72"/>
      <c r="AZ18" s="72"/>
      <c r="BA18" s="73"/>
      <c r="BB18" s="71"/>
      <c r="BC18" s="72"/>
      <c r="BD18" s="72"/>
      <c r="BE18" s="73"/>
      <c r="BF18" s="71"/>
      <c r="BG18" s="72"/>
      <c r="BH18" s="72"/>
      <c r="BI18" s="73"/>
      <c r="BJ18" s="71"/>
      <c r="BK18" s="72"/>
      <c r="BL18" s="72"/>
      <c r="BM18" s="73"/>
      <c r="BN18" s="71"/>
      <c r="BO18" s="72"/>
      <c r="BP18" s="72"/>
      <c r="BQ18" s="73"/>
      <c r="BR18" s="71"/>
      <c r="BS18" s="72"/>
      <c r="BT18" s="72"/>
      <c r="BU18" s="73"/>
      <c r="BV18" s="71"/>
      <c r="BW18" s="72"/>
      <c r="BX18" s="72"/>
      <c r="BY18" s="73"/>
      <c r="BZ18" s="71"/>
      <c r="CA18" s="72"/>
      <c r="CB18" s="72"/>
      <c r="CC18" s="73"/>
      <c r="CD18" s="71"/>
      <c r="CE18" s="72"/>
      <c r="CF18" s="72"/>
      <c r="CG18" s="73"/>
      <c r="CH18" s="71"/>
      <c r="CI18" s="71">
        <f t="shared" si="0"/>
        <v>83.928571428571431</v>
      </c>
      <c r="CJ18" s="72">
        <v>47</v>
      </c>
      <c r="CK18" s="144">
        <v>56</v>
      </c>
      <c r="CL18" s="71"/>
      <c r="CM18" s="72"/>
      <c r="CN18" s="72"/>
      <c r="CO18" s="71"/>
      <c r="CP18" s="144"/>
      <c r="CQ18" s="144"/>
      <c r="CR18" s="72"/>
      <c r="CS18" s="73"/>
      <c r="CT18" s="71"/>
      <c r="CU18" s="71">
        <f t="shared" si="3"/>
        <v>83.928571428571431</v>
      </c>
      <c r="CV18" s="72">
        <v>47</v>
      </c>
      <c r="CW18" s="144">
        <v>56</v>
      </c>
      <c r="CX18" s="71"/>
      <c r="CY18" s="72"/>
      <c r="CZ18" s="72"/>
      <c r="DA18" s="71">
        <f t="shared" si="2"/>
        <v>85.18518518518519</v>
      </c>
      <c r="DB18" s="144">
        <v>23</v>
      </c>
      <c r="DC18" s="72">
        <v>27</v>
      </c>
      <c r="DD18" s="72"/>
      <c r="DE18" s="73"/>
      <c r="DF18" s="71"/>
      <c r="DG18" s="72"/>
      <c r="DH18" s="72"/>
      <c r="DI18" s="73"/>
      <c r="DJ18" s="71"/>
      <c r="DK18" s="72"/>
      <c r="DL18" s="72"/>
      <c r="DM18" s="73"/>
      <c r="DN18" s="71"/>
      <c r="DO18" s="72"/>
      <c r="DP18" s="72"/>
      <c r="DQ18" s="73"/>
      <c r="DR18" s="71"/>
      <c r="DS18" s="72"/>
      <c r="DT18" s="72"/>
      <c r="DU18" s="73"/>
      <c r="DV18" s="71"/>
      <c r="DW18" s="72"/>
      <c r="DX18" s="72"/>
      <c r="DY18" s="73"/>
      <c r="DZ18" s="71"/>
      <c r="EA18" s="72"/>
      <c r="EB18" s="72"/>
      <c r="EC18" s="73"/>
      <c r="ED18" s="71"/>
      <c r="EE18" s="72"/>
      <c r="EF18" s="72"/>
      <c r="EG18" s="73"/>
      <c r="EH18" s="71"/>
      <c r="EI18" s="72"/>
      <c r="EJ18" s="72"/>
      <c r="EK18" s="73"/>
      <c r="EL18" s="71"/>
      <c r="EM18" s="72"/>
      <c r="EN18" s="72"/>
      <c r="EO18" s="73"/>
      <c r="EP18" s="71"/>
      <c r="ES18" s="71"/>
    </row>
    <row r="19" spans="1:149" x14ac:dyDescent="0.2">
      <c r="A19" t="s">
        <v>157</v>
      </c>
      <c r="B19"/>
      <c r="C19" t="s">
        <v>216</v>
      </c>
      <c r="D19" t="s">
        <v>235</v>
      </c>
      <c r="E19" t="s">
        <v>44</v>
      </c>
      <c r="F19" s="71"/>
      <c r="G19" s="72"/>
      <c r="H19" s="72"/>
      <c r="I19" s="73"/>
      <c r="J19" s="71"/>
      <c r="K19" s="72"/>
      <c r="L19" s="72"/>
      <c r="M19" s="73"/>
      <c r="N19" s="71"/>
      <c r="O19" s="72"/>
      <c r="P19" s="72"/>
      <c r="Q19" s="73"/>
      <c r="R19" s="71"/>
      <c r="S19" s="72"/>
      <c r="T19" s="72"/>
      <c r="U19" s="73"/>
      <c r="V19" s="71"/>
      <c r="W19" s="72"/>
      <c r="X19" s="72"/>
      <c r="Y19" s="73"/>
      <c r="Z19" s="71"/>
      <c r="AA19" s="72"/>
      <c r="AB19" s="72"/>
      <c r="AC19" s="73"/>
      <c r="AD19" s="71"/>
      <c r="AE19" s="72"/>
      <c r="AF19" s="72"/>
      <c r="AG19" s="73"/>
      <c r="AH19" s="71"/>
      <c r="AI19" s="72"/>
      <c r="AJ19" s="72"/>
      <c r="AK19" s="73"/>
      <c r="AL19" s="71"/>
      <c r="AM19" s="72"/>
      <c r="AN19" s="72"/>
      <c r="AO19" s="73"/>
      <c r="AP19" s="71"/>
      <c r="AQ19" s="72"/>
      <c r="AR19" s="72"/>
      <c r="AS19" s="73"/>
      <c r="AT19" s="71"/>
      <c r="AU19" s="72"/>
      <c r="AV19" s="72"/>
      <c r="AW19" s="73"/>
      <c r="AX19" s="71"/>
      <c r="AY19" s="72"/>
      <c r="AZ19" s="72"/>
      <c r="BA19" s="73"/>
      <c r="BB19" s="71"/>
      <c r="BC19" s="72"/>
      <c r="BD19" s="72"/>
      <c r="BE19" s="73"/>
      <c r="BF19" s="71"/>
      <c r="BG19" s="72"/>
      <c r="BH19" s="72"/>
      <c r="BI19" s="73"/>
      <c r="BJ19" s="71"/>
      <c r="BK19" s="72"/>
      <c r="BL19" s="72"/>
      <c r="BM19" s="73"/>
      <c r="BN19" s="71"/>
      <c r="BO19" s="72"/>
      <c r="BP19" s="72"/>
      <c r="BQ19" s="73"/>
      <c r="BR19" s="71"/>
      <c r="BS19" s="72"/>
      <c r="BT19" s="72"/>
      <c r="BU19" s="73"/>
      <c r="BV19" s="71"/>
      <c r="BW19" s="72"/>
      <c r="BX19" s="72"/>
      <c r="BY19" s="73"/>
      <c r="BZ19" s="71"/>
      <c r="CA19" s="72"/>
      <c r="CB19" s="72"/>
      <c r="CC19" s="73"/>
      <c r="CD19" s="71"/>
      <c r="CE19" s="72"/>
      <c r="CF19" s="72"/>
      <c r="CG19" s="73"/>
      <c r="CH19" s="71"/>
      <c r="CI19" s="71">
        <f t="shared" si="0"/>
        <v>86.956521739130437</v>
      </c>
      <c r="CJ19" s="72">
        <v>80</v>
      </c>
      <c r="CK19" s="144">
        <v>92</v>
      </c>
      <c r="CL19" s="71"/>
      <c r="CM19" s="72"/>
      <c r="CN19" s="72"/>
      <c r="CO19" s="71">
        <f t="shared" si="1"/>
        <v>92.307692307692307</v>
      </c>
      <c r="CP19" s="144">
        <v>36</v>
      </c>
      <c r="CQ19" s="144">
        <v>39</v>
      </c>
      <c r="CR19" s="72"/>
      <c r="CS19" s="73"/>
      <c r="CT19" s="71"/>
      <c r="CU19" s="71">
        <f t="shared" si="3"/>
        <v>83.018867924528308</v>
      </c>
      <c r="CV19" s="72">
        <v>44</v>
      </c>
      <c r="CW19" s="144">
        <v>53</v>
      </c>
      <c r="CX19" s="71"/>
      <c r="CY19" s="72"/>
      <c r="CZ19" s="72"/>
      <c r="DA19" s="71">
        <f t="shared" si="2"/>
        <v>98.113207547169807</v>
      </c>
      <c r="DB19" s="144">
        <v>52</v>
      </c>
      <c r="DC19" s="72">
        <v>53</v>
      </c>
      <c r="DD19" s="72"/>
      <c r="DE19" s="73"/>
      <c r="DF19" s="71"/>
      <c r="DG19" s="72"/>
      <c r="DH19" s="72"/>
      <c r="DI19" s="73"/>
      <c r="DJ19" s="71"/>
      <c r="DK19" s="72"/>
      <c r="DL19" s="72"/>
      <c r="DM19" s="73"/>
      <c r="DN19" s="71"/>
      <c r="DO19" s="72"/>
      <c r="DP19" s="72"/>
      <c r="DQ19" s="73"/>
      <c r="DR19" s="71"/>
      <c r="DS19" s="72"/>
      <c r="DT19" s="72"/>
      <c r="DU19" s="73"/>
      <c r="DV19" s="71"/>
      <c r="DW19" s="72"/>
      <c r="DX19" s="72"/>
      <c r="DY19" s="73"/>
      <c r="DZ19" s="71"/>
      <c r="EA19" s="72"/>
      <c r="EB19" s="72"/>
      <c r="EC19" s="73"/>
      <c r="ED19" s="71"/>
      <c r="EE19" s="72"/>
      <c r="EF19" s="72"/>
      <c r="EG19" s="73"/>
      <c r="EH19" s="71"/>
      <c r="EI19" s="72"/>
      <c r="EJ19" s="72"/>
      <c r="EK19" s="73"/>
      <c r="EL19" s="71"/>
      <c r="EM19" s="72"/>
      <c r="EN19" s="72"/>
      <c r="EO19" s="73"/>
      <c r="EP19" s="71"/>
      <c r="ES19" s="71"/>
    </row>
    <row r="20" spans="1:149" x14ac:dyDescent="0.2">
      <c r="A20" t="s">
        <v>158</v>
      </c>
      <c r="B20"/>
      <c r="C20" t="s">
        <v>216</v>
      </c>
      <c r="D20" t="s">
        <v>67</v>
      </c>
      <c r="E20" t="s">
        <v>236</v>
      </c>
      <c r="F20" s="71"/>
      <c r="G20" s="72"/>
      <c r="H20" s="72"/>
      <c r="I20" s="73"/>
      <c r="J20" s="71"/>
      <c r="K20" s="72"/>
      <c r="L20" s="72"/>
      <c r="M20" s="73"/>
      <c r="N20" s="71"/>
      <c r="O20" s="72"/>
      <c r="P20" s="72"/>
      <c r="Q20" s="73"/>
      <c r="R20" s="71"/>
      <c r="S20" s="72"/>
      <c r="T20" s="72"/>
      <c r="U20" s="73"/>
      <c r="V20" s="71"/>
      <c r="W20" s="72"/>
      <c r="X20" s="72"/>
      <c r="Y20" s="73"/>
      <c r="Z20" s="71"/>
      <c r="AA20" s="72"/>
      <c r="AB20" s="72"/>
      <c r="AC20" s="73"/>
      <c r="AD20" s="71"/>
      <c r="AE20" s="72"/>
      <c r="AF20" s="72"/>
      <c r="AG20" s="73"/>
      <c r="AH20" s="71"/>
      <c r="AI20" s="72"/>
      <c r="AJ20" s="72"/>
      <c r="AK20" s="73"/>
      <c r="AL20" s="71"/>
      <c r="AM20" s="72"/>
      <c r="AN20" s="72"/>
      <c r="AO20" s="73"/>
      <c r="AP20" s="71"/>
      <c r="AQ20" s="72"/>
      <c r="AR20" s="72"/>
      <c r="AS20" s="73"/>
      <c r="AT20" s="71"/>
      <c r="AU20" s="72"/>
      <c r="AV20" s="72"/>
      <c r="AW20" s="73"/>
      <c r="AX20" s="71"/>
      <c r="AY20" s="72"/>
      <c r="AZ20" s="72"/>
      <c r="BA20" s="73"/>
      <c r="BB20" s="71"/>
      <c r="BC20" s="72"/>
      <c r="BD20" s="72"/>
      <c r="BE20" s="73"/>
      <c r="BF20" s="71"/>
      <c r="BG20" s="72"/>
      <c r="BH20" s="72"/>
      <c r="BI20" s="73"/>
      <c r="BJ20" s="71"/>
      <c r="BK20" s="72"/>
      <c r="BL20" s="72"/>
      <c r="BM20" s="73"/>
      <c r="BN20" s="71"/>
      <c r="BO20" s="72"/>
      <c r="BP20" s="72"/>
      <c r="BQ20" s="73"/>
      <c r="BR20" s="71"/>
      <c r="BS20" s="72"/>
      <c r="BT20" s="72"/>
      <c r="BU20" s="73"/>
      <c r="BV20" s="71"/>
      <c r="BW20" s="72"/>
      <c r="BX20" s="72"/>
      <c r="BY20" s="73"/>
      <c r="BZ20" s="71"/>
      <c r="CA20" s="72"/>
      <c r="CB20" s="72"/>
      <c r="CC20" s="73"/>
      <c r="CD20" s="71"/>
      <c r="CE20" s="72"/>
      <c r="CF20" s="72"/>
      <c r="CG20" s="73"/>
      <c r="CH20" s="71"/>
      <c r="CI20" s="71">
        <f t="shared" si="0"/>
        <v>88.888888888888886</v>
      </c>
      <c r="CJ20" s="72">
        <v>24</v>
      </c>
      <c r="CK20" s="144">
        <v>27</v>
      </c>
      <c r="CL20" s="71"/>
      <c r="CM20" s="72"/>
      <c r="CN20" s="72"/>
      <c r="CO20" s="71">
        <f t="shared" si="1"/>
        <v>88.888888888888886</v>
      </c>
      <c r="CP20" s="144">
        <v>24</v>
      </c>
      <c r="CQ20" s="144">
        <v>27</v>
      </c>
      <c r="CR20" s="72"/>
      <c r="CS20" s="73"/>
      <c r="CT20" s="71"/>
      <c r="CU20" s="71"/>
      <c r="CV20" s="72"/>
      <c r="CW20" s="144"/>
      <c r="CX20" s="71"/>
      <c r="CY20" s="72"/>
      <c r="CZ20" s="72"/>
      <c r="DA20" s="71">
        <f t="shared" si="2"/>
        <v>88.679245283018872</v>
      </c>
      <c r="DB20" s="144">
        <v>47</v>
      </c>
      <c r="DC20" s="72">
        <v>53</v>
      </c>
      <c r="DD20" s="72"/>
      <c r="DE20" s="73"/>
      <c r="DF20" s="71"/>
      <c r="DG20" s="72"/>
      <c r="DH20" s="72"/>
      <c r="DI20" s="73"/>
      <c r="DJ20" s="71"/>
      <c r="DK20" s="72"/>
      <c r="DL20" s="72"/>
      <c r="DM20" s="73"/>
      <c r="DN20" s="71"/>
      <c r="DO20" s="72"/>
      <c r="DP20" s="72"/>
      <c r="DQ20" s="73"/>
      <c r="DR20" s="71"/>
      <c r="DS20" s="72"/>
      <c r="DT20" s="72"/>
      <c r="DU20" s="73"/>
      <c r="DV20" s="71"/>
      <c r="DW20" s="72"/>
      <c r="DX20" s="72"/>
      <c r="DY20" s="73"/>
      <c r="DZ20" s="71"/>
      <c r="EA20" s="72"/>
      <c r="EB20" s="72"/>
      <c r="EC20" s="73"/>
      <c r="ED20" s="71"/>
      <c r="EE20" s="72"/>
      <c r="EF20" s="72"/>
      <c r="EG20" s="73"/>
      <c r="EH20" s="71"/>
      <c r="EI20" s="72"/>
      <c r="EJ20" s="72"/>
      <c r="EK20" s="73"/>
      <c r="EL20" s="71"/>
      <c r="EM20" s="72"/>
      <c r="EN20" s="72"/>
      <c r="EO20" s="73"/>
      <c r="EP20" s="71"/>
      <c r="ES20" s="71"/>
    </row>
    <row r="21" spans="1:149" x14ac:dyDescent="0.2">
      <c r="A21" t="s">
        <v>159</v>
      </c>
      <c r="B21"/>
      <c r="C21" t="s">
        <v>216</v>
      </c>
      <c r="D21" t="s">
        <v>237</v>
      </c>
      <c r="E21" t="s">
        <v>226</v>
      </c>
      <c r="F21" s="71"/>
      <c r="G21" s="72"/>
      <c r="H21" s="72"/>
      <c r="I21" s="73"/>
      <c r="J21" s="71"/>
      <c r="K21" s="72"/>
      <c r="L21" s="72"/>
      <c r="M21" s="73"/>
      <c r="N21" s="71"/>
      <c r="O21" s="72"/>
      <c r="P21" s="72"/>
      <c r="Q21" s="73"/>
      <c r="R21" s="71"/>
      <c r="S21" s="72"/>
      <c r="T21" s="72"/>
      <c r="U21" s="73"/>
      <c r="V21" s="71"/>
      <c r="W21" s="72"/>
      <c r="X21" s="72"/>
      <c r="Y21" s="73"/>
      <c r="Z21" s="71"/>
      <c r="AA21" s="72"/>
      <c r="AB21" s="72"/>
      <c r="AC21" s="73"/>
      <c r="AD21" s="71"/>
      <c r="AE21" s="72"/>
      <c r="AF21" s="72"/>
      <c r="AG21" s="73"/>
      <c r="AH21" s="71"/>
      <c r="AI21" s="72"/>
      <c r="AJ21" s="72"/>
      <c r="AK21" s="73"/>
      <c r="AL21" s="71"/>
      <c r="AM21" s="72"/>
      <c r="AN21" s="72"/>
      <c r="AO21" s="73"/>
      <c r="AP21" s="71"/>
      <c r="AQ21" s="72"/>
      <c r="AR21" s="72"/>
      <c r="AS21" s="73"/>
      <c r="AT21" s="71"/>
      <c r="AU21" s="72"/>
      <c r="AV21" s="72"/>
      <c r="AW21" s="73"/>
      <c r="AX21" s="71"/>
      <c r="AY21" s="72"/>
      <c r="AZ21" s="72"/>
      <c r="BA21" s="73"/>
      <c r="BB21" s="71"/>
      <c r="BC21" s="72"/>
      <c r="BD21" s="72"/>
      <c r="BE21" s="73"/>
      <c r="BF21" s="71"/>
      <c r="BG21" s="72"/>
      <c r="BH21" s="72"/>
      <c r="BI21" s="73"/>
      <c r="BJ21" s="71"/>
      <c r="BK21" s="72"/>
      <c r="BL21" s="72"/>
      <c r="BM21" s="73"/>
      <c r="BN21" s="71"/>
      <c r="BO21" s="72"/>
      <c r="BP21" s="72"/>
      <c r="BQ21" s="73"/>
      <c r="BR21" s="71"/>
      <c r="BS21" s="72"/>
      <c r="BT21" s="72"/>
      <c r="BU21" s="73"/>
      <c r="BV21" s="71"/>
      <c r="BW21" s="72"/>
      <c r="BX21" s="72"/>
      <c r="BY21" s="73"/>
      <c r="BZ21" s="71"/>
      <c r="CA21" s="72"/>
      <c r="CB21" s="72"/>
      <c r="CC21" s="73"/>
      <c r="CD21" s="71"/>
      <c r="CE21" s="72"/>
      <c r="CF21" s="72"/>
      <c r="CG21" s="73"/>
      <c r="CH21" s="71"/>
      <c r="CI21" s="71">
        <f t="shared" si="0"/>
        <v>66.666666666666657</v>
      </c>
      <c r="CJ21" s="72">
        <v>8</v>
      </c>
      <c r="CK21" s="144">
        <v>12</v>
      </c>
      <c r="CL21" s="71"/>
      <c r="CM21" s="72"/>
      <c r="CN21" s="72"/>
      <c r="CO21" s="71">
        <f t="shared" si="1"/>
        <v>66.666666666666657</v>
      </c>
      <c r="CP21" s="144">
        <v>8</v>
      </c>
      <c r="CQ21" s="144">
        <v>12</v>
      </c>
      <c r="CR21" s="72"/>
      <c r="CS21" s="73"/>
      <c r="CT21" s="71"/>
      <c r="CU21" s="71"/>
      <c r="CV21" s="72"/>
      <c r="CW21" s="144"/>
      <c r="CX21" s="71"/>
      <c r="CY21" s="72"/>
      <c r="CZ21" s="72"/>
      <c r="DA21" s="71">
        <f t="shared" si="2"/>
        <v>73.015873015873012</v>
      </c>
      <c r="DB21" s="144">
        <v>46</v>
      </c>
      <c r="DC21" s="72">
        <v>63</v>
      </c>
      <c r="DD21" s="72"/>
      <c r="DE21" s="73"/>
      <c r="DF21" s="71"/>
      <c r="DG21" s="72"/>
      <c r="DH21" s="72"/>
      <c r="DI21" s="73"/>
      <c r="DJ21" s="71"/>
      <c r="DK21" s="72"/>
      <c r="DL21" s="72"/>
      <c r="DM21" s="73"/>
      <c r="DN21" s="71"/>
      <c r="DO21" s="72"/>
      <c r="DP21" s="72"/>
      <c r="DQ21" s="73"/>
      <c r="DR21" s="71"/>
      <c r="DS21" s="72"/>
      <c r="DT21" s="72"/>
      <c r="DU21" s="73"/>
      <c r="DV21" s="71"/>
      <c r="DW21" s="72"/>
      <c r="DX21" s="72"/>
      <c r="DY21" s="73"/>
      <c r="DZ21" s="71"/>
      <c r="EA21" s="72"/>
      <c r="EB21" s="72"/>
      <c r="EC21" s="73"/>
      <c r="ED21" s="71"/>
      <c r="EE21" s="72"/>
      <c r="EF21" s="72"/>
      <c r="EG21" s="73"/>
      <c r="EH21" s="71"/>
      <c r="EI21" s="72"/>
      <c r="EJ21" s="72"/>
      <c r="EK21" s="73"/>
      <c r="EL21" s="71"/>
      <c r="EM21" s="72"/>
      <c r="EN21" s="72"/>
      <c r="EO21" s="73"/>
      <c r="EP21" s="71"/>
      <c r="ES21" s="71"/>
    </row>
    <row r="22" spans="1:149" x14ac:dyDescent="0.2">
      <c r="A22" t="s">
        <v>160</v>
      </c>
      <c r="B22"/>
      <c r="C22" t="s">
        <v>216</v>
      </c>
      <c r="D22" t="s">
        <v>238</v>
      </c>
      <c r="E22" t="s">
        <v>226</v>
      </c>
      <c r="F22" s="71"/>
      <c r="G22" s="72"/>
      <c r="H22" s="72"/>
      <c r="I22" s="73"/>
      <c r="J22" s="71"/>
      <c r="K22" s="72"/>
      <c r="L22" s="72"/>
      <c r="M22" s="73"/>
      <c r="N22" s="71"/>
      <c r="O22" s="72"/>
      <c r="P22" s="72"/>
      <c r="Q22" s="73"/>
      <c r="R22" s="71"/>
      <c r="S22" s="72"/>
      <c r="T22" s="72"/>
      <c r="U22" s="73"/>
      <c r="V22" s="71"/>
      <c r="W22" s="72"/>
      <c r="X22" s="72"/>
      <c r="Y22" s="73"/>
      <c r="Z22" s="71"/>
      <c r="AA22" s="72"/>
      <c r="AB22" s="72"/>
      <c r="AC22" s="73"/>
      <c r="AD22" s="71"/>
      <c r="AE22" s="72"/>
      <c r="AF22" s="72"/>
      <c r="AG22" s="73"/>
      <c r="AH22" s="71"/>
      <c r="AI22" s="72"/>
      <c r="AJ22" s="72"/>
      <c r="AK22" s="73"/>
      <c r="AL22" s="71"/>
      <c r="AM22" s="72"/>
      <c r="AN22" s="72"/>
      <c r="AO22" s="73"/>
      <c r="AP22" s="71"/>
      <c r="AQ22" s="72"/>
      <c r="AR22" s="72"/>
      <c r="AS22" s="73"/>
      <c r="AT22" s="71"/>
      <c r="AU22" s="72"/>
      <c r="AV22" s="72"/>
      <c r="AW22" s="73"/>
      <c r="AX22" s="71"/>
      <c r="AY22" s="72"/>
      <c r="AZ22" s="72"/>
      <c r="BA22" s="73"/>
      <c r="BB22" s="71"/>
      <c r="BC22" s="72"/>
      <c r="BD22" s="72"/>
      <c r="BE22" s="73"/>
      <c r="BF22" s="71"/>
      <c r="BG22" s="72"/>
      <c r="BH22" s="72"/>
      <c r="BI22" s="73"/>
      <c r="BJ22" s="71"/>
      <c r="BK22" s="72"/>
      <c r="BL22" s="72"/>
      <c r="BM22" s="73"/>
      <c r="BN22" s="71"/>
      <c r="BO22" s="72"/>
      <c r="BP22" s="72"/>
      <c r="BQ22" s="73"/>
      <c r="BR22" s="71"/>
      <c r="BS22" s="72"/>
      <c r="BT22" s="72"/>
      <c r="BU22" s="73"/>
      <c r="BV22" s="71"/>
      <c r="BW22" s="72"/>
      <c r="BX22" s="72"/>
      <c r="BY22" s="73"/>
      <c r="BZ22" s="71"/>
      <c r="CA22" s="72"/>
      <c r="CB22" s="72"/>
      <c r="CC22" s="73"/>
      <c r="CD22" s="71"/>
      <c r="CE22" s="72"/>
      <c r="CF22" s="72"/>
      <c r="CG22" s="73"/>
      <c r="CH22" s="71"/>
      <c r="CI22" s="71">
        <f t="shared" si="0"/>
        <v>69.387755102040813</v>
      </c>
      <c r="CJ22" s="72">
        <v>68</v>
      </c>
      <c r="CK22" s="144">
        <v>98</v>
      </c>
      <c r="CL22" s="71"/>
      <c r="CM22" s="72"/>
      <c r="CN22" s="72"/>
      <c r="CO22" s="71">
        <f t="shared" si="1"/>
        <v>64.516129032258064</v>
      </c>
      <c r="CP22" s="144">
        <v>40</v>
      </c>
      <c r="CQ22" s="144">
        <v>62</v>
      </c>
      <c r="CR22" s="72"/>
      <c r="CS22" s="73"/>
      <c r="CT22" s="71"/>
      <c r="CU22" s="71">
        <f t="shared" si="3"/>
        <v>77.777777777777786</v>
      </c>
      <c r="CV22" s="72">
        <v>28</v>
      </c>
      <c r="CW22" s="144">
        <v>36</v>
      </c>
      <c r="CX22" s="71"/>
      <c r="CY22" s="72"/>
      <c r="CZ22" s="72"/>
      <c r="DA22" s="71">
        <f t="shared" si="2"/>
        <v>72.602739726027394</v>
      </c>
      <c r="DB22" s="144">
        <v>53</v>
      </c>
      <c r="DC22" s="72">
        <v>73</v>
      </c>
      <c r="DD22" s="72"/>
      <c r="DE22" s="73"/>
      <c r="DF22" s="71"/>
      <c r="DG22" s="72"/>
      <c r="DH22" s="72"/>
      <c r="DI22" s="73"/>
      <c r="DJ22" s="71"/>
      <c r="DK22" s="72"/>
      <c r="DL22" s="72"/>
      <c r="DM22" s="73"/>
      <c r="DN22" s="71"/>
      <c r="DO22" s="72"/>
      <c r="DP22" s="72"/>
      <c r="DQ22" s="73"/>
      <c r="DR22" s="71"/>
      <c r="DS22" s="72"/>
      <c r="DT22" s="72"/>
      <c r="DU22" s="73"/>
      <c r="DV22" s="71"/>
      <c r="DW22" s="72"/>
      <c r="DX22" s="72"/>
      <c r="DY22" s="73"/>
      <c r="DZ22" s="71"/>
      <c r="EA22" s="72"/>
      <c r="EB22" s="72"/>
      <c r="EC22" s="73"/>
      <c r="ED22" s="71"/>
      <c r="EE22" s="72"/>
      <c r="EF22" s="72"/>
      <c r="EG22" s="73"/>
      <c r="EH22" s="71"/>
      <c r="EI22" s="72"/>
      <c r="EJ22" s="72"/>
      <c r="EK22" s="73"/>
      <c r="EL22" s="71"/>
      <c r="EM22" s="72"/>
      <c r="EN22" s="72"/>
      <c r="EO22" s="73"/>
      <c r="EP22" s="71"/>
      <c r="ES22" s="71"/>
    </row>
    <row r="23" spans="1:149" x14ac:dyDescent="0.2">
      <c r="A23" t="s">
        <v>161</v>
      </c>
      <c r="B23"/>
      <c r="C23" t="s">
        <v>216</v>
      </c>
      <c r="D23" t="s">
        <v>239</v>
      </c>
      <c r="E23" t="s">
        <v>221</v>
      </c>
      <c r="F23" s="71"/>
      <c r="G23" s="72"/>
      <c r="H23" s="72"/>
      <c r="I23" s="73"/>
      <c r="J23" s="71"/>
      <c r="K23" s="72"/>
      <c r="L23" s="72"/>
      <c r="M23" s="73"/>
      <c r="N23" s="71"/>
      <c r="O23" s="72"/>
      <c r="P23" s="72"/>
      <c r="Q23" s="73"/>
      <c r="R23" s="71"/>
      <c r="S23" s="72"/>
      <c r="T23" s="72"/>
      <c r="U23" s="73"/>
      <c r="V23" s="71"/>
      <c r="W23" s="72"/>
      <c r="X23" s="72"/>
      <c r="Y23" s="73"/>
      <c r="Z23" s="71"/>
      <c r="AA23" s="72"/>
      <c r="AB23" s="72"/>
      <c r="AC23" s="73"/>
      <c r="AD23" s="71"/>
      <c r="AE23" s="72"/>
      <c r="AF23" s="72"/>
      <c r="AG23" s="73"/>
      <c r="AH23" s="71"/>
      <c r="AI23" s="72"/>
      <c r="AJ23" s="72"/>
      <c r="AK23" s="73"/>
      <c r="AL23" s="71"/>
      <c r="AM23" s="72"/>
      <c r="AN23" s="72"/>
      <c r="AO23" s="73"/>
      <c r="AP23" s="71"/>
      <c r="AQ23" s="72"/>
      <c r="AR23" s="72"/>
      <c r="AS23" s="73"/>
      <c r="AT23" s="71"/>
      <c r="AU23" s="72"/>
      <c r="AV23" s="72"/>
      <c r="AW23" s="73"/>
      <c r="AX23" s="71"/>
      <c r="AY23" s="72"/>
      <c r="AZ23" s="72"/>
      <c r="BA23" s="73"/>
      <c r="BB23" s="71"/>
      <c r="BC23" s="72"/>
      <c r="BD23" s="72"/>
      <c r="BE23" s="73"/>
      <c r="BF23" s="71"/>
      <c r="BG23" s="72"/>
      <c r="BH23" s="72"/>
      <c r="BI23" s="73"/>
      <c r="BJ23" s="71"/>
      <c r="BK23" s="72"/>
      <c r="BL23" s="72"/>
      <c r="BM23" s="73"/>
      <c r="BN23" s="71"/>
      <c r="BO23" s="72"/>
      <c r="BP23" s="72"/>
      <c r="BQ23" s="73"/>
      <c r="BR23" s="71"/>
      <c r="BS23" s="72"/>
      <c r="BT23" s="72"/>
      <c r="BU23" s="73"/>
      <c r="BV23" s="71"/>
      <c r="BW23" s="72"/>
      <c r="BX23" s="72"/>
      <c r="BY23" s="73"/>
      <c r="BZ23" s="71"/>
      <c r="CA23" s="72"/>
      <c r="CB23" s="72"/>
      <c r="CC23" s="73"/>
      <c r="CD23" s="71"/>
      <c r="CE23" s="72"/>
      <c r="CF23" s="72"/>
      <c r="CG23" s="73"/>
      <c r="CH23" s="71"/>
      <c r="CI23" s="71">
        <f t="shared" si="0"/>
        <v>84.782608695652172</v>
      </c>
      <c r="CJ23" s="72">
        <v>117</v>
      </c>
      <c r="CK23" s="144">
        <v>138</v>
      </c>
      <c r="CL23" s="71"/>
      <c r="CM23" s="72"/>
      <c r="CN23" s="72"/>
      <c r="CO23" s="71">
        <f t="shared" si="1"/>
        <v>86</v>
      </c>
      <c r="CP23" s="144">
        <v>43</v>
      </c>
      <c r="CQ23" s="144">
        <v>50</v>
      </c>
      <c r="CR23" s="72"/>
      <c r="CS23" s="73"/>
      <c r="CT23" s="71"/>
      <c r="CU23" s="71">
        <f t="shared" si="3"/>
        <v>84.090909090909093</v>
      </c>
      <c r="CV23" s="72">
        <v>74</v>
      </c>
      <c r="CW23" s="144">
        <v>88</v>
      </c>
      <c r="CX23" s="71"/>
      <c r="CY23" s="72"/>
      <c r="CZ23" s="72"/>
      <c r="DA23" s="71">
        <f t="shared" si="2"/>
        <v>85.18518518518519</v>
      </c>
      <c r="DB23" s="144">
        <v>46</v>
      </c>
      <c r="DC23" s="72">
        <v>54</v>
      </c>
      <c r="DD23" s="72"/>
      <c r="DE23" s="73"/>
      <c r="DF23" s="71"/>
      <c r="DG23" s="72"/>
      <c r="DH23" s="72"/>
      <c r="DI23" s="73"/>
      <c r="DJ23" s="71"/>
      <c r="DK23" s="72"/>
      <c r="DL23" s="72"/>
      <c r="DM23" s="73"/>
      <c r="DN23" s="71"/>
      <c r="DO23" s="72"/>
      <c r="DP23" s="72"/>
      <c r="DQ23" s="73"/>
      <c r="DR23" s="71"/>
      <c r="DS23" s="72"/>
      <c r="DT23" s="72"/>
      <c r="DU23" s="73"/>
      <c r="DV23" s="71"/>
      <c r="DW23" s="72"/>
      <c r="DX23" s="72"/>
      <c r="DY23" s="73"/>
      <c r="DZ23" s="71"/>
      <c r="EA23" s="72"/>
      <c r="EB23" s="72"/>
      <c r="EC23" s="73"/>
      <c r="ED23" s="71"/>
      <c r="EE23" s="72"/>
      <c r="EF23" s="72"/>
      <c r="EG23" s="73"/>
      <c r="EH23" s="71"/>
      <c r="EI23" s="72"/>
      <c r="EJ23" s="72"/>
      <c r="EK23" s="73"/>
      <c r="EL23" s="71"/>
      <c r="EM23" s="72"/>
      <c r="EN23" s="72"/>
      <c r="EO23" s="73"/>
      <c r="EP23" s="71"/>
      <c r="ES23" s="71"/>
    </row>
    <row r="24" spans="1:149" x14ac:dyDescent="0.2">
      <c r="A24" t="s">
        <v>162</v>
      </c>
      <c r="B24"/>
      <c r="C24" t="s">
        <v>216</v>
      </c>
      <c r="D24" t="s">
        <v>240</v>
      </c>
      <c r="E24" t="s">
        <v>226</v>
      </c>
      <c r="F24" s="71"/>
      <c r="G24" s="72"/>
      <c r="H24" s="72"/>
      <c r="I24" s="73"/>
      <c r="J24" s="71"/>
      <c r="K24" s="72"/>
      <c r="L24" s="72"/>
      <c r="M24" s="73"/>
      <c r="N24" s="71"/>
      <c r="O24" s="72"/>
      <c r="P24" s="72"/>
      <c r="Q24" s="73"/>
      <c r="R24" s="71"/>
      <c r="S24" s="72"/>
      <c r="T24" s="72"/>
      <c r="U24" s="73"/>
      <c r="V24" s="71"/>
      <c r="W24" s="72"/>
      <c r="X24" s="72"/>
      <c r="Y24" s="73"/>
      <c r="Z24" s="71"/>
      <c r="AA24" s="72"/>
      <c r="AB24" s="72"/>
      <c r="AC24" s="73"/>
      <c r="AD24" s="71"/>
      <c r="AE24" s="72"/>
      <c r="AF24" s="72"/>
      <c r="AG24" s="73"/>
      <c r="AH24" s="71"/>
      <c r="AI24" s="72"/>
      <c r="AJ24" s="72"/>
      <c r="AK24" s="73"/>
      <c r="AL24" s="71"/>
      <c r="AM24" s="72"/>
      <c r="AN24" s="72"/>
      <c r="AO24" s="73"/>
      <c r="AP24" s="71"/>
      <c r="AQ24" s="72"/>
      <c r="AR24" s="72"/>
      <c r="AS24" s="73"/>
      <c r="AT24" s="71"/>
      <c r="AU24" s="72"/>
      <c r="AV24" s="72"/>
      <c r="AW24" s="73"/>
      <c r="AX24" s="71"/>
      <c r="AY24" s="72"/>
      <c r="AZ24" s="72"/>
      <c r="BA24" s="73"/>
      <c r="BB24" s="71"/>
      <c r="BC24" s="72"/>
      <c r="BD24" s="72"/>
      <c r="BE24" s="73"/>
      <c r="BF24" s="71"/>
      <c r="BG24" s="72"/>
      <c r="BH24" s="72"/>
      <c r="BI24" s="73"/>
      <c r="BJ24" s="71"/>
      <c r="BK24" s="72"/>
      <c r="BL24" s="72"/>
      <c r="BM24" s="73"/>
      <c r="BN24" s="71"/>
      <c r="BO24" s="72"/>
      <c r="BP24" s="72"/>
      <c r="BQ24" s="73"/>
      <c r="BR24" s="71"/>
      <c r="BS24" s="72"/>
      <c r="BT24" s="72"/>
      <c r="BU24" s="73"/>
      <c r="BV24" s="71"/>
      <c r="BW24" s="72"/>
      <c r="BX24" s="72"/>
      <c r="BY24" s="73"/>
      <c r="BZ24" s="71"/>
      <c r="CA24" s="72"/>
      <c r="CB24" s="72"/>
      <c r="CC24" s="73"/>
      <c r="CD24" s="71"/>
      <c r="CE24" s="72"/>
      <c r="CF24" s="72"/>
      <c r="CG24" s="73"/>
      <c r="CH24" s="71"/>
      <c r="CI24" s="71">
        <f t="shared" si="0"/>
        <v>68.63636363636364</v>
      </c>
      <c r="CJ24" s="72">
        <v>151</v>
      </c>
      <c r="CK24" s="144">
        <v>220</v>
      </c>
      <c r="CL24" s="71"/>
      <c r="CM24" s="72"/>
      <c r="CN24" s="72"/>
      <c r="CO24" s="71">
        <f t="shared" si="1"/>
        <v>59.375</v>
      </c>
      <c r="CP24" s="144">
        <v>57</v>
      </c>
      <c r="CQ24" s="144">
        <v>96</v>
      </c>
      <c r="CR24" s="72"/>
      <c r="CS24" s="73"/>
      <c r="CT24" s="71"/>
      <c r="CU24" s="71">
        <f t="shared" si="3"/>
        <v>75.806451612903231</v>
      </c>
      <c r="CV24" s="72">
        <v>94</v>
      </c>
      <c r="CW24" s="144">
        <v>124</v>
      </c>
      <c r="CX24" s="71"/>
      <c r="CY24" s="72"/>
      <c r="CZ24" s="72"/>
      <c r="DA24" s="71">
        <f t="shared" si="2"/>
        <v>85.714285714285708</v>
      </c>
      <c r="DB24" s="144">
        <v>78</v>
      </c>
      <c r="DC24" s="72">
        <v>91</v>
      </c>
      <c r="DD24" s="72"/>
      <c r="DE24" s="73"/>
      <c r="DF24" s="71"/>
      <c r="DG24" s="72"/>
      <c r="DH24" s="72"/>
      <c r="DI24" s="73"/>
      <c r="DJ24" s="71"/>
      <c r="DK24" s="72"/>
      <c r="DL24" s="72"/>
      <c r="DM24" s="73"/>
      <c r="DN24" s="71"/>
      <c r="DO24" s="72"/>
      <c r="DP24" s="72"/>
      <c r="DQ24" s="73"/>
      <c r="DR24" s="71"/>
      <c r="DS24" s="72"/>
      <c r="DT24" s="72"/>
      <c r="DU24" s="73"/>
      <c r="DV24" s="71"/>
      <c r="DW24" s="72"/>
      <c r="DX24" s="72"/>
      <c r="DY24" s="73"/>
      <c r="DZ24" s="71"/>
      <c r="EA24" s="72"/>
      <c r="EB24" s="72"/>
      <c r="EC24" s="73"/>
      <c r="ED24" s="71"/>
      <c r="EE24" s="72"/>
      <c r="EF24" s="72"/>
      <c r="EG24" s="73"/>
      <c r="EH24" s="71"/>
      <c r="EI24" s="72"/>
      <c r="EJ24" s="72"/>
      <c r="EK24" s="73"/>
      <c r="EL24" s="71"/>
      <c r="EM24" s="72"/>
      <c r="EN24" s="72"/>
      <c r="EO24" s="73"/>
      <c r="EP24" s="71"/>
      <c r="ES24" s="71"/>
    </row>
    <row r="25" spans="1:149" x14ac:dyDescent="0.2">
      <c r="A25" t="s">
        <v>163</v>
      </c>
      <c r="B25"/>
      <c r="C25" t="s">
        <v>216</v>
      </c>
      <c r="D25" t="s">
        <v>241</v>
      </c>
      <c r="E25" t="s">
        <v>223</v>
      </c>
      <c r="F25" s="71"/>
      <c r="G25" s="72"/>
      <c r="H25" s="72"/>
      <c r="I25" s="73"/>
      <c r="J25" s="71"/>
      <c r="K25" s="72"/>
      <c r="L25" s="72"/>
      <c r="M25" s="73"/>
      <c r="N25" s="71"/>
      <c r="O25" s="72"/>
      <c r="P25" s="72"/>
      <c r="Q25" s="73"/>
      <c r="R25" s="71"/>
      <c r="S25" s="72"/>
      <c r="T25" s="72"/>
      <c r="U25" s="73"/>
      <c r="V25" s="71"/>
      <c r="W25" s="72"/>
      <c r="X25" s="72"/>
      <c r="Y25" s="73"/>
      <c r="Z25" s="71"/>
      <c r="AA25" s="72"/>
      <c r="AB25" s="72"/>
      <c r="AC25" s="73"/>
      <c r="AD25" s="71"/>
      <c r="AE25" s="72"/>
      <c r="AF25" s="72"/>
      <c r="AG25" s="73"/>
      <c r="AH25" s="71"/>
      <c r="AI25" s="72"/>
      <c r="AJ25" s="72"/>
      <c r="AK25" s="73"/>
      <c r="AL25" s="71"/>
      <c r="AM25" s="72"/>
      <c r="AN25" s="72"/>
      <c r="AO25" s="73"/>
      <c r="AP25" s="71"/>
      <c r="AQ25" s="72"/>
      <c r="AR25" s="72"/>
      <c r="AS25" s="73"/>
      <c r="AT25" s="71"/>
      <c r="AU25" s="72"/>
      <c r="AV25" s="72"/>
      <c r="AW25" s="73"/>
      <c r="AX25" s="71"/>
      <c r="AY25" s="72"/>
      <c r="AZ25" s="72"/>
      <c r="BA25" s="73"/>
      <c r="BB25" s="71"/>
      <c r="BC25" s="72"/>
      <c r="BD25" s="72"/>
      <c r="BE25" s="73"/>
      <c r="BF25" s="71"/>
      <c r="BG25" s="72"/>
      <c r="BH25" s="72"/>
      <c r="BI25" s="73"/>
      <c r="BJ25" s="71"/>
      <c r="BK25" s="72"/>
      <c r="BL25" s="72"/>
      <c r="BM25" s="73"/>
      <c r="BN25" s="71"/>
      <c r="BO25" s="72"/>
      <c r="BP25" s="72"/>
      <c r="BQ25" s="73"/>
      <c r="BR25" s="71"/>
      <c r="BS25" s="72"/>
      <c r="BT25" s="72"/>
      <c r="BU25" s="73"/>
      <c r="BV25" s="71"/>
      <c r="BW25" s="72"/>
      <c r="BX25" s="72"/>
      <c r="BY25" s="73"/>
      <c r="BZ25" s="71"/>
      <c r="CA25" s="72"/>
      <c r="CB25" s="72"/>
      <c r="CC25" s="73"/>
      <c r="CD25" s="71"/>
      <c r="CE25" s="72"/>
      <c r="CF25" s="72"/>
      <c r="CG25" s="73"/>
      <c r="CH25" s="71"/>
      <c r="CI25" s="71">
        <f t="shared" si="0"/>
        <v>78.571428571428569</v>
      </c>
      <c r="CJ25" s="72">
        <v>88</v>
      </c>
      <c r="CK25" s="144">
        <v>112</v>
      </c>
      <c r="CL25" s="71"/>
      <c r="CM25" s="72"/>
      <c r="CN25" s="72"/>
      <c r="CO25" s="71">
        <f t="shared" si="1"/>
        <v>88.461538461538453</v>
      </c>
      <c r="CP25" s="144">
        <v>23</v>
      </c>
      <c r="CQ25" s="144">
        <v>26</v>
      </c>
      <c r="CR25" s="72"/>
      <c r="CS25" s="73"/>
      <c r="CT25" s="71"/>
      <c r="CU25" s="71">
        <f t="shared" si="3"/>
        <v>75.581395348837205</v>
      </c>
      <c r="CV25" s="72">
        <v>65</v>
      </c>
      <c r="CW25" s="144">
        <v>86</v>
      </c>
      <c r="CX25" s="71"/>
      <c r="CY25" s="72"/>
      <c r="CZ25" s="72"/>
      <c r="DA25" s="71">
        <f t="shared" si="2"/>
        <v>88.235294117647058</v>
      </c>
      <c r="DB25" s="144">
        <v>15</v>
      </c>
      <c r="DC25" s="72">
        <v>17</v>
      </c>
      <c r="DD25" s="72"/>
      <c r="DE25" s="73"/>
      <c r="DF25" s="71"/>
      <c r="DG25" s="72"/>
      <c r="DH25" s="72"/>
      <c r="DI25" s="73"/>
      <c r="DJ25" s="71"/>
      <c r="DK25" s="72"/>
      <c r="DL25" s="72"/>
      <c r="DM25" s="73"/>
      <c r="DN25" s="71"/>
      <c r="DO25" s="72"/>
      <c r="DP25" s="72"/>
      <c r="DQ25" s="73"/>
      <c r="DR25" s="71"/>
      <c r="DS25" s="72"/>
      <c r="DT25" s="72"/>
      <c r="DU25" s="73"/>
      <c r="DV25" s="71"/>
      <c r="DW25" s="72"/>
      <c r="DX25" s="72"/>
      <c r="DY25" s="73"/>
      <c r="DZ25" s="71"/>
      <c r="EA25" s="72"/>
      <c r="EB25" s="72"/>
      <c r="EC25" s="73"/>
      <c r="ED25" s="71"/>
      <c r="EE25" s="72"/>
      <c r="EF25" s="72"/>
      <c r="EG25" s="73"/>
      <c r="EH25" s="71"/>
      <c r="EI25" s="72"/>
      <c r="EJ25" s="72"/>
      <c r="EK25" s="73"/>
      <c r="EL25" s="71"/>
      <c r="EM25" s="72"/>
      <c r="EN25" s="72"/>
      <c r="EO25" s="73"/>
      <c r="EP25" s="71"/>
      <c r="ES25" s="71"/>
    </row>
    <row r="26" spans="1:149" x14ac:dyDescent="0.2">
      <c r="A26" t="s">
        <v>164</v>
      </c>
      <c r="B26"/>
      <c r="C26" t="s">
        <v>216</v>
      </c>
      <c r="D26" t="s">
        <v>242</v>
      </c>
      <c r="E26" t="s">
        <v>43</v>
      </c>
      <c r="F26" s="71"/>
      <c r="G26" s="72"/>
      <c r="H26" s="72"/>
      <c r="I26" s="73"/>
      <c r="J26" s="71"/>
      <c r="K26" s="72"/>
      <c r="L26" s="72"/>
      <c r="M26" s="73"/>
      <c r="N26" s="71"/>
      <c r="O26" s="72"/>
      <c r="P26" s="72"/>
      <c r="Q26" s="73"/>
      <c r="R26" s="71"/>
      <c r="S26" s="72"/>
      <c r="T26" s="72"/>
      <c r="U26" s="73"/>
      <c r="V26" s="71"/>
      <c r="W26" s="72"/>
      <c r="X26" s="72"/>
      <c r="Y26" s="73"/>
      <c r="Z26" s="71"/>
      <c r="AA26" s="72"/>
      <c r="AB26" s="72"/>
      <c r="AC26" s="73"/>
      <c r="AD26" s="71"/>
      <c r="AE26" s="72"/>
      <c r="AF26" s="72"/>
      <c r="AG26" s="73"/>
      <c r="AH26" s="71"/>
      <c r="AI26" s="72"/>
      <c r="AJ26" s="72"/>
      <c r="AK26" s="73"/>
      <c r="AL26" s="71"/>
      <c r="AM26" s="72"/>
      <c r="AN26" s="72"/>
      <c r="AO26" s="73"/>
      <c r="AP26" s="71"/>
      <c r="AQ26" s="72"/>
      <c r="AR26" s="72"/>
      <c r="AS26" s="73"/>
      <c r="AT26" s="71"/>
      <c r="AU26" s="72"/>
      <c r="AV26" s="72"/>
      <c r="AW26" s="73"/>
      <c r="AX26" s="71"/>
      <c r="AY26" s="72"/>
      <c r="AZ26" s="72"/>
      <c r="BA26" s="73"/>
      <c r="BB26" s="71"/>
      <c r="BC26" s="72"/>
      <c r="BD26" s="72"/>
      <c r="BE26" s="73"/>
      <c r="BF26" s="71"/>
      <c r="BG26" s="72"/>
      <c r="BH26" s="72"/>
      <c r="BI26" s="73"/>
      <c r="BJ26" s="71"/>
      <c r="BK26" s="72"/>
      <c r="BL26" s="72"/>
      <c r="BM26" s="73"/>
      <c r="BN26" s="71"/>
      <c r="BO26" s="72"/>
      <c r="BP26" s="72"/>
      <c r="BQ26" s="73"/>
      <c r="BR26" s="71"/>
      <c r="BS26" s="72"/>
      <c r="BT26" s="72"/>
      <c r="BU26" s="73"/>
      <c r="BV26" s="71"/>
      <c r="BW26" s="72"/>
      <c r="BX26" s="72"/>
      <c r="BY26" s="73"/>
      <c r="BZ26" s="71"/>
      <c r="CA26" s="72"/>
      <c r="CB26" s="72"/>
      <c r="CC26" s="73"/>
      <c r="CD26" s="71"/>
      <c r="CE26" s="72"/>
      <c r="CF26" s="72"/>
      <c r="CG26" s="73"/>
      <c r="CH26" s="71"/>
      <c r="CI26" s="71">
        <f t="shared" si="0"/>
        <v>74.72527472527473</v>
      </c>
      <c r="CJ26" s="72">
        <v>68</v>
      </c>
      <c r="CK26" s="144">
        <v>91</v>
      </c>
      <c r="CL26" s="71"/>
      <c r="CM26" s="72"/>
      <c r="CN26" s="72"/>
      <c r="CO26" s="71">
        <f t="shared" si="1"/>
        <v>62.5</v>
      </c>
      <c r="CP26" s="144">
        <v>25</v>
      </c>
      <c r="CQ26" s="144">
        <v>40</v>
      </c>
      <c r="CR26" s="72"/>
      <c r="CS26" s="73"/>
      <c r="CT26" s="71"/>
      <c r="CU26" s="71">
        <f t="shared" si="3"/>
        <v>84.313725490196077</v>
      </c>
      <c r="CV26" s="72">
        <v>43</v>
      </c>
      <c r="CW26" s="144">
        <v>51</v>
      </c>
      <c r="CX26" s="71"/>
      <c r="CY26" s="72"/>
      <c r="CZ26" s="72"/>
      <c r="DA26" s="71">
        <f t="shared" si="2"/>
        <v>68.75</v>
      </c>
      <c r="DB26" s="144">
        <v>11</v>
      </c>
      <c r="DC26" s="72">
        <v>16</v>
      </c>
      <c r="DD26" s="72"/>
      <c r="DE26" s="73"/>
      <c r="DF26" s="71"/>
      <c r="DG26" s="72"/>
      <c r="DH26" s="72"/>
      <c r="DI26" s="73"/>
      <c r="DJ26" s="71"/>
      <c r="DK26" s="72"/>
      <c r="DL26" s="72"/>
      <c r="DM26" s="73"/>
      <c r="DN26" s="71"/>
      <c r="DO26" s="72"/>
      <c r="DP26" s="72"/>
      <c r="DQ26" s="73"/>
      <c r="DR26" s="71"/>
      <c r="DS26" s="72"/>
      <c r="DT26" s="72"/>
      <c r="DU26" s="73"/>
      <c r="DV26" s="71"/>
      <c r="DW26" s="72"/>
      <c r="DX26" s="72"/>
      <c r="DY26" s="73"/>
      <c r="DZ26" s="71"/>
      <c r="EA26" s="72"/>
      <c r="EB26" s="72"/>
      <c r="EC26" s="73"/>
      <c r="ED26" s="71"/>
      <c r="EE26" s="72"/>
      <c r="EF26" s="72"/>
      <c r="EG26" s="73"/>
      <c r="EH26" s="71"/>
      <c r="EI26" s="72"/>
      <c r="EJ26" s="72"/>
      <c r="EK26" s="73"/>
      <c r="EL26" s="71"/>
      <c r="EM26" s="72"/>
      <c r="EN26" s="72"/>
      <c r="EO26" s="73"/>
      <c r="EP26" s="71"/>
      <c r="ES26" s="71"/>
    </row>
    <row r="27" spans="1:149" x14ac:dyDescent="0.2">
      <c r="A27" t="s">
        <v>165</v>
      </c>
      <c r="B27"/>
      <c r="C27" t="s">
        <v>217</v>
      </c>
      <c r="D27" t="s">
        <v>67</v>
      </c>
      <c r="E27" t="s">
        <v>226</v>
      </c>
      <c r="F27" s="71"/>
      <c r="G27" s="72"/>
      <c r="H27" s="72"/>
      <c r="I27" s="73"/>
      <c r="J27" s="71"/>
      <c r="K27" s="72"/>
      <c r="L27" s="72"/>
      <c r="M27" s="73"/>
      <c r="N27" s="71"/>
      <c r="O27" s="72"/>
      <c r="P27" s="72"/>
      <c r="Q27" s="73"/>
      <c r="R27" s="71"/>
      <c r="S27" s="72"/>
      <c r="T27" s="72"/>
      <c r="U27" s="73"/>
      <c r="V27" s="71"/>
      <c r="W27" s="72"/>
      <c r="X27" s="72"/>
      <c r="Y27" s="73"/>
      <c r="Z27" s="71"/>
      <c r="AA27" s="72"/>
      <c r="AB27" s="72"/>
      <c r="AC27" s="73"/>
      <c r="AD27" s="71"/>
      <c r="AE27" s="72"/>
      <c r="AF27" s="72"/>
      <c r="AG27" s="73"/>
      <c r="AH27" s="71"/>
      <c r="AI27" s="72"/>
      <c r="AJ27" s="72"/>
      <c r="AK27" s="73"/>
      <c r="AL27" s="71"/>
      <c r="AM27" s="72"/>
      <c r="AN27" s="72"/>
      <c r="AO27" s="73"/>
      <c r="AP27" s="71"/>
      <c r="AQ27" s="72"/>
      <c r="AR27" s="72"/>
      <c r="AS27" s="73"/>
      <c r="AT27" s="71"/>
      <c r="AU27" s="72"/>
      <c r="AV27" s="72"/>
      <c r="AW27" s="73"/>
      <c r="AX27" s="71"/>
      <c r="AY27" s="72"/>
      <c r="AZ27" s="72"/>
      <c r="BA27" s="73"/>
      <c r="BB27" s="71"/>
      <c r="BC27" s="72"/>
      <c r="BD27" s="72"/>
      <c r="BE27" s="73"/>
      <c r="BF27" s="71"/>
      <c r="BG27" s="72"/>
      <c r="BH27" s="72"/>
      <c r="BI27" s="73"/>
      <c r="BJ27" s="71"/>
      <c r="BK27" s="72"/>
      <c r="BL27" s="72"/>
      <c r="BM27" s="73"/>
      <c r="BN27" s="71"/>
      <c r="BO27" s="72"/>
      <c r="BP27" s="72"/>
      <c r="BQ27" s="73"/>
      <c r="BR27" s="71"/>
      <c r="BS27" s="72"/>
      <c r="BT27" s="72"/>
      <c r="BU27" s="73"/>
      <c r="BV27" s="71"/>
      <c r="BW27" s="72"/>
      <c r="BX27" s="72"/>
      <c r="BY27" s="73"/>
      <c r="BZ27" s="71"/>
      <c r="CA27" s="72"/>
      <c r="CB27" s="72"/>
      <c r="CC27" s="73"/>
      <c r="CD27" s="71"/>
      <c r="CE27" s="72"/>
      <c r="CF27" s="72"/>
      <c r="CG27" s="73"/>
      <c r="CH27" s="71"/>
      <c r="CI27" s="71"/>
      <c r="CJ27" s="72"/>
      <c r="CK27" s="144"/>
      <c r="CL27" s="71"/>
      <c r="CM27" s="72"/>
      <c r="CN27" s="72"/>
      <c r="CO27" s="71"/>
      <c r="CP27" s="144"/>
      <c r="CQ27" s="144"/>
      <c r="CR27" s="72"/>
      <c r="CS27" s="73"/>
      <c r="CT27" s="71"/>
      <c r="CU27" s="71"/>
      <c r="CV27" s="72"/>
      <c r="CW27" s="144"/>
      <c r="CX27" s="71"/>
      <c r="CY27" s="72"/>
      <c r="CZ27" s="72"/>
      <c r="DA27" s="71">
        <f t="shared" si="2"/>
        <v>75.862068965517238</v>
      </c>
      <c r="DB27" s="144">
        <v>22</v>
      </c>
      <c r="DC27" s="72">
        <v>29</v>
      </c>
      <c r="DD27" s="72"/>
      <c r="DE27" s="73"/>
      <c r="DF27" s="71"/>
      <c r="DG27" s="72"/>
      <c r="DH27" s="72"/>
      <c r="DI27" s="73"/>
      <c r="DJ27" s="71"/>
      <c r="DK27" s="72"/>
      <c r="DL27" s="72"/>
      <c r="DM27" s="73"/>
      <c r="DN27" s="71"/>
      <c r="DO27" s="72"/>
      <c r="DP27" s="72"/>
      <c r="DQ27" s="73"/>
      <c r="DR27" s="71"/>
      <c r="DS27" s="72"/>
      <c r="DT27" s="72"/>
      <c r="DU27" s="73"/>
      <c r="DV27" s="71"/>
      <c r="DW27" s="72"/>
      <c r="DX27" s="72"/>
      <c r="DY27" s="73"/>
      <c r="DZ27" s="71"/>
      <c r="EA27" s="72"/>
      <c r="EB27" s="72"/>
      <c r="EC27" s="73"/>
      <c r="ED27" s="71"/>
      <c r="EE27" s="72"/>
      <c r="EF27" s="72"/>
      <c r="EG27" s="73"/>
      <c r="EH27" s="71"/>
      <c r="EI27" s="72"/>
      <c r="EJ27" s="72"/>
      <c r="EK27" s="73"/>
      <c r="EL27" s="71"/>
      <c r="EM27" s="72"/>
      <c r="EN27" s="72"/>
      <c r="EO27" s="73"/>
      <c r="EP27" s="71"/>
      <c r="ES27" s="71"/>
    </row>
    <row r="28" spans="1:149" x14ac:dyDescent="0.2">
      <c r="A28" t="s">
        <v>166</v>
      </c>
      <c r="B28"/>
      <c r="C28" t="s">
        <v>216</v>
      </c>
      <c r="D28" t="s">
        <v>243</v>
      </c>
      <c r="E28" t="s">
        <v>42</v>
      </c>
      <c r="F28" s="71"/>
      <c r="G28" s="72"/>
      <c r="H28" s="72"/>
      <c r="I28" s="73"/>
      <c r="J28" s="71"/>
      <c r="K28" s="72"/>
      <c r="L28" s="72"/>
      <c r="M28" s="73"/>
      <c r="N28" s="71"/>
      <c r="O28" s="72"/>
      <c r="P28" s="72"/>
      <c r="Q28" s="73"/>
      <c r="R28" s="71"/>
      <c r="S28" s="72"/>
      <c r="T28" s="72"/>
      <c r="U28" s="73"/>
      <c r="V28" s="71"/>
      <c r="W28" s="72"/>
      <c r="X28" s="72"/>
      <c r="Y28" s="73"/>
      <c r="Z28" s="71"/>
      <c r="AA28" s="72"/>
      <c r="AB28" s="72"/>
      <c r="AC28" s="73"/>
      <c r="AD28" s="71"/>
      <c r="AE28" s="72"/>
      <c r="AF28" s="72"/>
      <c r="AG28" s="73"/>
      <c r="AH28" s="71"/>
      <c r="AI28" s="72"/>
      <c r="AJ28" s="72"/>
      <c r="AK28" s="73"/>
      <c r="AL28" s="71"/>
      <c r="AM28" s="72"/>
      <c r="AN28" s="72"/>
      <c r="AO28" s="73"/>
      <c r="AP28" s="71"/>
      <c r="AQ28" s="72"/>
      <c r="AR28" s="72"/>
      <c r="AS28" s="73"/>
      <c r="AT28" s="71"/>
      <c r="AU28" s="72"/>
      <c r="AV28" s="72"/>
      <c r="AW28" s="73"/>
      <c r="AX28" s="71"/>
      <c r="AY28" s="72"/>
      <c r="AZ28" s="72"/>
      <c r="BA28" s="73"/>
      <c r="BB28" s="71"/>
      <c r="BC28" s="72"/>
      <c r="BD28" s="72"/>
      <c r="BE28" s="73"/>
      <c r="BF28" s="71"/>
      <c r="BG28" s="72"/>
      <c r="BH28" s="72"/>
      <c r="BI28" s="73"/>
      <c r="BJ28" s="71"/>
      <c r="BK28" s="72"/>
      <c r="BL28" s="72"/>
      <c r="BM28" s="73"/>
      <c r="BN28" s="71"/>
      <c r="BO28" s="72"/>
      <c r="BP28" s="72"/>
      <c r="BQ28" s="73"/>
      <c r="BR28" s="71"/>
      <c r="BS28" s="72"/>
      <c r="BT28" s="72"/>
      <c r="BU28" s="73"/>
      <c r="BV28" s="71"/>
      <c r="BW28" s="72"/>
      <c r="BX28" s="72"/>
      <c r="BY28" s="73"/>
      <c r="BZ28" s="71"/>
      <c r="CA28" s="72"/>
      <c r="CB28" s="72"/>
      <c r="CC28" s="73"/>
      <c r="CD28" s="71"/>
      <c r="CE28" s="72"/>
      <c r="CF28" s="72"/>
      <c r="CG28" s="73"/>
      <c r="CH28" s="71"/>
      <c r="CI28" s="71">
        <f t="shared" si="0"/>
        <v>80.821917808219183</v>
      </c>
      <c r="CJ28" s="72">
        <v>59</v>
      </c>
      <c r="CK28" s="144">
        <v>73</v>
      </c>
      <c r="CL28" s="71"/>
      <c r="CM28" s="72"/>
      <c r="CN28" s="72"/>
      <c r="CO28" s="71">
        <f t="shared" si="1"/>
        <v>92.857142857142861</v>
      </c>
      <c r="CP28" s="144">
        <v>26</v>
      </c>
      <c r="CQ28" s="144">
        <v>28</v>
      </c>
      <c r="CR28" s="72"/>
      <c r="CS28" s="73"/>
      <c r="CT28" s="71"/>
      <c r="CU28" s="71">
        <f t="shared" si="3"/>
        <v>73.333333333333329</v>
      </c>
      <c r="CV28" s="72">
        <v>33</v>
      </c>
      <c r="CW28" s="144">
        <v>45</v>
      </c>
      <c r="CX28" s="71"/>
      <c r="CY28" s="72"/>
      <c r="CZ28" s="72"/>
      <c r="DA28" s="71">
        <f t="shared" si="2"/>
        <v>89.65517241379311</v>
      </c>
      <c r="DB28" s="144">
        <v>26</v>
      </c>
      <c r="DC28" s="72">
        <v>29</v>
      </c>
      <c r="DD28" s="72"/>
      <c r="DE28" s="73"/>
      <c r="DF28" s="71"/>
      <c r="DG28" s="72"/>
      <c r="DH28" s="72"/>
      <c r="DI28" s="73"/>
      <c r="DJ28" s="71"/>
      <c r="DK28" s="72"/>
      <c r="DL28" s="72"/>
      <c r="DM28" s="73"/>
      <c r="DN28" s="71"/>
      <c r="DO28" s="72"/>
      <c r="DP28" s="72"/>
      <c r="DQ28" s="73"/>
      <c r="DR28" s="71"/>
      <c r="DS28" s="72"/>
      <c r="DT28" s="72"/>
      <c r="DU28" s="73"/>
      <c r="DV28" s="71"/>
      <c r="DW28" s="72"/>
      <c r="DX28" s="72"/>
      <c r="DY28" s="73"/>
      <c r="DZ28" s="71"/>
      <c r="EA28" s="72"/>
      <c r="EB28" s="72"/>
      <c r="EC28" s="73"/>
      <c r="ED28" s="71"/>
      <c r="EE28" s="72"/>
      <c r="EF28" s="72"/>
      <c r="EG28" s="73"/>
      <c r="EH28" s="71"/>
      <c r="EI28" s="72"/>
      <c r="EJ28" s="72"/>
      <c r="EK28" s="73"/>
      <c r="EL28" s="71"/>
      <c r="EM28" s="72"/>
      <c r="EN28" s="72"/>
      <c r="EO28" s="73"/>
      <c r="EP28" s="71"/>
      <c r="ES28" s="71"/>
    </row>
    <row r="29" spans="1:149" x14ac:dyDescent="0.2">
      <c r="A29" t="s">
        <v>167</v>
      </c>
      <c r="B29"/>
      <c r="C29" t="s">
        <v>216</v>
      </c>
      <c r="D29" t="s">
        <v>244</v>
      </c>
      <c r="E29" t="s">
        <v>245</v>
      </c>
      <c r="F29" s="71"/>
      <c r="G29" s="72"/>
      <c r="H29" s="72"/>
      <c r="I29" s="73"/>
      <c r="J29" s="71"/>
      <c r="K29" s="72"/>
      <c r="L29" s="72"/>
      <c r="M29" s="73"/>
      <c r="N29" s="71"/>
      <c r="O29" s="72"/>
      <c r="P29" s="72"/>
      <c r="Q29" s="73"/>
      <c r="R29" s="71"/>
      <c r="S29" s="72"/>
      <c r="T29" s="72"/>
      <c r="U29" s="73"/>
      <c r="V29" s="71"/>
      <c r="W29" s="72"/>
      <c r="X29" s="72"/>
      <c r="Y29" s="73"/>
      <c r="Z29" s="71"/>
      <c r="AA29" s="72"/>
      <c r="AB29" s="72"/>
      <c r="AC29" s="73"/>
      <c r="AD29" s="71"/>
      <c r="AE29" s="72"/>
      <c r="AF29" s="72"/>
      <c r="AG29" s="73"/>
      <c r="AH29" s="71"/>
      <c r="AI29" s="72"/>
      <c r="AJ29" s="72"/>
      <c r="AK29" s="73"/>
      <c r="AL29" s="71"/>
      <c r="AM29" s="72"/>
      <c r="AN29" s="72"/>
      <c r="AO29" s="73"/>
      <c r="AP29" s="71"/>
      <c r="AQ29" s="72"/>
      <c r="AR29" s="72"/>
      <c r="AS29" s="73"/>
      <c r="AT29" s="71"/>
      <c r="AU29" s="72"/>
      <c r="AV29" s="72"/>
      <c r="AW29" s="73"/>
      <c r="AX29" s="71"/>
      <c r="AY29" s="72"/>
      <c r="AZ29" s="72"/>
      <c r="BA29" s="73"/>
      <c r="BB29" s="71"/>
      <c r="BC29" s="72"/>
      <c r="BD29" s="72"/>
      <c r="BE29" s="73"/>
      <c r="BF29" s="71"/>
      <c r="BG29" s="72"/>
      <c r="BH29" s="72"/>
      <c r="BI29" s="73"/>
      <c r="BJ29" s="71"/>
      <c r="BK29" s="72"/>
      <c r="BL29" s="72"/>
      <c r="BM29" s="73"/>
      <c r="BN29" s="71"/>
      <c r="BO29" s="72"/>
      <c r="BP29" s="72"/>
      <c r="BQ29" s="73"/>
      <c r="BR29" s="71"/>
      <c r="BS29" s="72"/>
      <c r="BT29" s="72"/>
      <c r="BU29" s="73"/>
      <c r="BV29" s="71"/>
      <c r="BW29" s="72"/>
      <c r="BX29" s="72"/>
      <c r="BY29" s="73"/>
      <c r="BZ29" s="71"/>
      <c r="CA29" s="72"/>
      <c r="CB29" s="72"/>
      <c r="CC29" s="73"/>
      <c r="CD29" s="71"/>
      <c r="CE29" s="72"/>
      <c r="CF29" s="72"/>
      <c r="CG29" s="73"/>
      <c r="CH29" s="71"/>
      <c r="CI29" s="71">
        <f t="shared" si="0"/>
        <v>80.487804878048792</v>
      </c>
      <c r="CJ29" s="72">
        <v>99</v>
      </c>
      <c r="CK29" s="144">
        <v>123</v>
      </c>
      <c r="CL29" s="71"/>
      <c r="CM29" s="72"/>
      <c r="CN29" s="72"/>
      <c r="CO29" s="71">
        <f t="shared" si="1"/>
        <v>78.260869565217391</v>
      </c>
      <c r="CP29" s="144">
        <v>36</v>
      </c>
      <c r="CQ29" s="144">
        <v>46</v>
      </c>
      <c r="CR29" s="72"/>
      <c r="CS29" s="73"/>
      <c r="CT29" s="71"/>
      <c r="CU29" s="71">
        <f t="shared" si="3"/>
        <v>81.818181818181827</v>
      </c>
      <c r="CV29" s="72">
        <v>63</v>
      </c>
      <c r="CW29" s="144">
        <v>77</v>
      </c>
      <c r="CX29" s="71"/>
      <c r="CY29" s="72"/>
      <c r="CZ29" s="72"/>
      <c r="DA29" s="71">
        <f t="shared" si="2"/>
        <v>90.476190476190482</v>
      </c>
      <c r="DB29" s="144">
        <v>19</v>
      </c>
      <c r="DC29" s="72">
        <v>21</v>
      </c>
      <c r="DD29" s="72"/>
      <c r="DE29" s="73"/>
      <c r="DF29" s="71"/>
      <c r="DG29" s="72"/>
      <c r="DH29" s="72"/>
      <c r="DI29" s="73"/>
      <c r="DJ29" s="71"/>
      <c r="DK29" s="72"/>
      <c r="DL29" s="72"/>
      <c r="DM29" s="73"/>
      <c r="DN29" s="71"/>
      <c r="DO29" s="72"/>
      <c r="DP29" s="72"/>
      <c r="DQ29" s="73"/>
      <c r="DR29" s="71"/>
      <c r="DS29" s="72"/>
      <c r="DT29" s="72"/>
      <c r="DU29" s="73"/>
      <c r="DV29" s="71"/>
      <c r="DW29" s="72"/>
      <c r="DX29" s="72"/>
      <c r="DY29" s="73"/>
      <c r="DZ29" s="71"/>
      <c r="EA29" s="72"/>
      <c r="EB29" s="72"/>
      <c r="EC29" s="73"/>
      <c r="ED29" s="71"/>
      <c r="EE29" s="72"/>
      <c r="EF29" s="72"/>
      <c r="EG29" s="73"/>
      <c r="EH29" s="71"/>
      <c r="EI29" s="72"/>
      <c r="EJ29" s="72"/>
      <c r="EK29" s="73"/>
      <c r="EL29" s="71"/>
      <c r="EM29" s="72"/>
      <c r="EN29" s="72"/>
      <c r="EO29" s="73"/>
      <c r="EP29" s="71"/>
      <c r="ES29" s="71"/>
    </row>
    <row r="30" spans="1:149" x14ac:dyDescent="0.2">
      <c r="A30" t="s">
        <v>168</v>
      </c>
      <c r="B30"/>
      <c r="C30" t="s">
        <v>216</v>
      </c>
      <c r="D30" t="s">
        <v>246</v>
      </c>
      <c r="E30" t="s">
        <v>45</v>
      </c>
      <c r="F30" s="71"/>
      <c r="G30" s="72"/>
      <c r="H30" s="72"/>
      <c r="I30" s="73"/>
      <c r="J30" s="71"/>
      <c r="K30" s="72"/>
      <c r="L30" s="72"/>
      <c r="M30" s="73"/>
      <c r="N30" s="71"/>
      <c r="O30" s="72"/>
      <c r="P30" s="72"/>
      <c r="Q30" s="73"/>
      <c r="R30" s="71"/>
      <c r="S30" s="72"/>
      <c r="T30" s="72"/>
      <c r="U30" s="73"/>
      <c r="V30" s="71"/>
      <c r="W30" s="72"/>
      <c r="X30" s="72"/>
      <c r="Y30" s="73"/>
      <c r="Z30" s="71"/>
      <c r="AA30" s="72"/>
      <c r="AB30" s="72"/>
      <c r="AC30" s="73"/>
      <c r="AD30" s="71"/>
      <c r="AE30" s="72"/>
      <c r="AF30" s="72"/>
      <c r="AG30" s="73"/>
      <c r="AH30" s="71"/>
      <c r="AI30" s="72"/>
      <c r="AJ30" s="72"/>
      <c r="AK30" s="73"/>
      <c r="AL30" s="71"/>
      <c r="AM30" s="72"/>
      <c r="AN30" s="72"/>
      <c r="AO30" s="73"/>
      <c r="AP30" s="71"/>
      <c r="AQ30" s="72"/>
      <c r="AR30" s="72"/>
      <c r="AS30" s="73"/>
      <c r="AT30" s="71"/>
      <c r="AU30" s="72"/>
      <c r="AV30" s="72"/>
      <c r="AW30" s="73"/>
      <c r="AX30" s="71"/>
      <c r="AY30" s="72"/>
      <c r="AZ30" s="72"/>
      <c r="BA30" s="73"/>
      <c r="BB30" s="71"/>
      <c r="BC30" s="72"/>
      <c r="BD30" s="72"/>
      <c r="BE30" s="73"/>
      <c r="BF30" s="71"/>
      <c r="BG30" s="72"/>
      <c r="BH30" s="72"/>
      <c r="BI30" s="73"/>
      <c r="BJ30" s="71"/>
      <c r="BK30" s="72"/>
      <c r="BL30" s="72"/>
      <c r="BM30" s="73"/>
      <c r="BN30" s="71"/>
      <c r="BO30" s="72"/>
      <c r="BP30" s="72"/>
      <c r="BQ30" s="73"/>
      <c r="BR30" s="71"/>
      <c r="BS30" s="72"/>
      <c r="BT30" s="72"/>
      <c r="BU30" s="73"/>
      <c r="BV30" s="71"/>
      <c r="BW30" s="72"/>
      <c r="BX30" s="72"/>
      <c r="BY30" s="73"/>
      <c r="BZ30" s="71"/>
      <c r="CA30" s="72"/>
      <c r="CB30" s="72"/>
      <c r="CC30" s="73"/>
      <c r="CD30" s="71"/>
      <c r="CE30" s="72"/>
      <c r="CF30" s="72"/>
      <c r="CG30" s="73"/>
      <c r="CH30" s="71"/>
      <c r="CI30" s="71">
        <f t="shared" si="0"/>
        <v>82.733812949640281</v>
      </c>
      <c r="CJ30" s="72">
        <v>115</v>
      </c>
      <c r="CK30" s="144">
        <v>139</v>
      </c>
      <c r="CL30" s="71"/>
      <c r="CM30" s="72"/>
      <c r="CN30" s="72"/>
      <c r="CO30" s="71">
        <f t="shared" si="1"/>
        <v>76.829268292682926</v>
      </c>
      <c r="CP30" s="144">
        <v>63</v>
      </c>
      <c r="CQ30" s="144">
        <v>82</v>
      </c>
      <c r="CR30" s="72"/>
      <c r="CS30" s="73"/>
      <c r="CT30" s="71"/>
      <c r="CU30" s="71">
        <f t="shared" si="3"/>
        <v>91.228070175438589</v>
      </c>
      <c r="CV30" s="72">
        <v>52</v>
      </c>
      <c r="CW30" s="144">
        <v>57</v>
      </c>
      <c r="CX30" s="71"/>
      <c r="CY30" s="72"/>
      <c r="CZ30" s="72"/>
      <c r="DA30" s="71">
        <f t="shared" si="2"/>
        <v>87.012987012987011</v>
      </c>
      <c r="DB30" s="144">
        <v>134</v>
      </c>
      <c r="DC30" s="72">
        <v>154</v>
      </c>
      <c r="DD30" s="72"/>
      <c r="DE30" s="73"/>
      <c r="DF30" s="71"/>
      <c r="DG30" s="72"/>
      <c r="DH30" s="72"/>
      <c r="DI30" s="73"/>
      <c r="DJ30" s="71"/>
      <c r="DK30" s="72"/>
      <c r="DL30" s="72"/>
      <c r="DM30" s="73"/>
      <c r="DN30" s="71"/>
      <c r="DO30" s="72"/>
      <c r="DP30" s="72"/>
      <c r="DQ30" s="73"/>
      <c r="DR30" s="71"/>
      <c r="DS30" s="72"/>
      <c r="DT30" s="72"/>
      <c r="DU30" s="73"/>
      <c r="DV30" s="71"/>
      <c r="DW30" s="72"/>
      <c r="DX30" s="72"/>
      <c r="DY30" s="73"/>
      <c r="DZ30" s="71"/>
      <c r="EA30" s="72"/>
      <c r="EB30" s="72"/>
      <c r="EC30" s="73"/>
      <c r="ED30" s="71"/>
      <c r="EE30" s="72"/>
      <c r="EF30" s="72"/>
      <c r="EG30" s="73"/>
      <c r="EH30" s="71"/>
      <c r="EI30" s="72"/>
      <c r="EJ30" s="72"/>
      <c r="EK30" s="73"/>
      <c r="EL30" s="71"/>
      <c r="EM30" s="72"/>
      <c r="EN30" s="72"/>
      <c r="EO30" s="73"/>
      <c r="EP30" s="71"/>
      <c r="ES30" s="71"/>
    </row>
    <row r="31" spans="1:149" x14ac:dyDescent="0.2">
      <c r="A31" t="s">
        <v>169</v>
      </c>
      <c r="B31"/>
      <c r="C31" t="s">
        <v>216</v>
      </c>
      <c r="D31" t="s">
        <v>247</v>
      </c>
      <c r="E31" t="s">
        <v>45</v>
      </c>
      <c r="F31" s="71"/>
      <c r="G31" s="72"/>
      <c r="H31" s="72"/>
      <c r="I31" s="73"/>
      <c r="J31" s="71"/>
      <c r="K31" s="72"/>
      <c r="L31" s="72"/>
      <c r="M31" s="73"/>
      <c r="N31" s="71"/>
      <c r="O31" s="72"/>
      <c r="P31" s="72"/>
      <c r="Q31" s="73"/>
      <c r="R31" s="71"/>
      <c r="S31" s="72"/>
      <c r="T31" s="72"/>
      <c r="U31" s="73"/>
      <c r="V31" s="71"/>
      <c r="W31" s="72"/>
      <c r="X31" s="72"/>
      <c r="Y31" s="73"/>
      <c r="Z31" s="71"/>
      <c r="AA31" s="72"/>
      <c r="AB31" s="72"/>
      <c r="AC31" s="73"/>
      <c r="AD31" s="71"/>
      <c r="AE31" s="72"/>
      <c r="AF31" s="72"/>
      <c r="AG31" s="73"/>
      <c r="AH31" s="71"/>
      <c r="AI31" s="72"/>
      <c r="AJ31" s="72"/>
      <c r="AK31" s="73"/>
      <c r="AL31" s="71"/>
      <c r="AM31" s="72"/>
      <c r="AN31" s="72"/>
      <c r="AO31" s="73"/>
      <c r="AP31" s="71"/>
      <c r="AQ31" s="72"/>
      <c r="AR31" s="72"/>
      <c r="AS31" s="73"/>
      <c r="AT31" s="71"/>
      <c r="AU31" s="72"/>
      <c r="AV31" s="72"/>
      <c r="AW31" s="73"/>
      <c r="AX31" s="71"/>
      <c r="AY31" s="72"/>
      <c r="AZ31" s="72"/>
      <c r="BA31" s="73"/>
      <c r="BB31" s="71"/>
      <c r="BC31" s="72"/>
      <c r="BD31" s="72"/>
      <c r="BE31" s="73"/>
      <c r="BF31" s="71"/>
      <c r="BG31" s="72"/>
      <c r="BH31" s="72"/>
      <c r="BI31" s="73"/>
      <c r="BJ31" s="71"/>
      <c r="BK31" s="72"/>
      <c r="BL31" s="72"/>
      <c r="BM31" s="73"/>
      <c r="BN31" s="71"/>
      <c r="BO31" s="72"/>
      <c r="BP31" s="72"/>
      <c r="BQ31" s="73"/>
      <c r="BR31" s="71"/>
      <c r="BS31" s="72"/>
      <c r="BT31" s="72"/>
      <c r="BU31" s="73"/>
      <c r="BV31" s="71"/>
      <c r="BW31" s="72"/>
      <c r="BX31" s="72"/>
      <c r="BY31" s="73"/>
      <c r="BZ31" s="71"/>
      <c r="CA31" s="72"/>
      <c r="CB31" s="72"/>
      <c r="CC31" s="73"/>
      <c r="CD31" s="71"/>
      <c r="CE31" s="72"/>
      <c r="CF31" s="72"/>
      <c r="CG31" s="73"/>
      <c r="CH31" s="71"/>
      <c r="CI31" s="71">
        <f t="shared" si="0"/>
        <v>83.962264150943398</v>
      </c>
      <c r="CJ31" s="72">
        <v>178</v>
      </c>
      <c r="CK31" s="144">
        <v>212</v>
      </c>
      <c r="CL31" s="71"/>
      <c r="CM31" s="72"/>
      <c r="CN31" s="72"/>
      <c r="CO31" s="71">
        <f t="shared" si="1"/>
        <v>97.61904761904762</v>
      </c>
      <c r="CP31" s="144">
        <v>41</v>
      </c>
      <c r="CQ31" s="144">
        <v>42</v>
      </c>
      <c r="CR31" s="72"/>
      <c r="CS31" s="73"/>
      <c r="CT31" s="71"/>
      <c r="CU31" s="71">
        <f t="shared" si="3"/>
        <v>80.588235294117652</v>
      </c>
      <c r="CV31" s="72">
        <v>137</v>
      </c>
      <c r="CW31" s="144">
        <v>170</v>
      </c>
      <c r="CX31" s="71"/>
      <c r="CY31" s="72"/>
      <c r="CZ31" s="72"/>
      <c r="DA31" s="71">
        <f t="shared" si="2"/>
        <v>89.690721649484544</v>
      </c>
      <c r="DB31" s="144">
        <v>87</v>
      </c>
      <c r="DC31" s="72">
        <v>97</v>
      </c>
      <c r="DD31" s="72"/>
      <c r="DE31" s="73"/>
      <c r="DF31" s="71"/>
      <c r="DG31" s="72"/>
      <c r="DH31" s="72"/>
      <c r="DI31" s="73"/>
      <c r="DJ31" s="71"/>
      <c r="DK31" s="72"/>
      <c r="DL31" s="72"/>
      <c r="DM31" s="73"/>
      <c r="DN31" s="71"/>
      <c r="DO31" s="72"/>
      <c r="DP31" s="72"/>
      <c r="DQ31" s="73"/>
      <c r="DR31" s="71"/>
      <c r="DS31" s="72"/>
      <c r="DT31" s="72"/>
      <c r="DU31" s="73"/>
      <c r="DV31" s="71"/>
      <c r="DW31" s="72"/>
      <c r="DX31" s="72"/>
      <c r="DY31" s="73"/>
      <c r="DZ31" s="71"/>
      <c r="EA31" s="72"/>
      <c r="EB31" s="72"/>
      <c r="EC31" s="73"/>
      <c r="ED31" s="71"/>
      <c r="EE31" s="72"/>
      <c r="EF31" s="72"/>
      <c r="EG31" s="73"/>
      <c r="EH31" s="71"/>
      <c r="EI31" s="72"/>
      <c r="EJ31" s="72"/>
      <c r="EK31" s="73"/>
      <c r="EL31" s="71"/>
      <c r="EM31" s="72"/>
      <c r="EN31" s="72"/>
      <c r="EO31" s="73"/>
      <c r="EP31" s="71"/>
      <c r="ES31" s="71"/>
    </row>
    <row r="32" spans="1:149" x14ac:dyDescent="0.2">
      <c r="A32" t="s">
        <v>170</v>
      </c>
      <c r="B32"/>
      <c r="C32" t="s">
        <v>216</v>
      </c>
      <c r="D32" t="s">
        <v>248</v>
      </c>
      <c r="E32" t="s">
        <v>46</v>
      </c>
      <c r="F32" s="71"/>
      <c r="G32" s="72"/>
      <c r="H32" s="72"/>
      <c r="I32" s="73"/>
      <c r="J32" s="71"/>
      <c r="K32" s="72"/>
      <c r="L32" s="72"/>
      <c r="M32" s="73"/>
      <c r="N32" s="71"/>
      <c r="O32" s="72"/>
      <c r="P32" s="72"/>
      <c r="Q32" s="73"/>
      <c r="R32" s="71"/>
      <c r="S32" s="72"/>
      <c r="T32" s="72"/>
      <c r="U32" s="73"/>
      <c r="V32" s="71"/>
      <c r="W32" s="72"/>
      <c r="X32" s="72"/>
      <c r="Y32" s="73"/>
      <c r="Z32" s="71"/>
      <c r="AA32" s="72"/>
      <c r="AB32" s="72"/>
      <c r="AC32" s="73"/>
      <c r="AD32" s="71"/>
      <c r="AE32" s="72"/>
      <c r="AF32" s="72"/>
      <c r="AG32" s="73"/>
      <c r="AH32" s="71"/>
      <c r="AI32" s="72"/>
      <c r="AJ32" s="72"/>
      <c r="AK32" s="73"/>
      <c r="AL32" s="71"/>
      <c r="AM32" s="72"/>
      <c r="AN32" s="72"/>
      <c r="AO32" s="73"/>
      <c r="AP32" s="71"/>
      <c r="AQ32" s="72"/>
      <c r="AR32" s="72"/>
      <c r="AS32" s="73"/>
      <c r="AT32" s="71"/>
      <c r="AU32" s="72"/>
      <c r="AV32" s="72"/>
      <c r="AW32" s="73"/>
      <c r="AX32" s="71"/>
      <c r="AY32" s="72"/>
      <c r="AZ32" s="72"/>
      <c r="BA32" s="73"/>
      <c r="BB32" s="71"/>
      <c r="BC32" s="72"/>
      <c r="BD32" s="72"/>
      <c r="BE32" s="73"/>
      <c r="BF32" s="71"/>
      <c r="BG32" s="72"/>
      <c r="BH32" s="72"/>
      <c r="BI32" s="73"/>
      <c r="BJ32" s="71"/>
      <c r="BK32" s="72"/>
      <c r="BL32" s="72"/>
      <c r="BM32" s="73"/>
      <c r="BN32" s="71"/>
      <c r="BO32" s="72"/>
      <c r="BP32" s="72"/>
      <c r="BQ32" s="73"/>
      <c r="BR32" s="71"/>
      <c r="BS32" s="72"/>
      <c r="BT32" s="72"/>
      <c r="BU32" s="73"/>
      <c r="BV32" s="71"/>
      <c r="BW32" s="72"/>
      <c r="BX32" s="72"/>
      <c r="BY32" s="73"/>
      <c r="BZ32" s="71"/>
      <c r="CA32" s="72"/>
      <c r="CB32" s="72"/>
      <c r="CC32" s="73"/>
      <c r="CD32" s="71"/>
      <c r="CE32" s="72"/>
      <c r="CF32" s="72"/>
      <c r="CG32" s="73"/>
      <c r="CH32" s="71"/>
      <c r="CI32" s="71">
        <f t="shared" si="0"/>
        <v>72.222222222222214</v>
      </c>
      <c r="CJ32" s="72">
        <v>91</v>
      </c>
      <c r="CK32" s="144">
        <v>126</v>
      </c>
      <c r="CL32" s="71"/>
      <c r="CM32" s="72"/>
      <c r="CN32" s="72"/>
      <c r="CO32" s="71">
        <f t="shared" si="1"/>
        <v>72.222222222222214</v>
      </c>
      <c r="CP32" s="144">
        <v>91</v>
      </c>
      <c r="CQ32" s="144">
        <v>126</v>
      </c>
      <c r="CR32" s="72"/>
      <c r="CS32" s="73"/>
      <c r="CT32" s="71"/>
      <c r="CU32" s="71"/>
      <c r="CV32" s="72"/>
      <c r="CW32" s="144"/>
      <c r="CX32" s="71"/>
      <c r="CY32" s="72"/>
      <c r="CZ32" s="72"/>
      <c r="DA32" s="71">
        <f t="shared" si="2"/>
        <v>95.238095238095227</v>
      </c>
      <c r="DB32" s="144">
        <v>40</v>
      </c>
      <c r="DC32" s="72">
        <v>42</v>
      </c>
      <c r="DD32" s="72"/>
      <c r="DE32" s="73"/>
      <c r="DF32" s="71"/>
      <c r="DG32" s="72"/>
      <c r="DH32" s="72"/>
      <c r="DI32" s="73"/>
      <c r="DJ32" s="71"/>
      <c r="DK32" s="72"/>
      <c r="DL32" s="72"/>
      <c r="DM32" s="73"/>
      <c r="DN32" s="71"/>
      <c r="DO32" s="72"/>
      <c r="DP32" s="72"/>
      <c r="DQ32" s="73"/>
      <c r="DR32" s="71"/>
      <c r="DS32" s="72"/>
      <c r="DT32" s="72"/>
      <c r="DU32" s="73"/>
      <c r="DV32" s="71"/>
      <c r="DW32" s="72"/>
      <c r="DX32" s="72"/>
      <c r="DY32" s="73"/>
      <c r="DZ32" s="71"/>
      <c r="EA32" s="72"/>
      <c r="EB32" s="72"/>
      <c r="EC32" s="73"/>
      <c r="ED32" s="71"/>
      <c r="EE32" s="72"/>
      <c r="EF32" s="72"/>
      <c r="EG32" s="73"/>
      <c r="EH32" s="71"/>
      <c r="EI32" s="72"/>
      <c r="EJ32" s="72"/>
      <c r="EK32" s="73"/>
      <c r="EL32" s="71"/>
      <c r="EM32" s="72"/>
      <c r="EN32" s="72"/>
      <c r="EO32" s="73"/>
      <c r="EP32" s="71"/>
      <c r="ES32" s="71"/>
    </row>
    <row r="33" spans="1:149" x14ac:dyDescent="0.2">
      <c r="A33" t="s">
        <v>171</v>
      </c>
      <c r="B33"/>
      <c r="C33" t="s">
        <v>216</v>
      </c>
      <c r="D33" t="s">
        <v>249</v>
      </c>
      <c r="E33" t="s">
        <v>46</v>
      </c>
      <c r="F33" s="71"/>
      <c r="G33" s="72"/>
      <c r="H33" s="72"/>
      <c r="I33" s="73"/>
      <c r="J33" s="71"/>
      <c r="K33" s="72"/>
      <c r="L33" s="72"/>
      <c r="M33" s="73"/>
      <c r="N33" s="71"/>
      <c r="O33" s="72"/>
      <c r="P33" s="72"/>
      <c r="Q33" s="73"/>
      <c r="R33" s="71"/>
      <c r="S33" s="72"/>
      <c r="T33" s="72"/>
      <c r="U33" s="73"/>
      <c r="V33" s="71"/>
      <c r="W33" s="72"/>
      <c r="X33" s="72"/>
      <c r="Y33" s="73"/>
      <c r="Z33" s="71"/>
      <c r="AA33" s="72"/>
      <c r="AB33" s="72"/>
      <c r="AC33" s="73"/>
      <c r="AD33" s="71"/>
      <c r="AE33" s="72"/>
      <c r="AF33" s="72"/>
      <c r="AG33" s="73"/>
      <c r="AH33" s="71"/>
      <c r="AI33" s="72"/>
      <c r="AJ33" s="72"/>
      <c r="AK33" s="73"/>
      <c r="AL33" s="71"/>
      <c r="AM33" s="72"/>
      <c r="AN33" s="72"/>
      <c r="AO33" s="73"/>
      <c r="AP33" s="71"/>
      <c r="AQ33" s="72"/>
      <c r="AR33" s="72"/>
      <c r="AS33" s="73"/>
      <c r="AT33" s="71"/>
      <c r="AU33" s="72"/>
      <c r="AV33" s="72"/>
      <c r="AW33" s="73"/>
      <c r="AX33" s="71"/>
      <c r="AY33" s="72"/>
      <c r="AZ33" s="72"/>
      <c r="BA33" s="73"/>
      <c r="BB33" s="71"/>
      <c r="BC33" s="72"/>
      <c r="BD33" s="72"/>
      <c r="BE33" s="73"/>
      <c r="BF33" s="71"/>
      <c r="BG33" s="72"/>
      <c r="BH33" s="72"/>
      <c r="BI33" s="73"/>
      <c r="BJ33" s="71"/>
      <c r="BK33" s="72"/>
      <c r="BL33" s="72"/>
      <c r="BM33" s="73"/>
      <c r="BN33" s="71"/>
      <c r="BO33" s="72"/>
      <c r="BP33" s="72"/>
      <c r="BQ33" s="73"/>
      <c r="BR33" s="71"/>
      <c r="BS33" s="72"/>
      <c r="BT33" s="72"/>
      <c r="BU33" s="73"/>
      <c r="BV33" s="71"/>
      <c r="BW33" s="72"/>
      <c r="BX33" s="72"/>
      <c r="BY33" s="73"/>
      <c r="BZ33" s="71"/>
      <c r="CA33" s="72"/>
      <c r="CB33" s="72"/>
      <c r="CC33" s="73"/>
      <c r="CD33" s="71"/>
      <c r="CE33" s="72"/>
      <c r="CF33" s="72"/>
      <c r="CG33" s="73"/>
      <c r="CH33" s="71"/>
      <c r="CI33" s="71">
        <f t="shared" si="0"/>
        <v>82.242990654205599</v>
      </c>
      <c r="CJ33" s="72">
        <v>88</v>
      </c>
      <c r="CK33" s="144">
        <v>107</v>
      </c>
      <c r="CL33" s="71"/>
      <c r="CM33" s="72"/>
      <c r="CN33" s="72"/>
      <c r="CO33" s="71"/>
      <c r="CP33" s="144"/>
      <c r="CQ33" s="144"/>
      <c r="CR33" s="72"/>
      <c r="CS33" s="73"/>
      <c r="CT33" s="71"/>
      <c r="CU33" s="71">
        <f t="shared" si="3"/>
        <v>82.242990654205599</v>
      </c>
      <c r="CV33" s="72">
        <v>88</v>
      </c>
      <c r="CW33" s="144">
        <v>107</v>
      </c>
      <c r="CX33" s="71"/>
      <c r="CY33" s="72"/>
      <c r="CZ33" s="72"/>
      <c r="DA33" s="71">
        <f t="shared" si="2"/>
        <v>72.727272727272734</v>
      </c>
      <c r="DB33" s="144">
        <v>8</v>
      </c>
      <c r="DC33" s="72">
        <v>11</v>
      </c>
      <c r="DD33" s="72"/>
      <c r="DE33" s="73"/>
      <c r="DF33" s="71"/>
      <c r="DG33" s="72"/>
      <c r="DH33" s="72"/>
      <c r="DI33" s="73"/>
      <c r="DJ33" s="71"/>
      <c r="DK33" s="72"/>
      <c r="DL33" s="72"/>
      <c r="DM33" s="73"/>
      <c r="DN33" s="71"/>
      <c r="DO33" s="72"/>
      <c r="DP33" s="72"/>
      <c r="DQ33" s="73"/>
      <c r="DR33" s="71"/>
      <c r="DS33" s="72"/>
      <c r="DT33" s="72"/>
      <c r="DU33" s="73"/>
      <c r="DV33" s="71"/>
      <c r="DW33" s="72"/>
      <c r="DX33" s="72"/>
      <c r="DY33" s="73"/>
      <c r="DZ33" s="71"/>
      <c r="EA33" s="72"/>
      <c r="EB33" s="72"/>
      <c r="EC33" s="73"/>
      <c r="ED33" s="71"/>
      <c r="EE33" s="72"/>
      <c r="EF33" s="72"/>
      <c r="EG33" s="73"/>
      <c r="EH33" s="71"/>
      <c r="EI33" s="72"/>
      <c r="EJ33" s="72"/>
      <c r="EK33" s="73"/>
      <c r="EL33" s="71"/>
      <c r="EM33" s="72"/>
      <c r="EN33" s="72"/>
      <c r="EO33" s="73"/>
      <c r="EP33" s="71"/>
      <c r="ES33" s="71"/>
    </row>
    <row r="34" spans="1:149" x14ac:dyDescent="0.2">
      <c r="A34" t="s">
        <v>172</v>
      </c>
      <c r="B34"/>
      <c r="C34" t="s">
        <v>216</v>
      </c>
      <c r="D34" t="s">
        <v>250</v>
      </c>
      <c r="E34" t="s">
        <v>251</v>
      </c>
      <c r="F34" s="71"/>
      <c r="G34" s="72"/>
      <c r="H34" s="72"/>
      <c r="I34" s="73"/>
      <c r="J34" s="71"/>
      <c r="K34" s="72"/>
      <c r="L34" s="72"/>
      <c r="M34" s="73"/>
      <c r="N34" s="71"/>
      <c r="O34" s="72"/>
      <c r="P34" s="72"/>
      <c r="Q34" s="73"/>
      <c r="R34" s="71"/>
      <c r="S34" s="72"/>
      <c r="T34" s="72"/>
      <c r="U34" s="73"/>
      <c r="V34" s="71"/>
      <c r="W34" s="72"/>
      <c r="X34" s="72"/>
      <c r="Y34" s="73"/>
      <c r="Z34" s="71"/>
      <c r="AA34" s="72"/>
      <c r="AB34" s="72"/>
      <c r="AC34" s="73"/>
      <c r="AD34" s="71"/>
      <c r="AE34" s="72"/>
      <c r="AF34" s="72"/>
      <c r="AG34" s="73"/>
      <c r="AH34" s="71"/>
      <c r="AI34" s="72"/>
      <c r="AJ34" s="72"/>
      <c r="AK34" s="73"/>
      <c r="AL34" s="71"/>
      <c r="AM34" s="72"/>
      <c r="AN34" s="72"/>
      <c r="AO34" s="73"/>
      <c r="AP34" s="71"/>
      <c r="AQ34" s="72"/>
      <c r="AR34" s="72"/>
      <c r="AS34" s="73"/>
      <c r="AT34" s="71"/>
      <c r="AU34" s="72"/>
      <c r="AV34" s="72"/>
      <c r="AW34" s="73"/>
      <c r="AX34" s="71"/>
      <c r="AY34" s="72"/>
      <c r="AZ34" s="72"/>
      <c r="BA34" s="73"/>
      <c r="BB34" s="71"/>
      <c r="BC34" s="72"/>
      <c r="BD34" s="72"/>
      <c r="BE34" s="73"/>
      <c r="BF34" s="71"/>
      <c r="BG34" s="72"/>
      <c r="BH34" s="72"/>
      <c r="BI34" s="73"/>
      <c r="BJ34" s="71"/>
      <c r="BK34" s="72"/>
      <c r="BL34" s="72"/>
      <c r="BM34" s="73"/>
      <c r="BN34" s="71"/>
      <c r="BO34" s="72"/>
      <c r="BP34" s="72"/>
      <c r="BQ34" s="73"/>
      <c r="BR34" s="71"/>
      <c r="BS34" s="72"/>
      <c r="BT34" s="72"/>
      <c r="BU34" s="73"/>
      <c r="BV34" s="71"/>
      <c r="BW34" s="72"/>
      <c r="BX34" s="72"/>
      <c r="BY34" s="73"/>
      <c r="BZ34" s="71"/>
      <c r="CA34" s="72"/>
      <c r="CB34" s="72"/>
      <c r="CC34" s="73"/>
      <c r="CD34" s="71"/>
      <c r="CE34" s="72"/>
      <c r="CF34" s="72"/>
      <c r="CG34" s="73"/>
      <c r="CH34" s="71"/>
      <c r="CI34" s="71">
        <f t="shared" si="0"/>
        <v>83.064516129032256</v>
      </c>
      <c r="CJ34" s="72">
        <v>103</v>
      </c>
      <c r="CK34" s="144">
        <v>124</v>
      </c>
      <c r="CL34" s="71"/>
      <c r="CM34" s="72"/>
      <c r="CN34" s="72"/>
      <c r="CO34" s="71">
        <f t="shared" si="1"/>
        <v>83.098591549295776</v>
      </c>
      <c r="CP34" s="144">
        <v>59</v>
      </c>
      <c r="CQ34" s="144">
        <v>71</v>
      </c>
      <c r="CR34" s="72"/>
      <c r="CS34" s="73"/>
      <c r="CT34" s="71"/>
      <c r="CU34" s="71">
        <f t="shared" si="3"/>
        <v>83.018867924528308</v>
      </c>
      <c r="CV34" s="72">
        <v>44</v>
      </c>
      <c r="CW34" s="144">
        <v>53</v>
      </c>
      <c r="CX34" s="71"/>
      <c r="CY34" s="72"/>
      <c r="CZ34" s="72"/>
      <c r="DA34" s="71">
        <f t="shared" si="2"/>
        <v>84.745762711864401</v>
      </c>
      <c r="DB34" s="144">
        <v>50</v>
      </c>
      <c r="DC34" s="72">
        <v>59</v>
      </c>
      <c r="DD34" s="72"/>
      <c r="DE34" s="73"/>
      <c r="DF34" s="71"/>
      <c r="DG34" s="72"/>
      <c r="DH34" s="72"/>
      <c r="DI34" s="73"/>
      <c r="DJ34" s="71"/>
      <c r="DK34" s="72"/>
      <c r="DL34" s="72"/>
      <c r="DM34" s="73"/>
      <c r="DN34" s="71"/>
      <c r="DO34" s="72"/>
      <c r="DP34" s="72"/>
      <c r="DQ34" s="73"/>
      <c r="DR34" s="71"/>
      <c r="DS34" s="72"/>
      <c r="DT34" s="72"/>
      <c r="DU34" s="73"/>
      <c r="DV34" s="71"/>
      <c r="DW34" s="72"/>
      <c r="DX34" s="72"/>
      <c r="DY34" s="73"/>
      <c r="DZ34" s="71"/>
      <c r="EA34" s="72"/>
      <c r="EB34" s="72"/>
      <c r="EC34" s="73"/>
      <c r="ED34" s="71"/>
      <c r="EE34" s="72"/>
      <c r="EF34" s="72"/>
      <c r="EG34" s="73"/>
      <c r="EH34" s="71"/>
      <c r="EI34" s="72"/>
      <c r="EJ34" s="72"/>
      <c r="EK34" s="73"/>
      <c r="EL34" s="71"/>
      <c r="EM34" s="72"/>
      <c r="EN34" s="72"/>
      <c r="EO34" s="73"/>
      <c r="EP34" s="71"/>
      <c r="ES34" s="71"/>
    </row>
    <row r="35" spans="1:149" x14ac:dyDescent="0.2">
      <c r="A35" t="s">
        <v>173</v>
      </c>
      <c r="B35"/>
      <c r="C35" t="s">
        <v>216</v>
      </c>
      <c r="D35" t="s">
        <v>252</v>
      </c>
      <c r="E35" t="s">
        <v>253</v>
      </c>
      <c r="F35" s="71"/>
      <c r="G35" s="72"/>
      <c r="H35" s="72"/>
      <c r="I35" s="73"/>
      <c r="J35" s="71"/>
      <c r="K35" s="72"/>
      <c r="L35" s="72"/>
      <c r="M35" s="73"/>
      <c r="N35" s="71"/>
      <c r="O35" s="72"/>
      <c r="P35" s="72"/>
      <c r="Q35" s="73"/>
      <c r="R35" s="71"/>
      <c r="S35" s="72"/>
      <c r="T35" s="72"/>
      <c r="U35" s="73"/>
      <c r="V35" s="71"/>
      <c r="W35" s="72"/>
      <c r="X35" s="72"/>
      <c r="Y35" s="73"/>
      <c r="Z35" s="71"/>
      <c r="AA35" s="72"/>
      <c r="AB35" s="72"/>
      <c r="AC35" s="73"/>
      <c r="AD35" s="71"/>
      <c r="AE35" s="72"/>
      <c r="AF35" s="72"/>
      <c r="AG35" s="73"/>
      <c r="AH35" s="71"/>
      <c r="AI35" s="72"/>
      <c r="AJ35" s="72"/>
      <c r="AK35" s="73"/>
      <c r="AL35" s="71"/>
      <c r="AM35" s="72"/>
      <c r="AN35" s="72"/>
      <c r="AO35" s="73"/>
      <c r="AP35" s="71"/>
      <c r="AQ35" s="72"/>
      <c r="AR35" s="72"/>
      <c r="AS35" s="73"/>
      <c r="AT35" s="71"/>
      <c r="AU35" s="72"/>
      <c r="AV35" s="72"/>
      <c r="AW35" s="73"/>
      <c r="AX35" s="71"/>
      <c r="AY35" s="72"/>
      <c r="AZ35" s="72"/>
      <c r="BA35" s="73"/>
      <c r="BB35" s="71"/>
      <c r="BC35" s="72"/>
      <c r="BD35" s="72"/>
      <c r="BE35" s="73"/>
      <c r="BF35" s="71"/>
      <c r="BG35" s="72"/>
      <c r="BH35" s="72"/>
      <c r="BI35" s="73"/>
      <c r="BJ35" s="71"/>
      <c r="BK35" s="72"/>
      <c r="BL35" s="72"/>
      <c r="BM35" s="73"/>
      <c r="BN35" s="71"/>
      <c r="BO35" s="72"/>
      <c r="BP35" s="72"/>
      <c r="BQ35" s="73"/>
      <c r="BR35" s="71"/>
      <c r="BS35" s="72"/>
      <c r="BT35" s="72"/>
      <c r="BU35" s="73"/>
      <c r="BV35" s="71"/>
      <c r="BW35" s="72"/>
      <c r="BX35" s="72"/>
      <c r="BY35" s="73"/>
      <c r="BZ35" s="71"/>
      <c r="CA35" s="72"/>
      <c r="CB35" s="72"/>
      <c r="CC35" s="73"/>
      <c r="CD35" s="71"/>
      <c r="CE35" s="72"/>
      <c r="CF35" s="72"/>
      <c r="CG35" s="73"/>
      <c r="CH35" s="71"/>
      <c r="CI35" s="71">
        <f t="shared" si="0"/>
        <v>86.075949367088612</v>
      </c>
      <c r="CJ35" s="72">
        <v>68</v>
      </c>
      <c r="CK35" s="144">
        <v>79</v>
      </c>
      <c r="CL35" s="71"/>
      <c r="CM35" s="72"/>
      <c r="CN35" s="72"/>
      <c r="CO35" s="71">
        <f t="shared" si="1"/>
        <v>87.837837837837839</v>
      </c>
      <c r="CP35" s="144">
        <v>65</v>
      </c>
      <c r="CQ35" s="144">
        <v>74</v>
      </c>
      <c r="CR35" s="72"/>
      <c r="CS35" s="73"/>
      <c r="CT35" s="71"/>
      <c r="CU35" s="71">
        <f t="shared" si="3"/>
        <v>60</v>
      </c>
      <c r="CV35" s="72">
        <v>3</v>
      </c>
      <c r="CW35" s="144">
        <v>5</v>
      </c>
      <c r="CX35" s="71"/>
      <c r="CY35" s="72"/>
      <c r="CZ35" s="72"/>
      <c r="DA35" s="71">
        <f t="shared" si="2"/>
        <v>83.59375</v>
      </c>
      <c r="DB35" s="144">
        <v>107</v>
      </c>
      <c r="DC35" s="72">
        <v>128</v>
      </c>
      <c r="DD35" s="72"/>
      <c r="DE35" s="73"/>
      <c r="DF35" s="71"/>
      <c r="DG35" s="72"/>
      <c r="DH35" s="72"/>
      <c r="DI35" s="73"/>
      <c r="DJ35" s="71"/>
      <c r="DK35" s="72"/>
      <c r="DL35" s="72"/>
      <c r="DM35" s="73"/>
      <c r="DN35" s="71"/>
      <c r="DO35" s="72"/>
      <c r="DP35" s="72"/>
      <c r="DQ35" s="73"/>
      <c r="DR35" s="71"/>
      <c r="DS35" s="72"/>
      <c r="DT35" s="72"/>
      <c r="DU35" s="73"/>
      <c r="DV35" s="71"/>
      <c r="DW35" s="72"/>
      <c r="DX35" s="72"/>
      <c r="DY35" s="73"/>
      <c r="DZ35" s="71"/>
      <c r="EA35" s="72"/>
      <c r="EB35" s="72"/>
      <c r="EC35" s="73"/>
      <c r="ED35" s="71"/>
      <c r="EE35" s="72"/>
      <c r="EF35" s="72"/>
      <c r="EG35" s="73"/>
      <c r="EH35" s="71"/>
      <c r="EI35" s="72"/>
      <c r="EJ35" s="72"/>
      <c r="EK35" s="73"/>
      <c r="EL35" s="71"/>
      <c r="EM35" s="72"/>
      <c r="EN35" s="72"/>
      <c r="EO35" s="73"/>
      <c r="EP35" s="71"/>
      <c r="ES35" s="71"/>
    </row>
    <row r="36" spans="1:149" x14ac:dyDescent="0.2">
      <c r="A36" t="s">
        <v>174</v>
      </c>
      <c r="B36"/>
      <c r="C36" t="s">
        <v>216</v>
      </c>
      <c r="D36" t="s">
        <v>254</v>
      </c>
      <c r="E36" t="s">
        <v>255</v>
      </c>
      <c r="F36" s="71"/>
      <c r="G36" s="72"/>
      <c r="H36" s="72"/>
      <c r="I36" s="73"/>
      <c r="J36" s="71"/>
      <c r="K36" s="72"/>
      <c r="L36" s="72"/>
      <c r="M36" s="73"/>
      <c r="N36" s="71"/>
      <c r="O36" s="72"/>
      <c r="P36" s="72"/>
      <c r="Q36" s="73"/>
      <c r="R36" s="71"/>
      <c r="S36" s="72"/>
      <c r="T36" s="72"/>
      <c r="U36" s="73"/>
      <c r="V36" s="71"/>
      <c r="W36" s="72"/>
      <c r="X36" s="72"/>
      <c r="Y36" s="73"/>
      <c r="Z36" s="71"/>
      <c r="AA36" s="72"/>
      <c r="AB36" s="72"/>
      <c r="AC36" s="73"/>
      <c r="AD36" s="71"/>
      <c r="AE36" s="72"/>
      <c r="AF36" s="72"/>
      <c r="AG36" s="73"/>
      <c r="AH36" s="71"/>
      <c r="AI36" s="72"/>
      <c r="AJ36" s="72"/>
      <c r="AK36" s="73"/>
      <c r="AL36" s="71"/>
      <c r="AM36" s="72"/>
      <c r="AN36" s="72"/>
      <c r="AO36" s="73"/>
      <c r="AP36" s="71"/>
      <c r="AQ36" s="72"/>
      <c r="AR36" s="72"/>
      <c r="AS36" s="73"/>
      <c r="AT36" s="71"/>
      <c r="AU36" s="72"/>
      <c r="AV36" s="72"/>
      <c r="AW36" s="73"/>
      <c r="AX36" s="71"/>
      <c r="AY36" s="72"/>
      <c r="AZ36" s="72"/>
      <c r="BA36" s="73"/>
      <c r="BB36" s="71"/>
      <c r="BC36" s="72"/>
      <c r="BD36" s="72"/>
      <c r="BE36" s="73"/>
      <c r="BF36" s="71"/>
      <c r="BG36" s="72"/>
      <c r="BH36" s="72"/>
      <c r="BI36" s="73"/>
      <c r="BJ36" s="71"/>
      <c r="BK36" s="72"/>
      <c r="BL36" s="72"/>
      <c r="BM36" s="73"/>
      <c r="BN36" s="71"/>
      <c r="BO36" s="72"/>
      <c r="BP36" s="72"/>
      <c r="BQ36" s="73"/>
      <c r="BR36" s="71"/>
      <c r="BS36" s="72"/>
      <c r="BT36" s="72"/>
      <c r="BU36" s="73"/>
      <c r="BV36" s="71"/>
      <c r="BW36" s="72"/>
      <c r="BX36" s="72"/>
      <c r="BY36" s="73"/>
      <c r="BZ36" s="71"/>
      <c r="CA36" s="72"/>
      <c r="CB36" s="72"/>
      <c r="CC36" s="73"/>
      <c r="CD36" s="71"/>
      <c r="CE36" s="72"/>
      <c r="CF36" s="72"/>
      <c r="CG36" s="73"/>
      <c r="CH36" s="71"/>
      <c r="CI36" s="71">
        <f t="shared" si="0"/>
        <v>80.714285714285722</v>
      </c>
      <c r="CJ36" s="72">
        <v>113</v>
      </c>
      <c r="CK36" s="144">
        <v>140</v>
      </c>
      <c r="CL36" s="71"/>
      <c r="CM36" s="72"/>
      <c r="CN36" s="72"/>
      <c r="CO36" s="71">
        <f t="shared" si="1"/>
        <v>80.645161290322577</v>
      </c>
      <c r="CP36" s="144">
        <v>75</v>
      </c>
      <c r="CQ36" s="144">
        <v>93</v>
      </c>
      <c r="CR36" s="72"/>
      <c r="CS36" s="73"/>
      <c r="CT36" s="71"/>
      <c r="CU36" s="71">
        <f t="shared" si="3"/>
        <v>80.851063829787222</v>
      </c>
      <c r="CV36" s="72">
        <v>38</v>
      </c>
      <c r="CW36" s="144">
        <v>47</v>
      </c>
      <c r="CX36" s="71"/>
      <c r="CY36" s="72"/>
      <c r="CZ36" s="72"/>
      <c r="DA36" s="71">
        <f t="shared" si="2"/>
        <v>83.561643835616437</v>
      </c>
      <c r="DB36" s="144">
        <v>61</v>
      </c>
      <c r="DC36" s="72">
        <v>73</v>
      </c>
      <c r="DD36" s="72"/>
      <c r="DE36" s="73"/>
      <c r="DF36" s="71"/>
      <c r="DG36" s="72"/>
      <c r="DH36" s="72"/>
      <c r="DI36" s="73"/>
      <c r="DJ36" s="71"/>
      <c r="DK36" s="72"/>
      <c r="DL36" s="72"/>
      <c r="DM36" s="73"/>
      <c r="DN36" s="71"/>
      <c r="DO36" s="72"/>
      <c r="DP36" s="72"/>
      <c r="DQ36" s="73"/>
      <c r="DR36" s="71"/>
      <c r="DS36" s="72"/>
      <c r="DT36" s="72"/>
      <c r="DU36" s="73"/>
      <c r="DV36" s="71"/>
      <c r="DW36" s="72"/>
      <c r="DX36" s="72"/>
      <c r="DY36" s="73"/>
      <c r="DZ36" s="71"/>
      <c r="EA36" s="72"/>
      <c r="EB36" s="72"/>
      <c r="EC36" s="73"/>
      <c r="ED36" s="71"/>
      <c r="EE36" s="72"/>
      <c r="EF36" s="72"/>
      <c r="EG36" s="73"/>
      <c r="EH36" s="71"/>
      <c r="EI36" s="72"/>
      <c r="EJ36" s="72"/>
      <c r="EK36" s="73"/>
      <c r="EL36" s="71"/>
      <c r="EM36" s="72"/>
      <c r="EN36" s="72"/>
      <c r="EO36" s="73"/>
      <c r="EP36" s="71"/>
      <c r="ES36" s="71"/>
    </row>
    <row r="37" spans="1:149" x14ac:dyDescent="0.2">
      <c r="A37" t="s">
        <v>175</v>
      </c>
      <c r="B37"/>
      <c r="C37" t="s">
        <v>216</v>
      </c>
      <c r="D37" t="s">
        <v>256</v>
      </c>
      <c r="E37" t="s">
        <v>257</v>
      </c>
      <c r="F37" s="71"/>
      <c r="G37" s="72"/>
      <c r="H37" s="72"/>
      <c r="I37" s="73"/>
      <c r="J37" s="71"/>
      <c r="K37" s="72"/>
      <c r="L37" s="72"/>
      <c r="M37" s="73"/>
      <c r="N37" s="71"/>
      <c r="O37" s="72"/>
      <c r="P37" s="72"/>
      <c r="Q37" s="73"/>
      <c r="R37" s="71"/>
      <c r="S37" s="72"/>
      <c r="T37" s="72"/>
      <c r="U37" s="73"/>
      <c r="V37" s="71"/>
      <c r="W37" s="72"/>
      <c r="X37" s="72"/>
      <c r="Y37" s="73"/>
      <c r="Z37" s="71"/>
      <c r="AA37" s="72"/>
      <c r="AB37" s="72"/>
      <c r="AC37" s="73"/>
      <c r="AD37" s="71"/>
      <c r="AE37" s="72"/>
      <c r="AF37" s="72"/>
      <c r="AG37" s="73"/>
      <c r="AH37" s="71"/>
      <c r="AI37" s="72"/>
      <c r="AJ37" s="72"/>
      <c r="AK37" s="73"/>
      <c r="AL37" s="71"/>
      <c r="AM37" s="72"/>
      <c r="AN37" s="72"/>
      <c r="AO37" s="73"/>
      <c r="AP37" s="71"/>
      <c r="AQ37" s="72"/>
      <c r="AR37" s="72"/>
      <c r="AS37" s="73"/>
      <c r="AT37" s="71"/>
      <c r="AU37" s="72"/>
      <c r="AV37" s="72"/>
      <c r="AW37" s="73"/>
      <c r="AX37" s="71"/>
      <c r="AY37" s="72"/>
      <c r="AZ37" s="72"/>
      <c r="BA37" s="73"/>
      <c r="BB37" s="71"/>
      <c r="BC37" s="72"/>
      <c r="BD37" s="72"/>
      <c r="BE37" s="73"/>
      <c r="BF37" s="71"/>
      <c r="BG37" s="72"/>
      <c r="BH37" s="72"/>
      <c r="BI37" s="73"/>
      <c r="BJ37" s="71"/>
      <c r="BK37" s="72"/>
      <c r="BL37" s="72"/>
      <c r="BM37" s="73"/>
      <c r="BN37" s="71"/>
      <c r="BO37" s="72"/>
      <c r="BP37" s="72"/>
      <c r="BQ37" s="73"/>
      <c r="BR37" s="71"/>
      <c r="BS37" s="72"/>
      <c r="BT37" s="72"/>
      <c r="BU37" s="73"/>
      <c r="BV37" s="71"/>
      <c r="BW37" s="72"/>
      <c r="BX37" s="72"/>
      <c r="BY37" s="73"/>
      <c r="BZ37" s="71"/>
      <c r="CA37" s="72"/>
      <c r="CB37" s="72"/>
      <c r="CC37" s="73"/>
      <c r="CD37" s="71"/>
      <c r="CE37" s="72"/>
      <c r="CF37" s="72"/>
      <c r="CG37" s="73"/>
      <c r="CH37" s="71"/>
      <c r="CI37" s="71">
        <f t="shared" si="0"/>
        <v>67.415730337078656</v>
      </c>
      <c r="CJ37" s="72">
        <v>60</v>
      </c>
      <c r="CK37" s="144">
        <v>89</v>
      </c>
      <c r="CL37" s="71"/>
      <c r="CM37" s="72"/>
      <c r="CN37" s="72"/>
      <c r="CO37" s="71">
        <f t="shared" si="1"/>
        <v>67.415730337078656</v>
      </c>
      <c r="CP37" s="144">
        <v>60</v>
      </c>
      <c r="CQ37" s="144">
        <v>89</v>
      </c>
      <c r="CR37" s="72"/>
      <c r="CS37" s="73"/>
      <c r="CT37" s="71"/>
      <c r="CU37" s="71"/>
      <c r="CV37" s="72"/>
      <c r="CW37" s="144"/>
      <c r="CX37" s="71"/>
      <c r="CY37" s="72"/>
      <c r="CZ37" s="72"/>
      <c r="DA37" s="71">
        <f t="shared" si="2"/>
        <v>88.888888888888886</v>
      </c>
      <c r="DB37" s="144">
        <v>8</v>
      </c>
      <c r="DC37" s="72">
        <v>9</v>
      </c>
      <c r="DD37" s="72"/>
      <c r="DE37" s="73"/>
      <c r="DF37" s="71"/>
      <c r="DG37" s="72"/>
      <c r="DH37" s="72"/>
      <c r="DI37" s="73"/>
      <c r="DJ37" s="71"/>
      <c r="DK37" s="72"/>
      <c r="DL37" s="72"/>
      <c r="DM37" s="73"/>
      <c r="DN37" s="71"/>
      <c r="DO37" s="72"/>
      <c r="DP37" s="72"/>
      <c r="DQ37" s="73"/>
      <c r="DR37" s="71"/>
      <c r="DS37" s="72"/>
      <c r="DT37" s="72"/>
      <c r="DU37" s="73"/>
      <c r="DV37" s="71"/>
      <c r="DW37" s="72"/>
      <c r="DX37" s="72"/>
      <c r="DY37" s="73"/>
      <c r="DZ37" s="71"/>
      <c r="EA37" s="72"/>
      <c r="EB37" s="72"/>
      <c r="EC37" s="73"/>
      <c r="ED37" s="71"/>
      <c r="EE37" s="72"/>
      <c r="EF37" s="72"/>
      <c r="EG37" s="73"/>
      <c r="EH37" s="71"/>
      <c r="EI37" s="72"/>
      <c r="EJ37" s="72"/>
      <c r="EK37" s="73"/>
      <c r="EL37" s="71"/>
      <c r="EM37" s="72"/>
      <c r="EN37" s="72"/>
      <c r="EO37" s="73"/>
      <c r="EP37" s="71"/>
      <c r="ES37" s="71"/>
    </row>
    <row r="38" spans="1:149" x14ac:dyDescent="0.2">
      <c r="A38" t="s">
        <v>176</v>
      </c>
      <c r="B38"/>
      <c r="C38" t="s">
        <v>216</v>
      </c>
      <c r="D38" t="s">
        <v>258</v>
      </c>
      <c r="E38" t="s">
        <v>259</v>
      </c>
      <c r="F38" s="71"/>
      <c r="G38" s="72"/>
      <c r="H38" s="72"/>
      <c r="I38" s="73"/>
      <c r="J38" s="71"/>
      <c r="K38" s="72"/>
      <c r="L38" s="72"/>
      <c r="M38" s="73"/>
      <c r="N38" s="71"/>
      <c r="O38" s="72"/>
      <c r="P38" s="72"/>
      <c r="Q38" s="73"/>
      <c r="R38" s="71"/>
      <c r="S38" s="72"/>
      <c r="T38" s="72"/>
      <c r="U38" s="73"/>
      <c r="V38" s="71"/>
      <c r="W38" s="72"/>
      <c r="X38" s="72"/>
      <c r="Y38" s="73"/>
      <c r="Z38" s="71"/>
      <c r="AA38" s="72"/>
      <c r="AB38" s="72"/>
      <c r="AC38" s="73"/>
      <c r="AD38" s="71"/>
      <c r="AE38" s="72"/>
      <c r="AF38" s="72"/>
      <c r="AG38" s="73"/>
      <c r="AH38" s="71"/>
      <c r="AI38" s="72"/>
      <c r="AJ38" s="72"/>
      <c r="AK38" s="73"/>
      <c r="AL38" s="71"/>
      <c r="AM38" s="72"/>
      <c r="AN38" s="72"/>
      <c r="AO38" s="73"/>
      <c r="AP38" s="71"/>
      <c r="AQ38" s="72"/>
      <c r="AR38" s="72"/>
      <c r="AS38" s="73"/>
      <c r="AT38" s="71"/>
      <c r="AU38" s="72"/>
      <c r="AV38" s="72"/>
      <c r="AW38" s="73"/>
      <c r="AX38" s="71"/>
      <c r="AY38" s="72"/>
      <c r="AZ38" s="72"/>
      <c r="BA38" s="73"/>
      <c r="BB38" s="71"/>
      <c r="BC38" s="72"/>
      <c r="BD38" s="72"/>
      <c r="BE38" s="73"/>
      <c r="BF38" s="71"/>
      <c r="BG38" s="72"/>
      <c r="BH38" s="72"/>
      <c r="BI38" s="73"/>
      <c r="BJ38" s="71"/>
      <c r="BK38" s="72"/>
      <c r="BL38" s="72"/>
      <c r="BM38" s="73"/>
      <c r="BN38" s="71"/>
      <c r="BO38" s="72"/>
      <c r="BP38" s="72"/>
      <c r="BQ38" s="73"/>
      <c r="BR38" s="71"/>
      <c r="BS38" s="72"/>
      <c r="BT38" s="72"/>
      <c r="BU38" s="73"/>
      <c r="BV38" s="71"/>
      <c r="BW38" s="72"/>
      <c r="BX38" s="72"/>
      <c r="BY38" s="73"/>
      <c r="BZ38" s="71"/>
      <c r="CA38" s="72"/>
      <c r="CB38" s="72"/>
      <c r="CC38" s="73"/>
      <c r="CD38" s="71"/>
      <c r="CE38" s="72"/>
      <c r="CF38" s="72"/>
      <c r="CG38" s="73"/>
      <c r="CH38" s="71"/>
      <c r="CI38" s="71">
        <f t="shared" si="0"/>
        <v>79.411764705882348</v>
      </c>
      <c r="CJ38" s="72">
        <v>54</v>
      </c>
      <c r="CK38" s="144">
        <v>68</v>
      </c>
      <c r="CL38" s="71"/>
      <c r="CM38" s="72"/>
      <c r="CN38" s="72"/>
      <c r="CO38" s="71">
        <f t="shared" si="1"/>
        <v>79.411764705882348</v>
      </c>
      <c r="CP38" s="144">
        <v>54</v>
      </c>
      <c r="CQ38" s="144">
        <v>68</v>
      </c>
      <c r="CR38" s="72"/>
      <c r="CS38" s="73"/>
      <c r="CT38" s="71"/>
      <c r="CU38" s="71"/>
      <c r="CV38" s="72"/>
      <c r="CW38" s="144"/>
      <c r="CX38" s="71"/>
      <c r="CY38" s="72"/>
      <c r="CZ38" s="72"/>
      <c r="DA38" s="71">
        <f t="shared" si="2"/>
        <v>85.714285714285708</v>
      </c>
      <c r="DB38" s="144">
        <v>12</v>
      </c>
      <c r="DC38" s="72">
        <v>14</v>
      </c>
      <c r="DD38" s="72"/>
      <c r="DE38" s="73"/>
      <c r="DF38" s="71"/>
      <c r="DG38" s="72"/>
      <c r="DH38" s="72"/>
      <c r="DI38" s="73"/>
      <c r="DJ38" s="71"/>
      <c r="DK38" s="72"/>
      <c r="DL38" s="72"/>
      <c r="DM38" s="73"/>
      <c r="DN38" s="71"/>
      <c r="DO38" s="72"/>
      <c r="DP38" s="72"/>
      <c r="DQ38" s="73"/>
      <c r="DR38" s="71"/>
      <c r="DS38" s="72"/>
      <c r="DT38" s="72"/>
      <c r="DU38" s="73"/>
      <c r="DV38" s="71"/>
      <c r="DW38" s="72"/>
      <c r="DX38" s="72"/>
      <c r="DY38" s="73"/>
      <c r="DZ38" s="71"/>
      <c r="EA38" s="72"/>
      <c r="EB38" s="72"/>
      <c r="EC38" s="73"/>
      <c r="ED38" s="71"/>
      <c r="EE38" s="72"/>
      <c r="EF38" s="72"/>
      <c r="EG38" s="73"/>
      <c r="EH38" s="71"/>
      <c r="EI38" s="72"/>
      <c r="EJ38" s="72"/>
      <c r="EK38" s="73"/>
      <c r="EL38" s="71"/>
      <c r="EM38" s="72"/>
      <c r="EN38" s="72"/>
      <c r="EO38" s="73"/>
      <c r="EP38" s="71"/>
      <c r="ES38" s="71"/>
    </row>
    <row r="39" spans="1:149" x14ac:dyDescent="0.2">
      <c r="A39" t="s">
        <v>177</v>
      </c>
      <c r="B39"/>
      <c r="C39" t="s">
        <v>217</v>
      </c>
      <c r="D39" t="s">
        <v>67</v>
      </c>
      <c r="E39" t="s">
        <v>260</v>
      </c>
      <c r="F39" s="71"/>
      <c r="G39" s="72"/>
      <c r="H39" s="72"/>
      <c r="I39" s="73"/>
      <c r="J39" s="71"/>
      <c r="K39" s="72"/>
      <c r="L39" s="72"/>
      <c r="M39" s="73"/>
      <c r="N39" s="71"/>
      <c r="O39" s="72"/>
      <c r="P39" s="72"/>
      <c r="Q39" s="73"/>
      <c r="R39" s="71"/>
      <c r="S39" s="72"/>
      <c r="T39" s="72"/>
      <c r="U39" s="73"/>
      <c r="V39" s="71"/>
      <c r="W39" s="72"/>
      <c r="X39" s="72"/>
      <c r="Y39" s="73"/>
      <c r="Z39" s="71"/>
      <c r="AA39" s="72"/>
      <c r="AB39" s="72"/>
      <c r="AC39" s="73"/>
      <c r="AD39" s="71"/>
      <c r="AE39" s="72"/>
      <c r="AF39" s="72"/>
      <c r="AG39" s="73"/>
      <c r="AH39" s="71"/>
      <c r="AI39" s="72"/>
      <c r="AJ39" s="72"/>
      <c r="AK39" s="73"/>
      <c r="AL39" s="71"/>
      <c r="AM39" s="72"/>
      <c r="AN39" s="72"/>
      <c r="AO39" s="73"/>
      <c r="AP39" s="71"/>
      <c r="AQ39" s="72"/>
      <c r="AR39" s="72"/>
      <c r="AS39" s="73"/>
      <c r="AT39" s="71"/>
      <c r="AU39" s="72"/>
      <c r="AV39" s="72"/>
      <c r="AW39" s="73"/>
      <c r="AX39" s="71"/>
      <c r="AY39" s="72"/>
      <c r="AZ39" s="72"/>
      <c r="BA39" s="73"/>
      <c r="BB39" s="71"/>
      <c r="BC39" s="72"/>
      <c r="BD39" s="72"/>
      <c r="BE39" s="73"/>
      <c r="BF39" s="71"/>
      <c r="BG39" s="72"/>
      <c r="BH39" s="72"/>
      <c r="BI39" s="73"/>
      <c r="BJ39" s="71"/>
      <c r="BK39" s="72"/>
      <c r="BL39" s="72"/>
      <c r="BM39" s="73"/>
      <c r="BN39" s="71"/>
      <c r="BO39" s="72"/>
      <c r="BP39" s="72"/>
      <c r="BQ39" s="73"/>
      <c r="BR39" s="71"/>
      <c r="BS39" s="72"/>
      <c r="BT39" s="72"/>
      <c r="BU39" s="73"/>
      <c r="BV39" s="71"/>
      <c r="BW39" s="72"/>
      <c r="BX39" s="72"/>
      <c r="BY39" s="73"/>
      <c r="BZ39" s="71"/>
      <c r="CA39" s="72"/>
      <c r="CB39" s="72"/>
      <c r="CC39" s="73"/>
      <c r="CD39" s="71"/>
      <c r="CE39" s="72"/>
      <c r="CF39" s="72"/>
      <c r="CG39" s="73"/>
      <c r="CH39" s="71"/>
      <c r="CI39" s="71"/>
      <c r="CJ39" s="72"/>
      <c r="CK39" s="144"/>
      <c r="CL39" s="71"/>
      <c r="CM39" s="72"/>
      <c r="CN39" s="72"/>
      <c r="CO39" s="71"/>
      <c r="CP39" s="144"/>
      <c r="CQ39" s="144"/>
      <c r="CR39" s="72"/>
      <c r="CS39" s="73"/>
      <c r="CT39" s="71"/>
      <c r="CU39" s="71"/>
      <c r="CV39" s="72"/>
      <c r="CW39" s="144"/>
      <c r="CX39" s="71"/>
      <c r="CY39" s="72"/>
      <c r="CZ39" s="72"/>
      <c r="DA39" s="71">
        <f t="shared" si="2"/>
        <v>83.333333333333343</v>
      </c>
      <c r="DB39" s="144">
        <v>15</v>
      </c>
      <c r="DC39" s="72">
        <v>18</v>
      </c>
      <c r="DD39" s="72"/>
      <c r="DE39" s="73"/>
      <c r="DF39" s="71"/>
      <c r="DG39" s="72"/>
      <c r="DH39" s="72"/>
      <c r="DI39" s="73"/>
      <c r="DJ39" s="71"/>
      <c r="DK39" s="72"/>
      <c r="DL39" s="72"/>
      <c r="DM39" s="73"/>
      <c r="DN39" s="71"/>
      <c r="DO39" s="72"/>
      <c r="DP39" s="72"/>
      <c r="DQ39" s="73"/>
      <c r="DR39" s="71"/>
      <c r="DS39" s="72"/>
      <c r="DT39" s="72"/>
      <c r="DU39" s="73"/>
      <c r="DV39" s="71"/>
      <c r="DW39" s="72"/>
      <c r="DX39" s="72"/>
      <c r="DY39" s="73"/>
      <c r="DZ39" s="71"/>
      <c r="EA39" s="72"/>
      <c r="EB39" s="72"/>
      <c r="EC39" s="73"/>
      <c r="ED39" s="71"/>
      <c r="EE39" s="72"/>
      <c r="EF39" s="72"/>
      <c r="EG39" s="73"/>
      <c r="EH39" s="71"/>
      <c r="EI39" s="72"/>
      <c r="EJ39" s="72"/>
      <c r="EK39" s="73"/>
      <c r="EL39" s="71"/>
      <c r="EM39" s="72"/>
      <c r="EN39" s="72"/>
      <c r="EO39" s="73"/>
      <c r="EP39" s="71"/>
      <c r="ES39" s="71"/>
    </row>
    <row r="40" spans="1:149" x14ac:dyDescent="0.2">
      <c r="A40" t="s">
        <v>178</v>
      </c>
      <c r="B40"/>
      <c r="C40" t="s">
        <v>216</v>
      </c>
      <c r="D40" t="s">
        <v>261</v>
      </c>
      <c r="E40" t="s">
        <v>262</v>
      </c>
      <c r="F40" s="71"/>
      <c r="G40" s="72"/>
      <c r="H40" s="72"/>
      <c r="I40" s="73"/>
      <c r="J40" s="71"/>
      <c r="K40" s="72"/>
      <c r="L40" s="72"/>
      <c r="M40" s="73"/>
      <c r="N40" s="71"/>
      <c r="O40" s="72"/>
      <c r="P40" s="72"/>
      <c r="Q40" s="73"/>
      <c r="R40" s="71"/>
      <c r="S40" s="72"/>
      <c r="T40" s="72"/>
      <c r="U40" s="73"/>
      <c r="V40" s="71"/>
      <c r="W40" s="72"/>
      <c r="X40" s="72"/>
      <c r="Y40" s="73"/>
      <c r="Z40" s="71"/>
      <c r="AA40" s="72"/>
      <c r="AB40" s="72"/>
      <c r="AC40" s="73"/>
      <c r="AD40" s="71"/>
      <c r="AE40" s="72"/>
      <c r="AF40" s="72"/>
      <c r="AG40" s="73"/>
      <c r="AH40" s="71"/>
      <c r="AI40" s="72"/>
      <c r="AJ40" s="72"/>
      <c r="AK40" s="73"/>
      <c r="AL40" s="71"/>
      <c r="AM40" s="72"/>
      <c r="AN40" s="72"/>
      <c r="AO40" s="73"/>
      <c r="AP40" s="71"/>
      <c r="AQ40" s="72"/>
      <c r="AR40" s="72"/>
      <c r="AS40" s="73"/>
      <c r="AT40" s="71"/>
      <c r="AU40" s="72"/>
      <c r="AV40" s="72"/>
      <c r="AW40" s="73"/>
      <c r="AX40" s="71"/>
      <c r="AY40" s="72"/>
      <c r="AZ40" s="72"/>
      <c r="BA40" s="73"/>
      <c r="BB40" s="71"/>
      <c r="BC40" s="72"/>
      <c r="BD40" s="72"/>
      <c r="BE40" s="73"/>
      <c r="BF40" s="71"/>
      <c r="BG40" s="72"/>
      <c r="BH40" s="72"/>
      <c r="BI40" s="73"/>
      <c r="BJ40" s="71"/>
      <c r="BK40" s="72"/>
      <c r="BL40" s="72"/>
      <c r="BM40" s="73"/>
      <c r="BN40" s="71"/>
      <c r="BO40" s="72"/>
      <c r="BP40" s="72"/>
      <c r="BQ40" s="73"/>
      <c r="BR40" s="71"/>
      <c r="BS40" s="72"/>
      <c r="BT40" s="72"/>
      <c r="BU40" s="73"/>
      <c r="BV40" s="71"/>
      <c r="BW40" s="72"/>
      <c r="BX40" s="72"/>
      <c r="BY40" s="73"/>
      <c r="BZ40" s="71"/>
      <c r="CA40" s="72"/>
      <c r="CB40" s="72"/>
      <c r="CC40" s="73"/>
      <c r="CD40" s="71"/>
      <c r="CE40" s="72"/>
      <c r="CF40" s="72"/>
      <c r="CG40" s="73"/>
      <c r="CH40" s="71"/>
      <c r="CI40" s="71">
        <f t="shared" si="0"/>
        <v>73.846153846153854</v>
      </c>
      <c r="CJ40" s="72">
        <v>48</v>
      </c>
      <c r="CK40" s="144">
        <v>65</v>
      </c>
      <c r="CL40" s="71"/>
      <c r="CM40" s="72"/>
      <c r="CN40" s="72"/>
      <c r="CO40" s="71">
        <f t="shared" si="1"/>
        <v>62.068965517241381</v>
      </c>
      <c r="CP40" s="144">
        <v>18</v>
      </c>
      <c r="CQ40" s="144">
        <v>29</v>
      </c>
      <c r="CR40" s="72"/>
      <c r="CS40" s="73"/>
      <c r="CT40" s="71"/>
      <c r="CU40" s="71">
        <f t="shared" si="3"/>
        <v>83.333333333333343</v>
      </c>
      <c r="CV40" s="72">
        <v>30</v>
      </c>
      <c r="CW40" s="144">
        <v>36</v>
      </c>
      <c r="CX40" s="71"/>
      <c r="CY40" s="72"/>
      <c r="CZ40" s="72"/>
      <c r="DA40" s="71">
        <f t="shared" si="2"/>
        <v>75</v>
      </c>
      <c r="DB40" s="144">
        <v>18</v>
      </c>
      <c r="DC40" s="72">
        <v>24</v>
      </c>
      <c r="DD40" s="72"/>
      <c r="DE40" s="73"/>
      <c r="DF40" s="71"/>
      <c r="DG40" s="72"/>
      <c r="DH40" s="72"/>
      <c r="DI40" s="73"/>
      <c r="DJ40" s="71"/>
      <c r="DK40" s="72"/>
      <c r="DL40" s="72"/>
      <c r="DM40" s="73"/>
      <c r="DN40" s="71"/>
      <c r="DO40" s="72"/>
      <c r="DP40" s="72"/>
      <c r="DQ40" s="73"/>
      <c r="DR40" s="71"/>
      <c r="DS40" s="72"/>
      <c r="DT40" s="72"/>
      <c r="DU40" s="73"/>
      <c r="DV40" s="71"/>
      <c r="DW40" s="72"/>
      <c r="DX40" s="72"/>
      <c r="DY40" s="73"/>
      <c r="DZ40" s="71"/>
      <c r="EA40" s="72"/>
      <c r="EB40" s="72"/>
      <c r="EC40" s="73"/>
      <c r="ED40" s="71"/>
      <c r="EE40" s="72"/>
      <c r="EF40" s="72"/>
      <c r="EG40" s="73"/>
      <c r="EH40" s="71"/>
      <c r="EI40" s="72"/>
      <c r="EJ40" s="72"/>
      <c r="EK40" s="73"/>
      <c r="EL40" s="71"/>
      <c r="EM40" s="72"/>
      <c r="EN40" s="72"/>
      <c r="EO40" s="73"/>
      <c r="EP40" s="71"/>
      <c r="ES40" s="71"/>
    </row>
    <row r="41" spans="1:149" x14ac:dyDescent="0.2">
      <c r="A41" t="s">
        <v>179</v>
      </c>
      <c r="B41"/>
      <c r="C41" t="s">
        <v>216</v>
      </c>
      <c r="D41" t="s">
        <v>263</v>
      </c>
      <c r="E41" t="s">
        <v>48</v>
      </c>
      <c r="F41" s="71"/>
      <c r="G41" s="72"/>
      <c r="H41" s="72"/>
      <c r="I41" s="73"/>
      <c r="J41" s="71"/>
      <c r="K41" s="72"/>
      <c r="L41" s="72"/>
      <c r="M41" s="73"/>
      <c r="N41" s="71"/>
      <c r="O41" s="72"/>
      <c r="P41" s="72"/>
      <c r="Q41" s="73"/>
      <c r="R41" s="71"/>
      <c r="S41" s="72"/>
      <c r="T41" s="72"/>
      <c r="U41" s="73"/>
      <c r="V41" s="71"/>
      <c r="W41" s="72"/>
      <c r="X41" s="72"/>
      <c r="Y41" s="73"/>
      <c r="Z41" s="71"/>
      <c r="AA41" s="72"/>
      <c r="AB41" s="72"/>
      <c r="AC41" s="73"/>
      <c r="AD41" s="71"/>
      <c r="AE41" s="72"/>
      <c r="AF41" s="72"/>
      <c r="AG41" s="73"/>
      <c r="AH41" s="71"/>
      <c r="AI41" s="72"/>
      <c r="AJ41" s="72"/>
      <c r="AK41" s="73"/>
      <c r="AL41" s="71"/>
      <c r="AM41" s="72"/>
      <c r="AN41" s="72"/>
      <c r="AO41" s="73"/>
      <c r="AP41" s="71"/>
      <c r="AQ41" s="72"/>
      <c r="AR41" s="72"/>
      <c r="AS41" s="73"/>
      <c r="AT41" s="71"/>
      <c r="AU41" s="72"/>
      <c r="AV41" s="72"/>
      <c r="AW41" s="73"/>
      <c r="AX41" s="71"/>
      <c r="AY41" s="72"/>
      <c r="AZ41" s="72"/>
      <c r="BA41" s="73"/>
      <c r="BB41" s="71"/>
      <c r="BC41" s="72"/>
      <c r="BD41" s="72"/>
      <c r="BE41" s="73"/>
      <c r="BF41" s="71"/>
      <c r="BG41" s="72"/>
      <c r="BH41" s="72"/>
      <c r="BI41" s="73"/>
      <c r="BJ41" s="71"/>
      <c r="BK41" s="72"/>
      <c r="BL41" s="72"/>
      <c r="BM41" s="73"/>
      <c r="BN41" s="71"/>
      <c r="BO41" s="72"/>
      <c r="BP41" s="72"/>
      <c r="BQ41" s="73"/>
      <c r="BR41" s="71"/>
      <c r="BS41" s="72"/>
      <c r="BT41" s="72"/>
      <c r="BU41" s="73"/>
      <c r="BV41" s="71"/>
      <c r="BW41" s="72"/>
      <c r="BX41" s="72"/>
      <c r="BY41" s="73"/>
      <c r="BZ41" s="71"/>
      <c r="CA41" s="72"/>
      <c r="CB41" s="72"/>
      <c r="CC41" s="73"/>
      <c r="CD41" s="71"/>
      <c r="CE41" s="72"/>
      <c r="CF41" s="72"/>
      <c r="CG41" s="73"/>
      <c r="CH41" s="71"/>
      <c r="CI41" s="71">
        <f t="shared" si="0"/>
        <v>68.518518518518519</v>
      </c>
      <c r="CJ41" s="72">
        <v>74</v>
      </c>
      <c r="CK41" s="144">
        <v>108</v>
      </c>
      <c r="CL41" s="71"/>
      <c r="CM41" s="72"/>
      <c r="CN41" s="72"/>
      <c r="CO41" s="71">
        <f t="shared" si="1"/>
        <v>72.463768115942031</v>
      </c>
      <c r="CP41" s="144">
        <v>50</v>
      </c>
      <c r="CQ41" s="144">
        <v>69</v>
      </c>
      <c r="CR41" s="72"/>
      <c r="CS41" s="73"/>
      <c r="CT41" s="71"/>
      <c r="CU41" s="71">
        <f t="shared" si="3"/>
        <v>61.53846153846154</v>
      </c>
      <c r="CV41" s="72">
        <v>24</v>
      </c>
      <c r="CW41" s="144">
        <v>39</v>
      </c>
      <c r="CX41" s="71"/>
      <c r="CY41" s="72"/>
      <c r="CZ41" s="72"/>
      <c r="DA41" s="71">
        <f t="shared" si="2"/>
        <v>80.952380952380949</v>
      </c>
      <c r="DB41" s="144">
        <v>17</v>
      </c>
      <c r="DC41" s="72">
        <v>21</v>
      </c>
      <c r="DD41" s="72"/>
      <c r="DE41" s="73"/>
      <c r="DF41" s="71"/>
      <c r="DG41" s="72"/>
      <c r="DH41" s="72"/>
      <c r="DI41" s="73"/>
      <c r="DJ41" s="71"/>
      <c r="DK41" s="72"/>
      <c r="DL41" s="72"/>
      <c r="DM41" s="73"/>
      <c r="DN41" s="71"/>
      <c r="DO41" s="72"/>
      <c r="DP41" s="72"/>
      <c r="DQ41" s="73"/>
      <c r="DR41" s="71"/>
      <c r="DS41" s="72"/>
      <c r="DT41" s="72"/>
      <c r="DU41" s="73"/>
      <c r="DV41" s="71"/>
      <c r="DW41" s="72"/>
      <c r="DX41" s="72"/>
      <c r="DY41" s="73"/>
      <c r="DZ41" s="71"/>
      <c r="EA41" s="72"/>
      <c r="EB41" s="72"/>
      <c r="EC41" s="73"/>
      <c r="ED41" s="71"/>
      <c r="EE41" s="72"/>
      <c r="EF41" s="72"/>
      <c r="EG41" s="73"/>
      <c r="EH41" s="71"/>
      <c r="EI41" s="72"/>
      <c r="EJ41" s="72"/>
      <c r="EK41" s="73"/>
      <c r="EL41" s="71"/>
      <c r="EM41" s="72"/>
      <c r="EN41" s="72"/>
      <c r="EO41" s="73"/>
      <c r="EP41" s="71"/>
      <c r="ES41" s="71"/>
    </row>
    <row r="42" spans="1:149" x14ac:dyDescent="0.2">
      <c r="A42" t="s">
        <v>180</v>
      </c>
      <c r="B42"/>
      <c r="C42" t="s">
        <v>216</v>
      </c>
      <c r="D42" t="s">
        <v>264</v>
      </c>
      <c r="E42" t="s">
        <v>265</v>
      </c>
      <c r="F42" s="71"/>
      <c r="G42" s="72"/>
      <c r="H42" s="72"/>
      <c r="I42" s="73"/>
      <c r="J42" s="71"/>
      <c r="K42" s="72"/>
      <c r="L42" s="72"/>
      <c r="M42" s="73"/>
      <c r="N42" s="71"/>
      <c r="O42" s="72"/>
      <c r="P42" s="72"/>
      <c r="Q42" s="73"/>
      <c r="R42" s="71"/>
      <c r="S42" s="72"/>
      <c r="T42" s="72"/>
      <c r="U42" s="73"/>
      <c r="V42" s="71"/>
      <c r="W42" s="72"/>
      <c r="X42" s="72"/>
      <c r="Y42" s="73"/>
      <c r="Z42" s="71"/>
      <c r="AA42" s="72"/>
      <c r="AB42" s="72"/>
      <c r="AC42" s="73"/>
      <c r="AD42" s="71"/>
      <c r="AE42" s="72"/>
      <c r="AF42" s="72"/>
      <c r="AG42" s="73"/>
      <c r="AH42" s="71"/>
      <c r="AI42" s="72"/>
      <c r="AJ42" s="72"/>
      <c r="AK42" s="73"/>
      <c r="AL42" s="71"/>
      <c r="AM42" s="72"/>
      <c r="AN42" s="72"/>
      <c r="AO42" s="73"/>
      <c r="AP42" s="71"/>
      <c r="AQ42" s="72"/>
      <c r="AR42" s="72"/>
      <c r="AS42" s="73"/>
      <c r="AT42" s="71"/>
      <c r="AU42" s="72"/>
      <c r="AV42" s="72"/>
      <c r="AW42" s="73"/>
      <c r="AX42" s="71"/>
      <c r="AY42" s="72"/>
      <c r="AZ42" s="72"/>
      <c r="BA42" s="73"/>
      <c r="BB42" s="71"/>
      <c r="BC42" s="72"/>
      <c r="BD42" s="72"/>
      <c r="BE42" s="73"/>
      <c r="BF42" s="71"/>
      <c r="BG42" s="72"/>
      <c r="BH42" s="72"/>
      <c r="BI42" s="73"/>
      <c r="BJ42" s="71"/>
      <c r="BK42" s="72"/>
      <c r="BL42" s="72"/>
      <c r="BM42" s="73"/>
      <c r="BN42" s="71"/>
      <c r="BO42" s="72"/>
      <c r="BP42" s="72"/>
      <c r="BQ42" s="73"/>
      <c r="BR42" s="71"/>
      <c r="BS42" s="72"/>
      <c r="BT42" s="72"/>
      <c r="BU42" s="73"/>
      <c r="BV42" s="71"/>
      <c r="BW42" s="72"/>
      <c r="BX42" s="72"/>
      <c r="BY42" s="73"/>
      <c r="BZ42" s="71"/>
      <c r="CA42" s="72"/>
      <c r="CB42" s="72"/>
      <c r="CC42" s="73"/>
      <c r="CD42" s="71"/>
      <c r="CE42" s="72"/>
      <c r="CF42" s="72"/>
      <c r="CG42" s="73"/>
      <c r="CH42" s="71"/>
      <c r="CI42" s="71">
        <f t="shared" si="0"/>
        <v>79.207920792079207</v>
      </c>
      <c r="CJ42" s="72">
        <v>160</v>
      </c>
      <c r="CK42" s="144">
        <v>202</v>
      </c>
      <c r="CL42" s="71"/>
      <c r="CM42" s="72"/>
      <c r="CN42" s="72"/>
      <c r="CO42" s="71">
        <f t="shared" si="1"/>
        <v>77.310924369747909</v>
      </c>
      <c r="CP42" s="144">
        <v>92</v>
      </c>
      <c r="CQ42" s="144">
        <v>119</v>
      </c>
      <c r="CR42" s="72"/>
      <c r="CS42" s="73"/>
      <c r="CT42" s="71"/>
      <c r="CU42" s="71">
        <f t="shared" si="3"/>
        <v>81.92771084337349</v>
      </c>
      <c r="CV42" s="72">
        <v>68</v>
      </c>
      <c r="CW42" s="144">
        <v>83</v>
      </c>
      <c r="CX42" s="71"/>
      <c r="CY42" s="72"/>
      <c r="CZ42" s="72"/>
      <c r="DA42" s="71">
        <f t="shared" si="2"/>
        <v>90</v>
      </c>
      <c r="DB42" s="144">
        <v>36</v>
      </c>
      <c r="DC42" s="72">
        <v>40</v>
      </c>
      <c r="DD42" s="72"/>
      <c r="DE42" s="73"/>
      <c r="DF42" s="71"/>
      <c r="DG42" s="72"/>
      <c r="DH42" s="72"/>
      <c r="DI42" s="73"/>
      <c r="DJ42" s="71"/>
      <c r="DK42" s="72"/>
      <c r="DL42" s="72"/>
      <c r="DM42" s="73"/>
      <c r="DN42" s="71"/>
      <c r="DO42" s="72"/>
      <c r="DP42" s="72"/>
      <c r="DQ42" s="73"/>
      <c r="DR42" s="71"/>
      <c r="DS42" s="72"/>
      <c r="DT42" s="72"/>
      <c r="DU42" s="73"/>
      <c r="DV42" s="71"/>
      <c r="DW42" s="72"/>
      <c r="DX42" s="72"/>
      <c r="DY42" s="73"/>
      <c r="DZ42" s="71"/>
      <c r="EA42" s="72"/>
      <c r="EB42" s="72"/>
      <c r="EC42" s="73"/>
      <c r="ED42" s="71"/>
      <c r="EE42" s="72"/>
      <c r="EF42" s="72"/>
      <c r="EG42" s="73"/>
      <c r="EH42" s="71"/>
      <c r="EI42" s="72"/>
      <c r="EJ42" s="72"/>
      <c r="EK42" s="73"/>
      <c r="EL42" s="71"/>
      <c r="EM42" s="72"/>
      <c r="EN42" s="72"/>
      <c r="EO42" s="73"/>
      <c r="EP42" s="71"/>
      <c r="ES42" s="71"/>
    </row>
    <row r="43" spans="1:149" x14ac:dyDescent="0.2">
      <c r="A43" t="s">
        <v>181</v>
      </c>
      <c r="B43"/>
      <c r="C43" t="s">
        <v>216</v>
      </c>
      <c r="D43" t="s">
        <v>52</v>
      </c>
      <c r="E43" t="s">
        <v>266</v>
      </c>
      <c r="F43" s="71"/>
      <c r="G43" s="72"/>
      <c r="H43" s="72"/>
      <c r="I43" s="73"/>
      <c r="J43" s="71"/>
      <c r="K43" s="72"/>
      <c r="L43" s="72"/>
      <c r="M43" s="73"/>
      <c r="N43" s="71"/>
      <c r="O43" s="72"/>
      <c r="P43" s="72"/>
      <c r="Q43" s="73"/>
      <c r="R43" s="71"/>
      <c r="S43" s="72"/>
      <c r="T43" s="72"/>
      <c r="U43" s="73"/>
      <c r="V43" s="71"/>
      <c r="W43" s="72"/>
      <c r="X43" s="72"/>
      <c r="Y43" s="73"/>
      <c r="Z43" s="71"/>
      <c r="AA43" s="72"/>
      <c r="AB43" s="72"/>
      <c r="AC43" s="73"/>
      <c r="AD43" s="71"/>
      <c r="AE43" s="72"/>
      <c r="AF43" s="72"/>
      <c r="AG43" s="73"/>
      <c r="AH43" s="71"/>
      <c r="AI43" s="72"/>
      <c r="AJ43" s="72"/>
      <c r="AK43" s="73"/>
      <c r="AL43" s="71"/>
      <c r="AM43" s="72"/>
      <c r="AN43" s="72"/>
      <c r="AO43" s="73"/>
      <c r="AP43" s="71"/>
      <c r="AQ43" s="72"/>
      <c r="AR43" s="72"/>
      <c r="AS43" s="73"/>
      <c r="AT43" s="71"/>
      <c r="AU43" s="72"/>
      <c r="AV43" s="72"/>
      <c r="AW43" s="73"/>
      <c r="AX43" s="71"/>
      <c r="AY43" s="72"/>
      <c r="AZ43" s="72"/>
      <c r="BA43" s="73"/>
      <c r="BB43" s="71"/>
      <c r="BC43" s="72"/>
      <c r="BD43" s="72"/>
      <c r="BE43" s="73"/>
      <c r="BF43" s="71"/>
      <c r="BG43" s="72"/>
      <c r="BH43" s="72"/>
      <c r="BI43" s="73"/>
      <c r="BJ43" s="71"/>
      <c r="BK43" s="72"/>
      <c r="BL43" s="72"/>
      <c r="BM43" s="73"/>
      <c r="BN43" s="71"/>
      <c r="BO43" s="72"/>
      <c r="BP43" s="72"/>
      <c r="BQ43" s="73"/>
      <c r="BR43" s="71"/>
      <c r="BS43" s="72"/>
      <c r="BT43" s="72"/>
      <c r="BU43" s="73"/>
      <c r="BV43" s="71"/>
      <c r="BW43" s="72"/>
      <c r="BX43" s="72"/>
      <c r="BY43" s="73"/>
      <c r="BZ43" s="71"/>
      <c r="CA43" s="72"/>
      <c r="CB43" s="72"/>
      <c r="CC43" s="73"/>
      <c r="CD43" s="71"/>
      <c r="CE43" s="72"/>
      <c r="CF43" s="72"/>
      <c r="CG43" s="73"/>
      <c r="CH43" s="71"/>
      <c r="CI43" s="71">
        <f t="shared" si="0"/>
        <v>70.408163265306129</v>
      </c>
      <c r="CJ43" s="72">
        <v>69</v>
      </c>
      <c r="CK43" s="144">
        <v>98</v>
      </c>
      <c r="CL43" s="71"/>
      <c r="CM43" s="72"/>
      <c r="CN43" s="72"/>
      <c r="CO43" s="71">
        <f t="shared" si="1"/>
        <v>66.666666666666657</v>
      </c>
      <c r="CP43" s="144">
        <v>32</v>
      </c>
      <c r="CQ43" s="144">
        <v>48</v>
      </c>
      <c r="CR43" s="72"/>
      <c r="CS43" s="73"/>
      <c r="CT43" s="71"/>
      <c r="CU43" s="71">
        <f t="shared" si="3"/>
        <v>74</v>
      </c>
      <c r="CV43" s="72">
        <v>37</v>
      </c>
      <c r="CW43" s="144">
        <v>50</v>
      </c>
      <c r="CX43" s="71"/>
      <c r="CY43" s="72"/>
      <c r="CZ43" s="72"/>
      <c r="DA43" s="71">
        <f t="shared" si="2"/>
        <v>82.35294117647058</v>
      </c>
      <c r="DB43" s="144">
        <v>28</v>
      </c>
      <c r="DC43" s="72">
        <v>34</v>
      </c>
      <c r="DD43" s="72"/>
      <c r="DE43" s="73"/>
      <c r="DF43" s="71"/>
      <c r="DG43" s="72"/>
      <c r="DH43" s="72"/>
      <c r="DI43" s="73"/>
      <c r="DJ43" s="71"/>
      <c r="DK43" s="72"/>
      <c r="DL43" s="72"/>
      <c r="DM43" s="73"/>
      <c r="DN43" s="71"/>
      <c r="DO43" s="72"/>
      <c r="DP43" s="72"/>
      <c r="DQ43" s="73"/>
      <c r="DR43" s="71"/>
      <c r="DS43" s="72"/>
      <c r="DT43" s="72"/>
      <c r="DU43" s="73"/>
      <c r="DV43" s="71"/>
      <c r="DW43" s="72"/>
      <c r="DX43" s="72"/>
      <c r="DY43" s="73"/>
      <c r="DZ43" s="71"/>
      <c r="EA43" s="72"/>
      <c r="EB43" s="72"/>
      <c r="EC43" s="73"/>
      <c r="ED43" s="71"/>
      <c r="EE43" s="72"/>
      <c r="EF43" s="72"/>
      <c r="EG43" s="73"/>
      <c r="EH43" s="71"/>
      <c r="EI43" s="72"/>
      <c r="EJ43" s="72"/>
      <c r="EK43" s="73"/>
      <c r="EL43" s="71"/>
      <c r="EM43" s="72"/>
      <c r="EN43" s="72"/>
      <c r="EO43" s="73"/>
      <c r="EP43" s="71"/>
      <c r="ES43" s="71"/>
    </row>
    <row r="44" spans="1:149" x14ac:dyDescent="0.2">
      <c r="A44" t="s">
        <v>182</v>
      </c>
      <c r="B44"/>
      <c r="C44" t="s">
        <v>216</v>
      </c>
      <c r="D44" t="s">
        <v>267</v>
      </c>
      <c r="E44" t="s">
        <v>268</v>
      </c>
      <c r="F44" s="71"/>
      <c r="G44" s="72"/>
      <c r="H44" s="72"/>
      <c r="I44" s="73"/>
      <c r="J44" s="71"/>
      <c r="K44" s="72"/>
      <c r="L44" s="72"/>
      <c r="M44" s="73"/>
      <c r="N44" s="71"/>
      <c r="O44" s="72"/>
      <c r="P44" s="72"/>
      <c r="Q44" s="73"/>
      <c r="R44" s="71"/>
      <c r="S44" s="72"/>
      <c r="T44" s="72"/>
      <c r="U44" s="73"/>
      <c r="V44" s="71"/>
      <c r="W44" s="72"/>
      <c r="X44" s="72"/>
      <c r="Y44" s="73"/>
      <c r="Z44" s="71"/>
      <c r="AA44" s="72"/>
      <c r="AB44" s="72"/>
      <c r="AC44" s="73"/>
      <c r="AD44" s="71"/>
      <c r="AE44" s="72"/>
      <c r="AF44" s="72"/>
      <c r="AG44" s="73"/>
      <c r="AH44" s="71"/>
      <c r="AI44" s="72"/>
      <c r="AJ44" s="72"/>
      <c r="AK44" s="73"/>
      <c r="AL44" s="71"/>
      <c r="AM44" s="72"/>
      <c r="AN44" s="72"/>
      <c r="AO44" s="73"/>
      <c r="AP44" s="71"/>
      <c r="AQ44" s="72"/>
      <c r="AR44" s="72"/>
      <c r="AS44" s="73"/>
      <c r="AT44" s="71"/>
      <c r="AU44" s="72"/>
      <c r="AV44" s="72"/>
      <c r="AW44" s="73"/>
      <c r="AX44" s="71"/>
      <c r="AY44" s="72"/>
      <c r="AZ44" s="72"/>
      <c r="BA44" s="73"/>
      <c r="BB44" s="71"/>
      <c r="BC44" s="72"/>
      <c r="BD44" s="72"/>
      <c r="BE44" s="73"/>
      <c r="BF44" s="71"/>
      <c r="BG44" s="72"/>
      <c r="BH44" s="72"/>
      <c r="BI44" s="73"/>
      <c r="BJ44" s="71"/>
      <c r="BK44" s="72"/>
      <c r="BL44" s="72"/>
      <c r="BM44" s="73"/>
      <c r="BN44" s="71"/>
      <c r="BO44" s="72"/>
      <c r="BP44" s="72"/>
      <c r="BQ44" s="73"/>
      <c r="BR44" s="71"/>
      <c r="BS44" s="72"/>
      <c r="BT44" s="72"/>
      <c r="BU44" s="73"/>
      <c r="BV44" s="71"/>
      <c r="BW44" s="72"/>
      <c r="BX44" s="72"/>
      <c r="BY44" s="73"/>
      <c r="BZ44" s="71"/>
      <c r="CA44" s="72"/>
      <c r="CB44" s="72"/>
      <c r="CC44" s="73"/>
      <c r="CD44" s="71"/>
      <c r="CE44" s="72"/>
      <c r="CF44" s="72"/>
      <c r="CG44" s="73"/>
      <c r="CH44" s="71"/>
      <c r="CI44" s="71">
        <f t="shared" si="0"/>
        <v>80.180180180180187</v>
      </c>
      <c r="CJ44" s="72">
        <v>89</v>
      </c>
      <c r="CK44" s="144">
        <v>111</v>
      </c>
      <c r="CL44" s="71"/>
      <c r="CM44" s="72"/>
      <c r="CN44" s="72"/>
      <c r="CO44" s="71"/>
      <c r="CP44" s="144"/>
      <c r="CQ44" s="144"/>
      <c r="CR44" s="72"/>
      <c r="CS44" s="73"/>
      <c r="CT44" s="71"/>
      <c r="CU44" s="71">
        <f t="shared" si="3"/>
        <v>80.180180180180187</v>
      </c>
      <c r="CV44" s="72">
        <v>89</v>
      </c>
      <c r="CW44" s="144">
        <v>111</v>
      </c>
      <c r="CX44" s="71"/>
      <c r="CY44" s="72"/>
      <c r="CZ44" s="72"/>
      <c r="DA44" s="71">
        <f t="shared" si="2"/>
        <v>94.444444444444443</v>
      </c>
      <c r="DB44" s="144">
        <v>34</v>
      </c>
      <c r="DC44" s="72">
        <v>36</v>
      </c>
      <c r="DD44" s="72"/>
      <c r="DE44" s="73"/>
      <c r="DF44" s="71"/>
      <c r="DG44" s="72"/>
      <c r="DH44" s="72"/>
      <c r="DI44" s="73"/>
      <c r="DJ44" s="71"/>
      <c r="DK44" s="72"/>
      <c r="DL44" s="72"/>
      <c r="DM44" s="73"/>
      <c r="DN44" s="71"/>
      <c r="DO44" s="72"/>
      <c r="DP44" s="72"/>
      <c r="DQ44" s="73"/>
      <c r="DR44" s="71"/>
      <c r="DS44" s="72"/>
      <c r="DT44" s="72"/>
      <c r="DU44" s="73"/>
      <c r="DV44" s="71"/>
      <c r="DW44" s="72"/>
      <c r="DX44" s="72"/>
      <c r="DY44" s="73"/>
      <c r="DZ44" s="71"/>
      <c r="EA44" s="72"/>
      <c r="EB44" s="72"/>
      <c r="EC44" s="73"/>
      <c r="ED44" s="71"/>
      <c r="EE44" s="72"/>
      <c r="EF44" s="72"/>
      <c r="EG44" s="73"/>
      <c r="EH44" s="71"/>
      <c r="EI44" s="72"/>
      <c r="EJ44" s="72"/>
      <c r="EK44" s="73"/>
      <c r="EL44" s="71"/>
      <c r="EM44" s="72"/>
      <c r="EN44" s="72"/>
      <c r="EO44" s="73"/>
      <c r="EP44" s="71"/>
      <c r="ES44" s="71"/>
    </row>
    <row r="45" spans="1:149" x14ac:dyDescent="0.2">
      <c r="A45" t="s">
        <v>183</v>
      </c>
      <c r="B45"/>
      <c r="C45" t="s">
        <v>216</v>
      </c>
      <c r="D45" t="s">
        <v>269</v>
      </c>
      <c r="E45" t="s">
        <v>47</v>
      </c>
      <c r="F45" s="71"/>
      <c r="G45" s="72"/>
      <c r="H45" s="72"/>
      <c r="I45" s="73"/>
      <c r="J45" s="71"/>
      <c r="K45" s="72"/>
      <c r="L45" s="72"/>
      <c r="M45" s="73"/>
      <c r="N45" s="71"/>
      <c r="O45" s="72"/>
      <c r="P45" s="72"/>
      <c r="Q45" s="73"/>
      <c r="R45" s="71"/>
      <c r="S45" s="72"/>
      <c r="T45" s="72"/>
      <c r="U45" s="73"/>
      <c r="V45" s="71"/>
      <c r="W45" s="72"/>
      <c r="X45" s="72"/>
      <c r="Y45" s="73"/>
      <c r="Z45" s="71"/>
      <c r="AA45" s="72"/>
      <c r="AB45" s="72"/>
      <c r="AC45" s="73"/>
      <c r="AD45" s="71"/>
      <c r="AE45" s="72"/>
      <c r="AF45" s="72"/>
      <c r="AG45" s="73"/>
      <c r="AH45" s="71"/>
      <c r="AI45" s="72"/>
      <c r="AJ45" s="72"/>
      <c r="AK45" s="73"/>
      <c r="AL45" s="71"/>
      <c r="AM45" s="72"/>
      <c r="AN45" s="72"/>
      <c r="AO45" s="73"/>
      <c r="AP45" s="71"/>
      <c r="AQ45" s="72"/>
      <c r="AR45" s="72"/>
      <c r="AS45" s="73"/>
      <c r="AT45" s="71"/>
      <c r="AU45" s="72"/>
      <c r="AV45" s="72"/>
      <c r="AW45" s="73"/>
      <c r="AX45" s="71"/>
      <c r="AY45" s="72"/>
      <c r="AZ45" s="72"/>
      <c r="BA45" s="73"/>
      <c r="BB45" s="71"/>
      <c r="BC45" s="72"/>
      <c r="BD45" s="72"/>
      <c r="BE45" s="73"/>
      <c r="BF45" s="71"/>
      <c r="BG45" s="72"/>
      <c r="BH45" s="72"/>
      <c r="BI45" s="73"/>
      <c r="BJ45" s="71"/>
      <c r="BK45" s="72"/>
      <c r="BL45" s="72"/>
      <c r="BM45" s="73"/>
      <c r="BN45" s="71"/>
      <c r="BO45" s="72"/>
      <c r="BP45" s="72"/>
      <c r="BQ45" s="73"/>
      <c r="BR45" s="71"/>
      <c r="BS45" s="72"/>
      <c r="BT45" s="72"/>
      <c r="BU45" s="73"/>
      <c r="BV45" s="71"/>
      <c r="BW45" s="72"/>
      <c r="BX45" s="72"/>
      <c r="BY45" s="73"/>
      <c r="BZ45" s="71"/>
      <c r="CA45" s="72"/>
      <c r="CB45" s="72"/>
      <c r="CC45" s="73"/>
      <c r="CD45" s="71"/>
      <c r="CE45" s="72"/>
      <c r="CF45" s="72"/>
      <c r="CG45" s="73"/>
      <c r="CH45" s="71"/>
      <c r="CI45" s="71">
        <f t="shared" si="0"/>
        <v>74.482758620689665</v>
      </c>
      <c r="CJ45" s="72">
        <v>108</v>
      </c>
      <c r="CK45" s="144">
        <v>145</v>
      </c>
      <c r="CL45" s="71"/>
      <c r="CM45" s="72"/>
      <c r="CN45" s="72"/>
      <c r="CO45" s="71">
        <f t="shared" si="1"/>
        <v>92.307692307692307</v>
      </c>
      <c r="CP45" s="144">
        <v>24</v>
      </c>
      <c r="CQ45" s="144">
        <v>26</v>
      </c>
      <c r="CR45" s="72"/>
      <c r="CS45" s="73"/>
      <c r="CT45" s="71"/>
      <c r="CU45" s="71">
        <f t="shared" si="3"/>
        <v>70.588235294117652</v>
      </c>
      <c r="CV45" s="72">
        <v>84</v>
      </c>
      <c r="CW45" s="144">
        <v>119</v>
      </c>
      <c r="CX45" s="71"/>
      <c r="CY45" s="72"/>
      <c r="CZ45" s="72"/>
      <c r="DA45" s="71">
        <f t="shared" si="2"/>
        <v>62.962962962962962</v>
      </c>
      <c r="DB45" s="144">
        <v>17</v>
      </c>
      <c r="DC45" s="72">
        <v>27</v>
      </c>
      <c r="DD45" s="72"/>
      <c r="DE45" s="73"/>
      <c r="DF45" s="71"/>
      <c r="DG45" s="72"/>
      <c r="DH45" s="72"/>
      <c r="DI45" s="73"/>
      <c r="DJ45" s="71"/>
      <c r="DK45" s="72"/>
      <c r="DL45" s="72"/>
      <c r="DM45" s="73"/>
      <c r="DN45" s="71"/>
      <c r="DO45" s="72"/>
      <c r="DP45" s="72"/>
      <c r="DQ45" s="73"/>
      <c r="DR45" s="71"/>
      <c r="DS45" s="72"/>
      <c r="DT45" s="72"/>
      <c r="DU45" s="73"/>
      <c r="DV45" s="71"/>
      <c r="DW45" s="72"/>
      <c r="DX45" s="72"/>
      <c r="DY45" s="73"/>
      <c r="DZ45" s="71"/>
      <c r="EA45" s="72"/>
      <c r="EB45" s="72"/>
      <c r="EC45" s="73"/>
      <c r="ED45" s="71"/>
      <c r="EE45" s="72"/>
      <c r="EF45" s="72"/>
      <c r="EG45" s="73"/>
      <c r="EH45" s="71"/>
      <c r="EI45" s="72"/>
      <c r="EJ45" s="72"/>
      <c r="EK45" s="73"/>
      <c r="EL45" s="71"/>
      <c r="EM45" s="72"/>
      <c r="EN45" s="72"/>
      <c r="EO45" s="73"/>
      <c r="EP45" s="71"/>
      <c r="ES45" s="71"/>
    </row>
    <row r="46" spans="1:149" x14ac:dyDescent="0.2">
      <c r="A46" t="s">
        <v>184</v>
      </c>
      <c r="B46"/>
      <c r="C46" t="s">
        <v>216</v>
      </c>
      <c r="D46" t="s">
        <v>224</v>
      </c>
      <c r="E46" t="s">
        <v>270</v>
      </c>
      <c r="F46" s="71"/>
      <c r="G46" s="72"/>
      <c r="H46" s="72"/>
      <c r="I46" s="73"/>
      <c r="J46" s="71"/>
      <c r="K46" s="72"/>
      <c r="L46" s="72"/>
      <c r="M46" s="73"/>
      <c r="N46" s="71"/>
      <c r="O46" s="72"/>
      <c r="P46" s="72"/>
      <c r="Q46" s="73"/>
      <c r="R46" s="71"/>
      <c r="S46" s="72"/>
      <c r="T46" s="72"/>
      <c r="U46" s="73"/>
      <c r="V46" s="71"/>
      <c r="W46" s="72"/>
      <c r="X46" s="72"/>
      <c r="Y46" s="73"/>
      <c r="Z46" s="71"/>
      <c r="AA46" s="72"/>
      <c r="AB46" s="72"/>
      <c r="AC46" s="73"/>
      <c r="AD46" s="71"/>
      <c r="AE46" s="72"/>
      <c r="AF46" s="72"/>
      <c r="AG46" s="73"/>
      <c r="AH46" s="71"/>
      <c r="AI46" s="72"/>
      <c r="AJ46" s="72"/>
      <c r="AK46" s="73"/>
      <c r="AL46" s="71"/>
      <c r="AM46" s="72"/>
      <c r="AN46" s="72"/>
      <c r="AO46" s="73"/>
      <c r="AP46" s="71"/>
      <c r="AQ46" s="72"/>
      <c r="AR46" s="72"/>
      <c r="AS46" s="73"/>
      <c r="AT46" s="71"/>
      <c r="AU46" s="72"/>
      <c r="AV46" s="72"/>
      <c r="AW46" s="73"/>
      <c r="AX46" s="71"/>
      <c r="AY46" s="72"/>
      <c r="AZ46" s="72"/>
      <c r="BA46" s="73"/>
      <c r="BB46" s="71"/>
      <c r="BC46" s="72"/>
      <c r="BD46" s="72"/>
      <c r="BE46" s="73"/>
      <c r="BF46" s="71"/>
      <c r="BG46" s="72"/>
      <c r="BH46" s="72"/>
      <c r="BI46" s="73"/>
      <c r="BJ46" s="71"/>
      <c r="BK46" s="72"/>
      <c r="BL46" s="72"/>
      <c r="BM46" s="73"/>
      <c r="BN46" s="71"/>
      <c r="BO46" s="72"/>
      <c r="BP46" s="72"/>
      <c r="BQ46" s="73"/>
      <c r="BR46" s="71"/>
      <c r="BS46" s="72"/>
      <c r="BT46" s="72"/>
      <c r="BU46" s="73"/>
      <c r="BV46" s="71"/>
      <c r="BW46" s="72"/>
      <c r="BX46" s="72"/>
      <c r="BY46" s="73"/>
      <c r="BZ46" s="71"/>
      <c r="CA46" s="72"/>
      <c r="CB46" s="72"/>
      <c r="CC46" s="73"/>
      <c r="CD46" s="71"/>
      <c r="CE46" s="72"/>
      <c r="CF46" s="72"/>
      <c r="CG46" s="73"/>
      <c r="CH46" s="71"/>
      <c r="CI46" s="71">
        <f t="shared" si="0"/>
        <v>85.454545454545453</v>
      </c>
      <c r="CJ46" s="72">
        <v>47</v>
      </c>
      <c r="CK46" s="144">
        <v>55</v>
      </c>
      <c r="CL46" s="71"/>
      <c r="CM46" s="72"/>
      <c r="CN46" s="72"/>
      <c r="CO46" s="71">
        <f t="shared" si="1"/>
        <v>85.454545454545453</v>
      </c>
      <c r="CP46" s="144">
        <v>47</v>
      </c>
      <c r="CQ46" s="144">
        <v>55</v>
      </c>
      <c r="CR46" s="72"/>
      <c r="CS46" s="73"/>
      <c r="CT46" s="71"/>
      <c r="CU46" s="71"/>
      <c r="CV46" s="72"/>
      <c r="CW46" s="144"/>
      <c r="CX46" s="71"/>
      <c r="CY46" s="72"/>
      <c r="CZ46" s="72"/>
      <c r="DA46" s="71">
        <f t="shared" si="2"/>
        <v>91.666666666666657</v>
      </c>
      <c r="DB46" s="144">
        <v>33</v>
      </c>
      <c r="DC46" s="72">
        <v>36</v>
      </c>
      <c r="DD46" s="72"/>
      <c r="DE46" s="73"/>
      <c r="DF46" s="71"/>
      <c r="DG46" s="72"/>
      <c r="DH46" s="72"/>
      <c r="DI46" s="73"/>
      <c r="DJ46" s="71"/>
      <c r="DK46" s="72"/>
      <c r="DL46" s="72"/>
      <c r="DM46" s="73"/>
      <c r="DN46" s="71"/>
      <c r="DO46" s="72"/>
      <c r="DP46" s="72"/>
      <c r="DQ46" s="73"/>
      <c r="DR46" s="71"/>
      <c r="DS46" s="72"/>
      <c r="DT46" s="72"/>
      <c r="DU46" s="73"/>
      <c r="DV46" s="71"/>
      <c r="DW46" s="72"/>
      <c r="DX46" s="72"/>
      <c r="DY46" s="73"/>
      <c r="DZ46" s="71"/>
      <c r="EA46" s="72"/>
      <c r="EB46" s="72"/>
      <c r="EC46" s="73"/>
      <c r="ED46" s="71"/>
      <c r="EE46" s="72"/>
      <c r="EF46" s="72"/>
      <c r="EG46" s="73"/>
      <c r="EH46" s="71"/>
      <c r="EI46" s="72"/>
      <c r="EJ46" s="72"/>
      <c r="EK46" s="73"/>
      <c r="EL46" s="71"/>
      <c r="EM46" s="72"/>
      <c r="EN46" s="72"/>
      <c r="EO46" s="73"/>
      <c r="EP46" s="71"/>
      <c r="ES46" s="71"/>
    </row>
    <row r="47" spans="1:149" x14ac:dyDescent="0.2">
      <c r="A47" t="s">
        <v>185</v>
      </c>
      <c r="B47"/>
      <c r="C47" t="s">
        <v>216</v>
      </c>
      <c r="D47" t="s">
        <v>271</v>
      </c>
      <c r="E47" t="s">
        <v>53</v>
      </c>
      <c r="F47" s="71"/>
      <c r="G47" s="72"/>
      <c r="H47" s="72"/>
      <c r="I47" s="73"/>
      <c r="J47" s="71"/>
      <c r="K47" s="72"/>
      <c r="L47" s="72"/>
      <c r="M47" s="73"/>
      <c r="N47" s="71"/>
      <c r="O47" s="72"/>
      <c r="P47" s="72"/>
      <c r="Q47" s="73"/>
      <c r="R47" s="71"/>
      <c r="S47" s="72"/>
      <c r="T47" s="72"/>
      <c r="U47" s="73"/>
      <c r="V47" s="71"/>
      <c r="W47" s="72"/>
      <c r="X47" s="72"/>
      <c r="Y47" s="73"/>
      <c r="Z47" s="71"/>
      <c r="AA47" s="72"/>
      <c r="AB47" s="72"/>
      <c r="AC47" s="73"/>
      <c r="AD47" s="71"/>
      <c r="AE47" s="72"/>
      <c r="AF47" s="72"/>
      <c r="AG47" s="73"/>
      <c r="AH47" s="71"/>
      <c r="AI47" s="72"/>
      <c r="AJ47" s="72"/>
      <c r="AK47" s="73"/>
      <c r="AL47" s="71"/>
      <c r="AM47" s="72"/>
      <c r="AN47" s="72"/>
      <c r="AO47" s="73"/>
      <c r="AP47" s="71"/>
      <c r="AQ47" s="72"/>
      <c r="AR47" s="72"/>
      <c r="AS47" s="73"/>
      <c r="AT47" s="71"/>
      <c r="AU47" s="72"/>
      <c r="AV47" s="72"/>
      <c r="AW47" s="73"/>
      <c r="AX47" s="71"/>
      <c r="AY47" s="72"/>
      <c r="AZ47" s="72"/>
      <c r="BA47" s="73"/>
      <c r="BB47" s="71"/>
      <c r="BC47" s="72"/>
      <c r="BD47" s="72"/>
      <c r="BE47" s="73"/>
      <c r="BF47" s="71"/>
      <c r="BG47" s="72"/>
      <c r="BH47" s="72"/>
      <c r="BI47" s="73"/>
      <c r="BJ47" s="71"/>
      <c r="BK47" s="72"/>
      <c r="BL47" s="72"/>
      <c r="BM47" s="73"/>
      <c r="BN47" s="71"/>
      <c r="BO47" s="72"/>
      <c r="BP47" s="72"/>
      <c r="BQ47" s="73"/>
      <c r="BR47" s="71"/>
      <c r="BS47" s="72"/>
      <c r="BT47" s="72"/>
      <c r="BU47" s="73"/>
      <c r="BV47" s="71"/>
      <c r="BW47" s="72"/>
      <c r="BX47" s="72"/>
      <c r="BY47" s="73"/>
      <c r="BZ47" s="71"/>
      <c r="CA47" s="72"/>
      <c r="CB47" s="72"/>
      <c r="CC47" s="73"/>
      <c r="CD47" s="71"/>
      <c r="CE47" s="72"/>
      <c r="CF47" s="72"/>
      <c r="CG47" s="73"/>
      <c r="CH47" s="71"/>
      <c r="CI47" s="71">
        <f t="shared" si="0"/>
        <v>68.75</v>
      </c>
      <c r="CJ47" s="72">
        <v>55</v>
      </c>
      <c r="CK47" s="144">
        <v>80</v>
      </c>
      <c r="CL47" s="71"/>
      <c r="CM47" s="72"/>
      <c r="CN47" s="72"/>
      <c r="CO47" s="71">
        <f t="shared" si="1"/>
        <v>68.75</v>
      </c>
      <c r="CP47" s="144">
        <v>55</v>
      </c>
      <c r="CQ47" s="144">
        <v>80</v>
      </c>
      <c r="CR47" s="72"/>
      <c r="CS47" s="73"/>
      <c r="CT47" s="71"/>
      <c r="CU47" s="71"/>
      <c r="CV47" s="72"/>
      <c r="CW47" s="144"/>
      <c r="CX47" s="71"/>
      <c r="CY47" s="72"/>
      <c r="CZ47" s="72"/>
      <c r="DA47" s="71">
        <f t="shared" si="2"/>
        <v>78.195488721804509</v>
      </c>
      <c r="DB47" s="144">
        <v>104</v>
      </c>
      <c r="DC47" s="72">
        <v>133</v>
      </c>
      <c r="DD47" s="72"/>
      <c r="DE47" s="73"/>
      <c r="DF47" s="71"/>
      <c r="DG47" s="72"/>
      <c r="DH47" s="72"/>
      <c r="DI47" s="73"/>
      <c r="DJ47" s="71"/>
      <c r="DK47" s="72"/>
      <c r="DL47" s="72"/>
      <c r="DM47" s="73"/>
      <c r="DN47" s="71"/>
      <c r="DO47" s="72"/>
      <c r="DP47" s="72"/>
      <c r="DQ47" s="73"/>
      <c r="DR47" s="71"/>
      <c r="DS47" s="72"/>
      <c r="DT47" s="72"/>
      <c r="DU47" s="73"/>
      <c r="DV47" s="71"/>
      <c r="DW47" s="72"/>
      <c r="DX47" s="72"/>
      <c r="DY47" s="73"/>
      <c r="DZ47" s="71"/>
      <c r="EA47" s="72"/>
      <c r="EB47" s="72"/>
      <c r="EC47" s="73"/>
      <c r="ED47" s="71"/>
      <c r="EE47" s="72"/>
      <c r="EF47" s="72"/>
      <c r="EG47" s="73"/>
      <c r="EH47" s="71"/>
      <c r="EI47" s="72"/>
      <c r="EJ47" s="72"/>
      <c r="EK47" s="73"/>
      <c r="EL47" s="71"/>
      <c r="EM47" s="72"/>
      <c r="EN47" s="72"/>
      <c r="EO47" s="73"/>
      <c r="EP47" s="71"/>
      <c r="ES47" s="71"/>
    </row>
    <row r="48" spans="1:149" x14ac:dyDescent="0.2">
      <c r="A48" t="s">
        <v>186</v>
      </c>
      <c r="B48"/>
      <c r="C48" t="s">
        <v>216</v>
      </c>
      <c r="D48" t="s">
        <v>272</v>
      </c>
      <c r="E48" t="s">
        <v>273</v>
      </c>
      <c r="F48" s="71"/>
      <c r="G48" s="72"/>
      <c r="H48" s="72"/>
      <c r="I48" s="73"/>
      <c r="J48" s="71"/>
      <c r="K48" s="72"/>
      <c r="L48" s="72"/>
      <c r="M48" s="73"/>
      <c r="N48" s="71"/>
      <c r="O48" s="72"/>
      <c r="P48" s="72"/>
      <c r="Q48" s="73"/>
      <c r="R48" s="71"/>
      <c r="S48" s="72"/>
      <c r="T48" s="72"/>
      <c r="U48" s="73"/>
      <c r="V48" s="71"/>
      <c r="W48" s="72"/>
      <c r="X48" s="72"/>
      <c r="Y48" s="73"/>
      <c r="Z48" s="71"/>
      <c r="AA48" s="72"/>
      <c r="AB48" s="72"/>
      <c r="AC48" s="73"/>
      <c r="AD48" s="71"/>
      <c r="AE48" s="72"/>
      <c r="AF48" s="72"/>
      <c r="AG48" s="73"/>
      <c r="AH48" s="71"/>
      <c r="AI48" s="72"/>
      <c r="AJ48" s="72"/>
      <c r="AK48" s="73"/>
      <c r="AL48" s="71"/>
      <c r="AM48" s="72"/>
      <c r="AN48" s="72"/>
      <c r="AO48" s="73"/>
      <c r="AP48" s="71"/>
      <c r="AQ48" s="72"/>
      <c r="AR48" s="72"/>
      <c r="AS48" s="73"/>
      <c r="AT48" s="71"/>
      <c r="AU48" s="72"/>
      <c r="AV48" s="72"/>
      <c r="AW48" s="73"/>
      <c r="AX48" s="71"/>
      <c r="AY48" s="72"/>
      <c r="AZ48" s="72"/>
      <c r="BA48" s="73"/>
      <c r="BB48" s="71"/>
      <c r="BC48" s="72"/>
      <c r="BD48" s="72"/>
      <c r="BE48" s="73"/>
      <c r="BF48" s="71"/>
      <c r="BG48" s="72"/>
      <c r="BH48" s="72"/>
      <c r="BI48" s="73"/>
      <c r="BJ48" s="71"/>
      <c r="BK48" s="72"/>
      <c r="BL48" s="72"/>
      <c r="BM48" s="73"/>
      <c r="BN48" s="71"/>
      <c r="BO48" s="72"/>
      <c r="BP48" s="72"/>
      <c r="BQ48" s="73"/>
      <c r="BR48" s="71"/>
      <c r="BS48" s="72"/>
      <c r="BT48" s="72"/>
      <c r="BU48" s="73"/>
      <c r="BV48" s="71"/>
      <c r="BW48" s="72"/>
      <c r="BX48" s="72"/>
      <c r="BY48" s="73"/>
      <c r="BZ48" s="71"/>
      <c r="CA48" s="72"/>
      <c r="CB48" s="72"/>
      <c r="CC48" s="73"/>
      <c r="CD48" s="71"/>
      <c r="CE48" s="72"/>
      <c r="CF48" s="72"/>
      <c r="CG48" s="73"/>
      <c r="CH48" s="71"/>
      <c r="CI48" s="71">
        <f t="shared" si="0"/>
        <v>73.599999999999994</v>
      </c>
      <c r="CJ48" s="72">
        <v>92</v>
      </c>
      <c r="CK48" s="144">
        <v>125</v>
      </c>
      <c r="CL48" s="71"/>
      <c r="CM48" s="72"/>
      <c r="CN48" s="72"/>
      <c r="CO48" s="71">
        <f t="shared" si="1"/>
        <v>77.611940298507463</v>
      </c>
      <c r="CP48" s="144">
        <v>52</v>
      </c>
      <c r="CQ48" s="144">
        <v>67</v>
      </c>
      <c r="CR48" s="72"/>
      <c r="CS48" s="73"/>
      <c r="CT48" s="71"/>
      <c r="CU48" s="71">
        <f t="shared" si="3"/>
        <v>68.965517241379317</v>
      </c>
      <c r="CV48" s="72">
        <v>40</v>
      </c>
      <c r="CW48" s="144">
        <v>58</v>
      </c>
      <c r="CX48" s="71"/>
      <c r="CY48" s="72"/>
      <c r="CZ48" s="72"/>
      <c r="DA48" s="71">
        <f t="shared" si="2"/>
        <v>84.375</v>
      </c>
      <c r="DB48" s="144">
        <v>27</v>
      </c>
      <c r="DC48" s="72">
        <v>32</v>
      </c>
      <c r="DD48" s="72"/>
      <c r="DE48" s="73"/>
      <c r="DF48" s="71"/>
      <c r="DG48" s="72"/>
      <c r="DH48" s="72"/>
      <c r="DI48" s="73"/>
      <c r="DJ48" s="71"/>
      <c r="DK48" s="72"/>
      <c r="DL48" s="72"/>
      <c r="DM48" s="73"/>
      <c r="DN48" s="71"/>
      <c r="DO48" s="72"/>
      <c r="DP48" s="72"/>
      <c r="DQ48" s="73"/>
      <c r="DR48" s="71"/>
      <c r="DS48" s="72"/>
      <c r="DT48" s="72"/>
      <c r="DU48" s="73"/>
      <c r="DV48" s="71"/>
      <c r="DW48" s="72"/>
      <c r="DX48" s="72"/>
      <c r="DY48" s="73"/>
      <c r="DZ48" s="71"/>
      <c r="EA48" s="72"/>
      <c r="EB48" s="72"/>
      <c r="EC48" s="73"/>
      <c r="ED48" s="71"/>
      <c r="EE48" s="72"/>
      <c r="EF48" s="72"/>
      <c r="EG48" s="73"/>
      <c r="EH48" s="71"/>
      <c r="EI48" s="72"/>
      <c r="EJ48" s="72"/>
      <c r="EK48" s="73"/>
      <c r="EL48" s="71"/>
      <c r="EM48" s="72"/>
      <c r="EN48" s="72"/>
      <c r="EO48" s="73"/>
      <c r="EP48" s="71"/>
      <c r="ES48" s="71"/>
    </row>
    <row r="49" spans="1:149" x14ac:dyDescent="0.2">
      <c r="A49" t="s">
        <v>187</v>
      </c>
      <c r="B49"/>
      <c r="C49" t="s">
        <v>216</v>
      </c>
      <c r="D49" t="s">
        <v>274</v>
      </c>
      <c r="E49" t="s">
        <v>53</v>
      </c>
      <c r="F49" s="71"/>
      <c r="G49" s="72"/>
      <c r="H49" s="72"/>
      <c r="I49" s="73"/>
      <c r="J49" s="71"/>
      <c r="K49" s="72"/>
      <c r="L49" s="72"/>
      <c r="M49" s="73"/>
      <c r="N49" s="71"/>
      <c r="O49" s="72"/>
      <c r="P49" s="72"/>
      <c r="Q49" s="73"/>
      <c r="R49" s="71"/>
      <c r="S49" s="72"/>
      <c r="T49" s="72"/>
      <c r="U49" s="73"/>
      <c r="V49" s="71"/>
      <c r="W49" s="72"/>
      <c r="X49" s="72"/>
      <c r="Y49" s="73"/>
      <c r="Z49" s="71"/>
      <c r="AA49" s="72"/>
      <c r="AB49" s="72"/>
      <c r="AC49" s="73"/>
      <c r="AD49" s="71"/>
      <c r="AE49" s="72"/>
      <c r="AF49" s="72"/>
      <c r="AG49" s="73"/>
      <c r="AH49" s="71"/>
      <c r="AI49" s="72"/>
      <c r="AJ49" s="72"/>
      <c r="AK49" s="73"/>
      <c r="AL49" s="71"/>
      <c r="AM49" s="72"/>
      <c r="AN49" s="72"/>
      <c r="AO49" s="73"/>
      <c r="AP49" s="71"/>
      <c r="AQ49" s="72"/>
      <c r="AR49" s="72"/>
      <c r="AS49" s="73"/>
      <c r="AT49" s="71"/>
      <c r="AU49" s="72"/>
      <c r="AV49" s="72"/>
      <c r="AW49" s="73"/>
      <c r="AX49" s="71"/>
      <c r="AY49" s="72"/>
      <c r="AZ49" s="72"/>
      <c r="BA49" s="73"/>
      <c r="BB49" s="71"/>
      <c r="BC49" s="72"/>
      <c r="BD49" s="72"/>
      <c r="BE49" s="73"/>
      <c r="BF49" s="71"/>
      <c r="BG49" s="72"/>
      <c r="BH49" s="72"/>
      <c r="BI49" s="73"/>
      <c r="BJ49" s="71"/>
      <c r="BK49" s="72"/>
      <c r="BL49" s="72"/>
      <c r="BM49" s="73"/>
      <c r="BN49" s="71"/>
      <c r="BO49" s="72"/>
      <c r="BP49" s="72"/>
      <c r="BQ49" s="73"/>
      <c r="BR49" s="71"/>
      <c r="BS49" s="72"/>
      <c r="BT49" s="72"/>
      <c r="BU49" s="73"/>
      <c r="BV49" s="71"/>
      <c r="BW49" s="72"/>
      <c r="BX49" s="72"/>
      <c r="BY49" s="73"/>
      <c r="BZ49" s="71"/>
      <c r="CA49" s="72"/>
      <c r="CB49" s="72"/>
      <c r="CC49" s="73"/>
      <c r="CD49" s="71"/>
      <c r="CE49" s="72"/>
      <c r="CF49" s="72"/>
      <c r="CG49" s="73"/>
      <c r="CH49" s="71"/>
      <c r="CI49" s="71">
        <f t="shared" si="0"/>
        <v>80</v>
      </c>
      <c r="CJ49" s="72">
        <v>56</v>
      </c>
      <c r="CK49" s="144">
        <v>70</v>
      </c>
      <c r="CL49" s="71"/>
      <c r="CM49" s="72"/>
      <c r="CN49" s="72"/>
      <c r="CO49" s="71">
        <f t="shared" si="1"/>
        <v>80</v>
      </c>
      <c r="CP49" s="144">
        <v>44</v>
      </c>
      <c r="CQ49" s="144">
        <v>55</v>
      </c>
      <c r="CR49" s="72"/>
      <c r="CS49" s="73"/>
      <c r="CT49" s="71"/>
      <c r="CU49" s="71">
        <f t="shared" si="3"/>
        <v>80</v>
      </c>
      <c r="CV49" s="72">
        <v>12</v>
      </c>
      <c r="CW49" s="144">
        <v>15</v>
      </c>
      <c r="CX49" s="71"/>
      <c r="CY49" s="72"/>
      <c r="CZ49" s="72"/>
      <c r="DA49" s="71">
        <f t="shared" si="2"/>
        <v>77.777777777777786</v>
      </c>
      <c r="DB49" s="144">
        <v>42</v>
      </c>
      <c r="DC49" s="72">
        <v>54</v>
      </c>
      <c r="DD49" s="72"/>
      <c r="DE49" s="73"/>
      <c r="DF49" s="71"/>
      <c r="DG49" s="72"/>
      <c r="DH49" s="72"/>
      <c r="DI49" s="73"/>
      <c r="DJ49" s="71"/>
      <c r="DK49" s="72"/>
      <c r="DL49" s="72"/>
      <c r="DM49" s="73"/>
      <c r="DN49" s="71"/>
      <c r="DO49" s="72"/>
      <c r="DP49" s="72"/>
      <c r="DQ49" s="73"/>
      <c r="DR49" s="71"/>
      <c r="DS49" s="72"/>
      <c r="DT49" s="72"/>
      <c r="DU49" s="73"/>
      <c r="DV49" s="71"/>
      <c r="DW49" s="72"/>
      <c r="DX49" s="72"/>
      <c r="DY49" s="73"/>
      <c r="DZ49" s="71"/>
      <c r="EA49" s="72"/>
      <c r="EB49" s="72"/>
      <c r="EC49" s="73"/>
      <c r="ED49" s="71"/>
      <c r="EE49" s="72"/>
      <c r="EF49" s="72"/>
      <c r="EG49" s="73"/>
      <c r="EH49" s="71"/>
      <c r="EI49" s="72"/>
      <c r="EJ49" s="72"/>
      <c r="EK49" s="73"/>
      <c r="EL49" s="71"/>
      <c r="EM49" s="72"/>
      <c r="EN49" s="72"/>
      <c r="EO49" s="73"/>
      <c r="EP49" s="71"/>
      <c r="ES49" s="71"/>
    </row>
    <row r="50" spans="1:149" x14ac:dyDescent="0.2">
      <c r="A50" t="s">
        <v>188</v>
      </c>
      <c r="B50"/>
      <c r="C50" t="s">
        <v>216</v>
      </c>
      <c r="D50" t="s">
        <v>275</v>
      </c>
      <c r="E50" t="s">
        <v>57</v>
      </c>
      <c r="F50" s="71"/>
      <c r="G50" s="72"/>
      <c r="H50" s="72"/>
      <c r="I50" s="73"/>
      <c r="J50" s="71"/>
      <c r="K50" s="72"/>
      <c r="L50" s="72"/>
      <c r="M50" s="73"/>
      <c r="N50" s="71"/>
      <c r="O50" s="72"/>
      <c r="P50" s="72"/>
      <c r="Q50" s="73"/>
      <c r="R50" s="71"/>
      <c r="S50" s="72"/>
      <c r="T50" s="72"/>
      <c r="U50" s="73"/>
      <c r="V50" s="71"/>
      <c r="W50" s="72"/>
      <c r="X50" s="72"/>
      <c r="Y50" s="73"/>
      <c r="Z50" s="71"/>
      <c r="AA50" s="72"/>
      <c r="AB50" s="72"/>
      <c r="AC50" s="73"/>
      <c r="AD50" s="71"/>
      <c r="AE50" s="72"/>
      <c r="AF50" s="72"/>
      <c r="AG50" s="73"/>
      <c r="AH50" s="71"/>
      <c r="AI50" s="72"/>
      <c r="AJ50" s="72"/>
      <c r="AK50" s="73"/>
      <c r="AL50" s="71"/>
      <c r="AM50" s="72"/>
      <c r="AN50" s="72"/>
      <c r="AO50" s="73"/>
      <c r="AP50" s="71"/>
      <c r="AQ50" s="72"/>
      <c r="AR50" s="72"/>
      <c r="AS50" s="73"/>
      <c r="AT50" s="71"/>
      <c r="AU50" s="72"/>
      <c r="AV50" s="72"/>
      <c r="AW50" s="73"/>
      <c r="AX50" s="71"/>
      <c r="AY50" s="72"/>
      <c r="AZ50" s="72"/>
      <c r="BA50" s="73"/>
      <c r="BB50" s="71"/>
      <c r="BC50" s="72"/>
      <c r="BD50" s="72"/>
      <c r="BE50" s="73"/>
      <c r="BF50" s="71"/>
      <c r="BG50" s="72"/>
      <c r="BH50" s="72"/>
      <c r="BI50" s="73"/>
      <c r="BJ50" s="71"/>
      <c r="BK50" s="72"/>
      <c r="BL50" s="72"/>
      <c r="BM50" s="73"/>
      <c r="BN50" s="71"/>
      <c r="BO50" s="72"/>
      <c r="BP50" s="72"/>
      <c r="BQ50" s="73"/>
      <c r="BR50" s="71"/>
      <c r="BS50" s="72"/>
      <c r="BT50" s="72"/>
      <c r="BU50" s="73"/>
      <c r="BV50" s="71"/>
      <c r="BW50" s="72"/>
      <c r="BX50" s="72"/>
      <c r="BY50" s="73"/>
      <c r="BZ50" s="71"/>
      <c r="CA50" s="72"/>
      <c r="CB50" s="72"/>
      <c r="CC50" s="73"/>
      <c r="CD50" s="71"/>
      <c r="CE50" s="72"/>
      <c r="CF50" s="72"/>
      <c r="CG50" s="73"/>
      <c r="CH50" s="71"/>
      <c r="CI50" s="71">
        <f t="shared" si="0"/>
        <v>63.04347826086957</v>
      </c>
      <c r="CJ50" s="72">
        <v>116</v>
      </c>
      <c r="CK50" s="144">
        <v>184</v>
      </c>
      <c r="CL50" s="71"/>
      <c r="CM50" s="72"/>
      <c r="CN50" s="72"/>
      <c r="CO50" s="71">
        <f t="shared" si="1"/>
        <v>59.433962264150942</v>
      </c>
      <c r="CP50" s="144">
        <v>63</v>
      </c>
      <c r="CQ50" s="144">
        <v>106</v>
      </c>
      <c r="CR50" s="72"/>
      <c r="CS50" s="73"/>
      <c r="CT50" s="71"/>
      <c r="CU50" s="71">
        <f t="shared" si="3"/>
        <v>67.948717948717956</v>
      </c>
      <c r="CV50" s="72">
        <v>53</v>
      </c>
      <c r="CW50" s="144">
        <v>78</v>
      </c>
      <c r="CX50" s="71"/>
      <c r="CY50" s="72"/>
      <c r="CZ50" s="72"/>
      <c r="DA50" s="71">
        <f t="shared" si="2"/>
        <v>75.609756097560975</v>
      </c>
      <c r="DB50" s="144">
        <v>31</v>
      </c>
      <c r="DC50" s="72">
        <v>41</v>
      </c>
      <c r="DD50" s="72"/>
      <c r="DE50" s="73"/>
      <c r="DF50" s="71"/>
      <c r="DG50" s="72"/>
      <c r="DH50" s="72"/>
      <c r="DI50" s="73"/>
      <c r="DJ50" s="71"/>
      <c r="DK50" s="72"/>
      <c r="DL50" s="72"/>
      <c r="DM50" s="73"/>
      <c r="DN50" s="71"/>
      <c r="DO50" s="72"/>
      <c r="DP50" s="72"/>
      <c r="DQ50" s="73"/>
      <c r="DR50" s="71"/>
      <c r="DS50" s="72"/>
      <c r="DT50" s="72"/>
      <c r="DU50" s="73"/>
      <c r="DV50" s="71"/>
      <c r="DW50" s="72"/>
      <c r="DX50" s="72"/>
      <c r="DY50" s="73"/>
      <c r="DZ50" s="71"/>
      <c r="EA50" s="72"/>
      <c r="EB50" s="72"/>
      <c r="EC50" s="73"/>
      <c r="ED50" s="71"/>
      <c r="EE50" s="72"/>
      <c r="EF50" s="72"/>
      <c r="EG50" s="73"/>
      <c r="EH50" s="71"/>
      <c r="EI50" s="72"/>
      <c r="EJ50" s="72"/>
      <c r="EK50" s="73"/>
      <c r="EL50" s="71"/>
      <c r="EM50" s="72"/>
      <c r="EN50" s="72"/>
      <c r="EO50" s="73"/>
      <c r="EP50" s="71"/>
      <c r="ES50" s="71"/>
    </row>
    <row r="51" spans="1:149" x14ac:dyDescent="0.2">
      <c r="A51" t="s">
        <v>189</v>
      </c>
      <c r="B51"/>
      <c r="C51" t="s">
        <v>216</v>
      </c>
      <c r="D51" t="s">
        <v>276</v>
      </c>
      <c r="E51" t="s">
        <v>50</v>
      </c>
      <c r="CI51" s="71">
        <f t="shared" si="0"/>
        <v>86.516853932584269</v>
      </c>
      <c r="CJ51" s="72">
        <v>77</v>
      </c>
      <c r="CK51" s="144">
        <v>89</v>
      </c>
      <c r="CO51" s="71">
        <f t="shared" si="1"/>
        <v>81.034482758620683</v>
      </c>
      <c r="CP51" s="144">
        <v>47</v>
      </c>
      <c r="CQ51" s="144">
        <v>58</v>
      </c>
      <c r="CU51" s="71">
        <f t="shared" si="3"/>
        <v>96.774193548387103</v>
      </c>
      <c r="CV51" s="72">
        <v>30</v>
      </c>
      <c r="CW51" s="144">
        <v>31</v>
      </c>
      <c r="DA51" s="71">
        <f t="shared" si="2"/>
        <v>93.548387096774192</v>
      </c>
      <c r="DB51" s="144">
        <v>29</v>
      </c>
      <c r="DC51" s="72">
        <v>31</v>
      </c>
    </row>
    <row r="52" spans="1:149" x14ac:dyDescent="0.2">
      <c r="A52" t="s">
        <v>190</v>
      </c>
      <c r="B52"/>
      <c r="C52" t="s">
        <v>216</v>
      </c>
      <c r="D52" t="s">
        <v>277</v>
      </c>
      <c r="E52" t="s">
        <v>53</v>
      </c>
      <c r="CI52" s="71">
        <f t="shared" si="0"/>
        <v>65.573770491803273</v>
      </c>
      <c r="CJ52" s="72">
        <v>40</v>
      </c>
      <c r="CK52" s="144">
        <v>61</v>
      </c>
      <c r="CO52" s="71">
        <f t="shared" si="1"/>
        <v>60.465116279069761</v>
      </c>
      <c r="CP52" s="144">
        <v>26</v>
      </c>
      <c r="CQ52" s="144">
        <v>43</v>
      </c>
      <c r="CU52" s="71">
        <f t="shared" si="3"/>
        <v>77.777777777777786</v>
      </c>
      <c r="CV52" s="72">
        <v>14</v>
      </c>
      <c r="CW52" s="144">
        <v>18</v>
      </c>
      <c r="DA52" s="71">
        <f t="shared" si="2"/>
        <v>88.764044943820224</v>
      </c>
      <c r="DB52" s="144">
        <v>79</v>
      </c>
      <c r="DC52" s="72">
        <v>89</v>
      </c>
    </row>
    <row r="53" spans="1:149" x14ac:dyDescent="0.2">
      <c r="A53" t="s">
        <v>191</v>
      </c>
      <c r="B53"/>
      <c r="C53" t="s">
        <v>216</v>
      </c>
      <c r="D53" t="s">
        <v>278</v>
      </c>
      <c r="E53" t="s">
        <v>51</v>
      </c>
      <c r="CI53" s="71">
        <f t="shared" si="0"/>
        <v>80.519480519480524</v>
      </c>
      <c r="CJ53" s="72">
        <v>62</v>
      </c>
      <c r="CK53" s="144">
        <v>77</v>
      </c>
      <c r="CO53" s="71">
        <f t="shared" si="1"/>
        <v>87.5</v>
      </c>
      <c r="CP53" s="144">
        <v>35</v>
      </c>
      <c r="CQ53" s="144">
        <v>40</v>
      </c>
      <c r="CU53" s="71">
        <f t="shared" si="3"/>
        <v>72.972972972972968</v>
      </c>
      <c r="CV53" s="72">
        <v>27</v>
      </c>
      <c r="CW53" s="144">
        <v>37</v>
      </c>
      <c r="DA53" s="71">
        <f t="shared" si="2"/>
        <v>82.142857142857139</v>
      </c>
      <c r="DB53" s="144">
        <v>23</v>
      </c>
      <c r="DC53" s="72">
        <v>28</v>
      </c>
    </row>
    <row r="54" spans="1:149" x14ac:dyDescent="0.2">
      <c r="A54" t="s">
        <v>192</v>
      </c>
      <c r="B54"/>
      <c r="C54" t="s">
        <v>216</v>
      </c>
      <c r="D54" t="s">
        <v>279</v>
      </c>
      <c r="E54" t="s">
        <v>53</v>
      </c>
      <c r="CI54" s="71">
        <f t="shared" si="0"/>
        <v>73.68421052631578</v>
      </c>
      <c r="CJ54" s="72">
        <v>84</v>
      </c>
      <c r="CK54" s="144">
        <v>114</v>
      </c>
      <c r="CO54" s="71">
        <f t="shared" si="1"/>
        <v>73.68421052631578</v>
      </c>
      <c r="CP54" s="144">
        <v>84</v>
      </c>
      <c r="CQ54" s="144">
        <v>114</v>
      </c>
      <c r="CU54" s="71"/>
      <c r="CV54" s="72"/>
      <c r="CW54" s="144"/>
      <c r="DA54" s="71"/>
      <c r="DB54" s="144"/>
      <c r="DC54" s="72"/>
    </row>
    <row r="55" spans="1:149" x14ac:dyDescent="0.2">
      <c r="A55" t="s">
        <v>193</v>
      </c>
      <c r="B55"/>
      <c r="C55" t="s">
        <v>216</v>
      </c>
      <c r="D55" t="s">
        <v>49</v>
      </c>
      <c r="E55" t="s">
        <v>280</v>
      </c>
      <c r="CI55" s="71">
        <f t="shared" si="0"/>
        <v>62.280701754385973</v>
      </c>
      <c r="CJ55" s="72">
        <v>71</v>
      </c>
      <c r="CK55" s="144">
        <v>114</v>
      </c>
      <c r="CO55" s="71">
        <f t="shared" si="1"/>
        <v>69.230769230769226</v>
      </c>
      <c r="CP55" s="144">
        <v>27</v>
      </c>
      <c r="CQ55" s="144">
        <v>39</v>
      </c>
      <c r="CU55" s="71">
        <f t="shared" si="3"/>
        <v>58.666666666666664</v>
      </c>
      <c r="CV55" s="72">
        <v>44</v>
      </c>
      <c r="CW55" s="144">
        <v>75</v>
      </c>
      <c r="DA55" s="71">
        <f t="shared" si="2"/>
        <v>69.642857142857139</v>
      </c>
      <c r="DB55" s="144">
        <v>39</v>
      </c>
      <c r="DC55" s="72">
        <v>56</v>
      </c>
    </row>
    <row r="56" spans="1:149" x14ac:dyDescent="0.2">
      <c r="A56" t="s">
        <v>194</v>
      </c>
      <c r="B56"/>
      <c r="C56" t="s">
        <v>216</v>
      </c>
      <c r="D56" t="s">
        <v>281</v>
      </c>
      <c r="E56" t="s">
        <v>53</v>
      </c>
      <c r="CI56" s="71">
        <f t="shared" si="0"/>
        <v>74.590163934426229</v>
      </c>
      <c r="CJ56" s="72">
        <v>91</v>
      </c>
      <c r="CK56" s="144">
        <v>122</v>
      </c>
      <c r="CO56" s="71"/>
      <c r="CP56" s="144"/>
      <c r="CQ56" s="144"/>
      <c r="CU56" s="71">
        <f t="shared" si="3"/>
        <v>74.590163934426229</v>
      </c>
      <c r="CV56" s="72">
        <v>91</v>
      </c>
      <c r="CW56" s="144">
        <v>122</v>
      </c>
      <c r="DA56" s="71">
        <f t="shared" si="2"/>
        <v>90.909090909090907</v>
      </c>
      <c r="DB56" s="144">
        <v>50</v>
      </c>
      <c r="DC56" s="72">
        <v>55</v>
      </c>
    </row>
    <row r="57" spans="1:149" x14ac:dyDescent="0.2">
      <c r="A57" t="s">
        <v>195</v>
      </c>
      <c r="B57"/>
      <c r="C57" t="s">
        <v>216</v>
      </c>
      <c r="D57" t="s">
        <v>54</v>
      </c>
      <c r="E57" t="s">
        <v>55</v>
      </c>
      <c r="CI57" s="71">
        <f t="shared" si="0"/>
        <v>75.925925925925924</v>
      </c>
      <c r="CJ57" s="72">
        <v>41</v>
      </c>
      <c r="CK57" s="144">
        <v>54</v>
      </c>
      <c r="CO57" s="71">
        <f t="shared" si="1"/>
        <v>75</v>
      </c>
      <c r="CP57" s="144">
        <v>21</v>
      </c>
      <c r="CQ57" s="144">
        <v>28</v>
      </c>
      <c r="CU57" s="71">
        <f t="shared" si="3"/>
        <v>76.923076923076934</v>
      </c>
      <c r="CV57" s="72">
        <v>20</v>
      </c>
      <c r="CW57" s="144">
        <v>26</v>
      </c>
      <c r="DA57" s="71">
        <f t="shared" si="2"/>
        <v>100</v>
      </c>
      <c r="DB57" s="144">
        <v>8</v>
      </c>
      <c r="DC57" s="72">
        <v>8</v>
      </c>
    </row>
    <row r="58" spans="1:149" x14ac:dyDescent="0.2">
      <c r="A58" t="s">
        <v>196</v>
      </c>
      <c r="B58"/>
      <c r="C58" t="s">
        <v>216</v>
      </c>
      <c r="D58" t="s">
        <v>282</v>
      </c>
      <c r="E58" t="s">
        <v>56</v>
      </c>
      <c r="CI58" s="71">
        <f t="shared" si="0"/>
        <v>81.944444444444443</v>
      </c>
      <c r="CJ58" s="72">
        <v>59</v>
      </c>
      <c r="CK58" s="144">
        <v>72</v>
      </c>
      <c r="CO58" s="71">
        <f t="shared" si="1"/>
        <v>76.923076923076934</v>
      </c>
      <c r="CP58" s="144">
        <v>40</v>
      </c>
      <c r="CQ58" s="144">
        <v>52</v>
      </c>
      <c r="CU58" s="71">
        <f t="shared" si="3"/>
        <v>95</v>
      </c>
      <c r="CV58" s="72">
        <v>19</v>
      </c>
      <c r="CW58" s="144">
        <v>20</v>
      </c>
      <c r="DA58" s="71">
        <f t="shared" si="2"/>
        <v>92.982456140350877</v>
      </c>
      <c r="DB58" s="144">
        <v>53</v>
      </c>
      <c r="DC58" s="72">
        <v>57</v>
      </c>
    </row>
    <row r="59" spans="1:149" x14ac:dyDescent="0.2">
      <c r="A59" s="74" t="s">
        <v>197</v>
      </c>
      <c r="B59" s="74" t="s">
        <v>215</v>
      </c>
      <c r="C59" s="74" t="s">
        <v>216</v>
      </c>
      <c r="D59" s="74" t="s">
        <v>283</v>
      </c>
      <c r="E59" s="74" t="s">
        <v>223</v>
      </c>
      <c r="CI59" s="71">
        <f t="shared" si="0"/>
        <v>94.230769230769226</v>
      </c>
      <c r="CJ59" s="72">
        <v>98</v>
      </c>
      <c r="CK59" s="144">
        <v>104</v>
      </c>
      <c r="CO59" s="71">
        <f t="shared" si="1"/>
        <v>94.805194805194802</v>
      </c>
      <c r="CP59" s="144">
        <v>73</v>
      </c>
      <c r="CQ59" s="144">
        <v>77</v>
      </c>
      <c r="CU59" s="71">
        <f t="shared" si="3"/>
        <v>92.592592592592595</v>
      </c>
      <c r="CV59" s="72">
        <v>25</v>
      </c>
      <c r="CW59" s="144">
        <v>27</v>
      </c>
      <c r="DA59" s="71">
        <f t="shared" si="2"/>
        <v>84.210526315789465</v>
      </c>
      <c r="DB59" s="144">
        <v>16</v>
      </c>
      <c r="DC59" s="72">
        <v>19</v>
      </c>
    </row>
    <row r="60" spans="1:149" x14ac:dyDescent="0.2">
      <c r="A60" s="74" t="s">
        <v>198</v>
      </c>
      <c r="B60" s="74" t="s">
        <v>215</v>
      </c>
      <c r="C60" s="74" t="s">
        <v>216</v>
      </c>
      <c r="D60" s="74" t="s">
        <v>284</v>
      </c>
      <c r="E60" s="74" t="s">
        <v>285</v>
      </c>
      <c r="CI60" s="71">
        <f t="shared" si="0"/>
        <v>97.297297297297305</v>
      </c>
      <c r="CJ60" s="72">
        <v>36</v>
      </c>
      <c r="CK60" s="144">
        <v>37</v>
      </c>
      <c r="CO60" s="71">
        <f t="shared" si="1"/>
        <v>95</v>
      </c>
      <c r="CP60" s="144">
        <v>19</v>
      </c>
      <c r="CQ60" s="144">
        <v>20</v>
      </c>
      <c r="CU60" s="71">
        <f t="shared" si="3"/>
        <v>100</v>
      </c>
      <c r="CV60" s="72">
        <v>17</v>
      </c>
      <c r="CW60" s="144">
        <v>17</v>
      </c>
      <c r="DA60" s="71">
        <f t="shared" si="2"/>
        <v>95.384615384615387</v>
      </c>
      <c r="DB60" s="144">
        <v>62</v>
      </c>
      <c r="DC60" s="72">
        <v>65</v>
      </c>
    </row>
    <row r="61" spans="1:149" x14ac:dyDescent="0.2">
      <c r="A61" s="74" t="s">
        <v>199</v>
      </c>
      <c r="B61" s="74" t="s">
        <v>215</v>
      </c>
      <c r="C61" s="74" t="s">
        <v>216</v>
      </c>
      <c r="D61" s="74" t="s">
        <v>286</v>
      </c>
      <c r="E61" s="74" t="s">
        <v>245</v>
      </c>
      <c r="CI61" s="71">
        <f t="shared" si="0"/>
        <v>90.804597701149419</v>
      </c>
      <c r="CJ61" s="72">
        <v>79</v>
      </c>
      <c r="CK61" s="144">
        <v>87</v>
      </c>
      <c r="CO61" s="71">
        <f t="shared" si="1"/>
        <v>73.076923076923066</v>
      </c>
      <c r="CP61" s="144">
        <v>19</v>
      </c>
      <c r="CQ61" s="144">
        <v>26</v>
      </c>
      <c r="CU61" s="71">
        <f t="shared" si="3"/>
        <v>98.360655737704917</v>
      </c>
      <c r="CV61" s="72">
        <v>60</v>
      </c>
      <c r="CW61" s="144">
        <v>61</v>
      </c>
      <c r="DA61" s="71">
        <f t="shared" si="2"/>
        <v>98.734177215189874</v>
      </c>
      <c r="DB61" s="144">
        <v>78</v>
      </c>
      <c r="DC61" s="72">
        <v>79</v>
      </c>
    </row>
    <row r="62" spans="1:149" x14ac:dyDescent="0.2">
      <c r="A62" s="74" t="s">
        <v>200</v>
      </c>
      <c r="B62" s="74" t="s">
        <v>215</v>
      </c>
      <c r="C62" s="74" t="s">
        <v>216</v>
      </c>
      <c r="D62" s="74" t="s">
        <v>287</v>
      </c>
      <c r="E62" s="74" t="s">
        <v>219</v>
      </c>
      <c r="CI62" s="71">
        <f t="shared" si="0"/>
        <v>93.75</v>
      </c>
      <c r="CJ62" s="72">
        <v>15</v>
      </c>
      <c r="CK62" s="144">
        <v>16</v>
      </c>
      <c r="CO62" s="71"/>
      <c r="CP62" s="144"/>
      <c r="CQ62" s="144"/>
      <c r="CU62" s="71">
        <f t="shared" si="3"/>
        <v>93.75</v>
      </c>
      <c r="CV62" s="72">
        <v>15</v>
      </c>
      <c r="CW62" s="144">
        <v>16</v>
      </c>
      <c r="DA62" s="71"/>
      <c r="DB62" s="144"/>
      <c r="DC62" s="72"/>
    </row>
    <row r="63" spans="1:149" x14ac:dyDescent="0.2">
      <c r="A63" s="74" t="s">
        <v>201</v>
      </c>
      <c r="B63" s="74" t="s">
        <v>215</v>
      </c>
      <c r="C63" s="74" t="s">
        <v>216</v>
      </c>
      <c r="D63" s="74" t="s">
        <v>287</v>
      </c>
      <c r="E63" s="74" t="s">
        <v>288</v>
      </c>
      <c r="CI63" s="71">
        <f t="shared" si="0"/>
        <v>100</v>
      </c>
      <c r="CJ63" s="72">
        <v>18</v>
      </c>
      <c r="CK63" s="144">
        <v>18</v>
      </c>
      <c r="CO63" s="71">
        <f t="shared" si="1"/>
        <v>100</v>
      </c>
      <c r="CP63" s="144">
        <v>18</v>
      </c>
      <c r="CQ63" s="144">
        <v>18</v>
      </c>
      <c r="CU63" s="71"/>
      <c r="CV63" s="72"/>
      <c r="CW63" s="144"/>
      <c r="DA63" s="71"/>
      <c r="DB63" s="144"/>
      <c r="DC63" s="72"/>
    </row>
    <row r="64" spans="1:149" x14ac:dyDescent="0.2">
      <c r="A64" s="74" t="s">
        <v>202</v>
      </c>
      <c r="B64" s="74" t="s">
        <v>215</v>
      </c>
      <c r="C64" s="74" t="s">
        <v>216</v>
      </c>
      <c r="D64" s="74" t="s">
        <v>283</v>
      </c>
      <c r="E64" s="74" t="s">
        <v>45</v>
      </c>
      <c r="CI64" s="71">
        <f t="shared" si="0"/>
        <v>88.372093023255815</v>
      </c>
      <c r="CJ64" s="72">
        <v>38</v>
      </c>
      <c r="CK64" s="144">
        <v>43</v>
      </c>
      <c r="CO64" s="71">
        <f t="shared" si="1"/>
        <v>96</v>
      </c>
      <c r="CP64" s="144">
        <v>24</v>
      </c>
      <c r="CQ64" s="144">
        <v>25</v>
      </c>
      <c r="CU64" s="71">
        <f t="shared" si="3"/>
        <v>77.777777777777786</v>
      </c>
      <c r="CV64" s="72">
        <v>14</v>
      </c>
      <c r="CW64" s="144">
        <v>18</v>
      </c>
      <c r="DA64" s="71">
        <f t="shared" si="2"/>
        <v>100</v>
      </c>
      <c r="DB64" s="144">
        <v>40</v>
      </c>
      <c r="DC64" s="72">
        <v>40</v>
      </c>
    </row>
    <row r="65" spans="1:107" x14ac:dyDescent="0.2">
      <c r="A65" s="74" t="s">
        <v>203</v>
      </c>
      <c r="B65" s="74" t="s">
        <v>215</v>
      </c>
      <c r="C65" s="74" t="s">
        <v>216</v>
      </c>
      <c r="D65" s="74" t="s">
        <v>289</v>
      </c>
      <c r="E65" s="74" t="s">
        <v>268</v>
      </c>
      <c r="CI65" s="71">
        <f t="shared" si="0"/>
        <v>94.444444444444443</v>
      </c>
      <c r="CJ65" s="72">
        <v>17</v>
      </c>
      <c r="CK65" s="144">
        <v>18</v>
      </c>
      <c r="CO65" s="71"/>
      <c r="CP65" s="144"/>
      <c r="CQ65" s="144"/>
      <c r="CU65" s="71">
        <f t="shared" si="3"/>
        <v>94.444444444444443</v>
      </c>
      <c r="CV65" s="72">
        <v>17</v>
      </c>
      <c r="CW65" s="144">
        <v>18</v>
      </c>
      <c r="DA65" s="71"/>
      <c r="DB65" s="144"/>
      <c r="DC65" s="72"/>
    </row>
    <row r="66" spans="1:107" x14ac:dyDescent="0.2">
      <c r="A66" s="74" t="s">
        <v>204</v>
      </c>
      <c r="B66" s="74" t="s">
        <v>215</v>
      </c>
      <c r="C66" s="74" t="s">
        <v>216</v>
      </c>
      <c r="D66" s="74" t="s">
        <v>290</v>
      </c>
      <c r="E66" s="74" t="s">
        <v>291</v>
      </c>
      <c r="CI66" s="71">
        <f t="shared" si="0"/>
        <v>100</v>
      </c>
      <c r="CJ66" s="72">
        <v>16</v>
      </c>
      <c r="CK66" s="144">
        <v>16</v>
      </c>
      <c r="CO66" s="71"/>
      <c r="CP66" s="144"/>
      <c r="CQ66" s="144"/>
      <c r="CU66" s="71">
        <f t="shared" si="3"/>
        <v>100</v>
      </c>
      <c r="CV66" s="72">
        <v>16</v>
      </c>
      <c r="CW66" s="144">
        <v>16</v>
      </c>
      <c r="DA66" s="71"/>
      <c r="DB66" s="144"/>
      <c r="DC66" s="72"/>
    </row>
    <row r="67" spans="1:107" x14ac:dyDescent="0.2">
      <c r="A67" s="74" t="s">
        <v>205</v>
      </c>
      <c r="B67" s="74" t="s">
        <v>215</v>
      </c>
      <c r="C67" s="74" t="s">
        <v>216</v>
      </c>
      <c r="D67" s="74" t="s">
        <v>292</v>
      </c>
      <c r="E67" s="74" t="s">
        <v>46</v>
      </c>
      <c r="CI67" s="71">
        <f t="shared" si="0"/>
        <v>100</v>
      </c>
      <c r="CJ67" s="72">
        <v>29</v>
      </c>
      <c r="CK67" s="144">
        <v>29</v>
      </c>
      <c r="CO67" s="71">
        <f t="shared" si="1"/>
        <v>100</v>
      </c>
      <c r="CP67" s="144">
        <v>17</v>
      </c>
      <c r="CQ67" s="144">
        <v>17</v>
      </c>
      <c r="CU67" s="71">
        <f t="shared" si="3"/>
        <v>100</v>
      </c>
      <c r="CV67" s="72">
        <v>12</v>
      </c>
      <c r="CW67" s="144">
        <v>12</v>
      </c>
      <c r="DA67" s="71">
        <f t="shared" si="2"/>
        <v>92.592592592592595</v>
      </c>
      <c r="DB67" s="144">
        <v>50</v>
      </c>
      <c r="DC67" s="72">
        <v>54</v>
      </c>
    </row>
    <row r="68" spans="1:107" x14ac:dyDescent="0.2">
      <c r="A68" s="74" t="s">
        <v>206</v>
      </c>
      <c r="B68" s="74" t="s">
        <v>215</v>
      </c>
      <c r="C68" s="74" t="s">
        <v>216</v>
      </c>
      <c r="D68" s="74" t="s">
        <v>293</v>
      </c>
      <c r="E68" s="74" t="s">
        <v>46</v>
      </c>
      <c r="CI68" s="71">
        <f t="shared" si="0"/>
        <v>93.75</v>
      </c>
      <c r="CJ68" s="72">
        <v>15</v>
      </c>
      <c r="CK68" s="144">
        <v>16</v>
      </c>
      <c r="CO68" s="71"/>
      <c r="CP68" s="144"/>
      <c r="CQ68" s="144"/>
      <c r="CU68" s="71">
        <f t="shared" si="3"/>
        <v>93.75</v>
      </c>
      <c r="CV68" s="72">
        <v>15</v>
      </c>
      <c r="CW68" s="144">
        <v>16</v>
      </c>
      <c r="DA68" s="71"/>
      <c r="DB68" s="144"/>
      <c r="DC68" s="72"/>
    </row>
    <row r="69" spans="1:107" x14ac:dyDescent="0.2">
      <c r="A69" s="74" t="s">
        <v>207</v>
      </c>
      <c r="B69" s="74" t="s">
        <v>215</v>
      </c>
      <c r="C69" s="74" t="s">
        <v>216</v>
      </c>
      <c r="D69" s="74" t="s">
        <v>294</v>
      </c>
      <c r="E69" s="74" t="s">
        <v>295</v>
      </c>
      <c r="CI69" s="71"/>
      <c r="CJ69" s="72"/>
      <c r="CK69" s="144"/>
      <c r="CO69" s="71"/>
      <c r="CP69" s="144"/>
      <c r="CQ69" s="144"/>
      <c r="CU69" s="71"/>
      <c r="CV69" s="72"/>
      <c r="CW69" s="144"/>
      <c r="DA69" s="71">
        <f t="shared" si="2"/>
        <v>100</v>
      </c>
      <c r="DB69" s="144">
        <v>22</v>
      </c>
      <c r="DC69" s="72">
        <v>22</v>
      </c>
    </row>
    <row r="70" spans="1:107" x14ac:dyDescent="0.2">
      <c r="A70" s="74" t="s">
        <v>208</v>
      </c>
      <c r="B70" s="74" t="s">
        <v>215</v>
      </c>
      <c r="C70" s="74" t="s">
        <v>216</v>
      </c>
      <c r="D70" s="74" t="s">
        <v>296</v>
      </c>
      <c r="E70" s="74" t="s">
        <v>57</v>
      </c>
      <c r="CI70" s="71">
        <f t="shared" si="0"/>
        <v>100</v>
      </c>
      <c r="CJ70" s="72">
        <v>9</v>
      </c>
      <c r="CK70" s="144">
        <v>9</v>
      </c>
      <c r="CO70" s="71"/>
      <c r="CP70" s="144"/>
      <c r="CQ70" s="144"/>
      <c r="CU70" s="71">
        <f t="shared" si="3"/>
        <v>100</v>
      </c>
      <c r="CV70" s="72">
        <v>9</v>
      </c>
      <c r="CW70" s="144">
        <v>9</v>
      </c>
      <c r="DA70" s="71"/>
      <c r="DB70" s="144"/>
      <c r="DC70" s="72"/>
    </row>
    <row r="71" spans="1:107" x14ac:dyDescent="0.2">
      <c r="A71" s="74" t="s">
        <v>209</v>
      </c>
      <c r="B71" s="74" t="s">
        <v>215</v>
      </c>
      <c r="C71" s="74" t="s">
        <v>216</v>
      </c>
      <c r="D71" s="74" t="s">
        <v>297</v>
      </c>
      <c r="E71" s="74" t="s">
        <v>53</v>
      </c>
      <c r="CI71" s="71">
        <f t="shared" si="0"/>
        <v>89.65517241379311</v>
      </c>
      <c r="CJ71" s="72">
        <v>26</v>
      </c>
      <c r="CK71" s="144">
        <v>29</v>
      </c>
      <c r="CO71" s="71">
        <f t="shared" si="1"/>
        <v>89.65517241379311</v>
      </c>
      <c r="CP71" s="144">
        <v>26</v>
      </c>
      <c r="CQ71" s="144">
        <v>29</v>
      </c>
      <c r="CU71" s="71"/>
      <c r="CV71" s="72"/>
      <c r="CW71" s="144"/>
      <c r="DA71" s="71"/>
      <c r="DB71" s="144"/>
      <c r="DC71" s="72"/>
    </row>
    <row r="72" spans="1:107" x14ac:dyDescent="0.2">
      <c r="A72" s="74" t="s">
        <v>210</v>
      </c>
      <c r="B72" s="74" t="s">
        <v>215</v>
      </c>
      <c r="C72" s="74" t="s">
        <v>216</v>
      </c>
      <c r="D72" s="74" t="s">
        <v>298</v>
      </c>
      <c r="E72" s="74" t="s">
        <v>53</v>
      </c>
      <c r="CI72" s="71">
        <f t="shared" si="0"/>
        <v>92.592592592592595</v>
      </c>
      <c r="CJ72" s="72">
        <v>50</v>
      </c>
      <c r="CK72" s="144">
        <v>54</v>
      </c>
      <c r="CO72" s="71"/>
      <c r="CP72" s="144"/>
      <c r="CQ72" s="144"/>
      <c r="CU72" s="71">
        <f t="shared" si="3"/>
        <v>92.592592592592595</v>
      </c>
      <c r="CV72" s="72">
        <v>50</v>
      </c>
      <c r="CW72" s="144">
        <v>54</v>
      </c>
      <c r="DA72" s="71"/>
      <c r="DB72" s="144"/>
      <c r="DC72" s="72"/>
    </row>
    <row r="73" spans="1:107" x14ac:dyDescent="0.2">
      <c r="A73" s="74" t="s">
        <v>211</v>
      </c>
      <c r="B73" s="74" t="s">
        <v>215</v>
      </c>
      <c r="C73" s="74" t="s">
        <v>216</v>
      </c>
      <c r="D73" s="74" t="s">
        <v>299</v>
      </c>
      <c r="E73" s="74" t="s">
        <v>53</v>
      </c>
      <c r="CI73" s="71">
        <f t="shared" ref="CI73:CI76" si="4">CJ73/CK73*100</f>
        <v>84.375</v>
      </c>
      <c r="CJ73" s="72">
        <v>27</v>
      </c>
      <c r="CK73" s="144">
        <v>32</v>
      </c>
      <c r="CO73" s="71"/>
      <c r="CP73" s="144"/>
      <c r="CQ73" s="144"/>
      <c r="CU73" s="71">
        <f t="shared" ref="CU73:CU76" si="5">CV73/CW73*100</f>
        <v>84.375</v>
      </c>
      <c r="CV73" s="72">
        <v>27</v>
      </c>
      <c r="CW73" s="144">
        <v>32</v>
      </c>
      <c r="DA73" s="71">
        <f t="shared" ref="DA73:DA75" si="6">DB73/DC73*100</f>
        <v>88.235294117647058</v>
      </c>
      <c r="DB73" s="144">
        <v>15</v>
      </c>
      <c r="DC73" s="72">
        <v>17</v>
      </c>
    </row>
    <row r="74" spans="1:107" x14ac:dyDescent="0.2">
      <c r="A74" s="74" t="s">
        <v>212</v>
      </c>
      <c r="B74" s="74" t="s">
        <v>215</v>
      </c>
      <c r="C74" s="74" t="s">
        <v>216</v>
      </c>
      <c r="D74" s="74" t="s">
        <v>300</v>
      </c>
      <c r="E74" s="74" t="s">
        <v>53</v>
      </c>
      <c r="CI74" s="71">
        <f t="shared" si="4"/>
        <v>91.666666666666657</v>
      </c>
      <c r="CJ74" s="72">
        <v>11</v>
      </c>
      <c r="CK74" s="144">
        <v>12</v>
      </c>
      <c r="CO74" s="71">
        <f t="shared" ref="CO74:CO75" si="7">CP74/CQ74*100</f>
        <v>91.666666666666657</v>
      </c>
      <c r="CP74" s="144">
        <v>11</v>
      </c>
      <c r="CQ74" s="144">
        <v>12</v>
      </c>
      <c r="CU74" s="71"/>
      <c r="CV74" s="72"/>
      <c r="CW74" s="144"/>
      <c r="DA74" s="71"/>
      <c r="DB74" s="144"/>
      <c r="DC74" s="72"/>
    </row>
    <row r="75" spans="1:107" x14ac:dyDescent="0.2">
      <c r="A75" s="74" t="s">
        <v>213</v>
      </c>
      <c r="B75" s="74" t="s">
        <v>215</v>
      </c>
      <c r="C75" s="74" t="s">
        <v>216</v>
      </c>
      <c r="D75" s="74" t="s">
        <v>301</v>
      </c>
      <c r="E75" s="74" t="s">
        <v>53</v>
      </c>
      <c r="CI75" s="71">
        <f t="shared" si="4"/>
        <v>89.726027397260282</v>
      </c>
      <c r="CJ75" s="72">
        <v>131</v>
      </c>
      <c r="CK75" s="144">
        <v>146</v>
      </c>
      <c r="CO75" s="71">
        <f t="shared" si="7"/>
        <v>100</v>
      </c>
      <c r="CP75" s="144">
        <v>49</v>
      </c>
      <c r="CQ75" s="144">
        <v>49</v>
      </c>
      <c r="CU75" s="71">
        <f t="shared" si="5"/>
        <v>84.536082474226802</v>
      </c>
      <c r="CV75" s="72">
        <v>82</v>
      </c>
      <c r="CW75" s="144">
        <v>97</v>
      </c>
      <c r="DA75" s="71">
        <f t="shared" si="6"/>
        <v>100</v>
      </c>
      <c r="DB75" s="144">
        <v>16</v>
      </c>
      <c r="DC75" s="72">
        <v>16</v>
      </c>
    </row>
    <row r="76" spans="1:107" x14ac:dyDescent="0.2">
      <c r="A76" s="74" t="s">
        <v>214</v>
      </c>
      <c r="B76" s="74" t="s">
        <v>215</v>
      </c>
      <c r="C76" s="74" t="s">
        <v>216</v>
      </c>
      <c r="D76" s="74" t="s">
        <v>298</v>
      </c>
      <c r="E76" s="74" t="s">
        <v>280</v>
      </c>
      <c r="CI76" s="71">
        <f t="shared" si="4"/>
        <v>84.615384615384613</v>
      </c>
      <c r="CJ76" s="72">
        <v>11</v>
      </c>
      <c r="CK76" s="144">
        <v>13</v>
      </c>
      <c r="CO76" s="71"/>
      <c r="CP76" s="144"/>
      <c r="CQ76" s="144"/>
      <c r="CU76" s="71">
        <f t="shared" si="5"/>
        <v>84.615384615384613</v>
      </c>
      <c r="CV76" s="72">
        <v>11</v>
      </c>
      <c r="CW76" s="144">
        <v>13</v>
      </c>
      <c r="DA76" s="71"/>
      <c r="DB76" s="144"/>
      <c r="DC76" s="72"/>
    </row>
    <row r="77" spans="1:107" s="143" customFormat="1" x14ac:dyDescent="0.2">
      <c r="CI77" s="146">
        <f>CJ77/CK77*100</f>
        <v>78.691756272401435</v>
      </c>
      <c r="CJ77" s="143">
        <f>SUM(CJ8:CJ76)</f>
        <v>4391</v>
      </c>
      <c r="CK77" s="143">
        <f>SUM(CK8:CK76)</f>
        <v>5580</v>
      </c>
      <c r="CO77" s="146">
        <f>CP77/CQ77*100</f>
        <v>77.22972972972974</v>
      </c>
      <c r="CP77" s="143">
        <f>SUM(CP8:CP76)</f>
        <v>2286</v>
      </c>
      <c r="CQ77" s="143">
        <f>SUM(CQ8:CQ76)</f>
        <v>2960</v>
      </c>
      <c r="CU77" s="146">
        <f>CV77/CW77*100</f>
        <v>80.343511450381683</v>
      </c>
      <c r="CV77" s="143">
        <f>SUM(CV8:CV76)</f>
        <v>2105</v>
      </c>
      <c r="CW77" s="143">
        <f>SUM(CW8:CW76)</f>
        <v>2620</v>
      </c>
      <c r="DA77" s="146">
        <f>DB77/DC77*100</f>
        <v>85.241433021806856</v>
      </c>
      <c r="DB77" s="147">
        <f>SUM(DB8:DB76)</f>
        <v>2189</v>
      </c>
      <c r="DC77" s="147">
        <f>SUM(DC8:DC76)</f>
        <v>2568</v>
      </c>
    </row>
    <row r="78" spans="1:107" x14ac:dyDescent="0.2">
      <c r="B78" s="69"/>
      <c r="CI78"/>
      <c r="CO78"/>
      <c r="CU78"/>
      <c r="DA78"/>
    </row>
    <row r="79" spans="1:107" x14ac:dyDescent="0.2">
      <c r="B79" s="69"/>
      <c r="E79" s="11" t="s">
        <v>60</v>
      </c>
      <c r="CI79" s="12">
        <f>STDEV(CI8:CI76)</f>
        <v>9.9140682718407156</v>
      </c>
      <c r="CO79" s="12">
        <f>STDEV(CO8:CO76)</f>
        <v>12.364753682226894</v>
      </c>
      <c r="CU79" s="12">
        <f>STDEV(CU8:CU76)</f>
        <v>10.350573081333325</v>
      </c>
      <c r="DA79" s="12">
        <f>STDEV(DA8:DA76)</f>
        <v>9.326643655841206</v>
      </c>
    </row>
    <row r="80" spans="1:107" ht="15" x14ac:dyDescent="0.25">
      <c r="B80" s="69"/>
      <c r="E80" s="110" t="s">
        <v>61</v>
      </c>
      <c r="CI80" s="113">
        <f>MAX(CI8:CI76)</f>
        <v>100</v>
      </c>
      <c r="CO80" s="113">
        <f>MAX(CO8:CO76)</f>
        <v>100</v>
      </c>
      <c r="CU80" s="113">
        <f>MAX(CU8:CU76)</f>
        <v>100</v>
      </c>
      <c r="DA80" s="113">
        <f>MAX(DA8:DA76)</f>
        <v>100</v>
      </c>
    </row>
    <row r="81" spans="1:106" x14ac:dyDescent="0.2">
      <c r="B81" s="69"/>
      <c r="E81" s="11" t="s">
        <v>62</v>
      </c>
      <c r="CI81" s="12">
        <f>MIN(CI8:CI76)</f>
        <v>62.280701754385973</v>
      </c>
      <c r="CO81" s="12">
        <f>MIN(CO8:CO76)</f>
        <v>54.54545454545454</v>
      </c>
      <c r="CU81" s="12">
        <f>MIN(CU8:CU76)</f>
        <v>58.666666666666664</v>
      </c>
      <c r="DA81" s="12">
        <f>MIN(DA8:DA76)</f>
        <v>60.714285714285708</v>
      </c>
    </row>
    <row r="82" spans="1:106" x14ac:dyDescent="0.2">
      <c r="B82" s="69"/>
      <c r="E82" s="11" t="s">
        <v>63</v>
      </c>
      <c r="CI82" s="12">
        <f>CI80-CI81</f>
        <v>37.719298245614027</v>
      </c>
      <c r="CO82" s="12">
        <f>CO80-CO81</f>
        <v>45.45454545454546</v>
      </c>
      <c r="CU82" s="12">
        <f>CU80-CU81</f>
        <v>41.333333333333336</v>
      </c>
      <c r="DA82" s="12">
        <f>DA80-DA81</f>
        <v>39.285714285714292</v>
      </c>
    </row>
    <row r="83" spans="1:106" x14ac:dyDescent="0.2">
      <c r="B83" s="69"/>
      <c r="CI83"/>
      <c r="CO83"/>
      <c r="CU83"/>
      <c r="DA83"/>
    </row>
    <row r="84" spans="1:106" x14ac:dyDescent="0.2">
      <c r="B84" s="69"/>
      <c r="CI84"/>
      <c r="CO84"/>
      <c r="CU84"/>
      <c r="DA84"/>
    </row>
    <row r="85" spans="1:106" x14ac:dyDescent="0.2">
      <c r="B85" s="69"/>
      <c r="CI85"/>
      <c r="CO85"/>
      <c r="CU85"/>
      <c r="DA85"/>
    </row>
    <row r="86" spans="1:106" x14ac:dyDescent="0.2">
      <c r="B86" s="69"/>
      <c r="CI86"/>
      <c r="CO86"/>
      <c r="CU86"/>
      <c r="DA86"/>
    </row>
    <row r="87" spans="1:106" x14ac:dyDescent="0.2">
      <c r="B87" s="69"/>
      <c r="CI87"/>
      <c r="CO87"/>
      <c r="CU87"/>
      <c r="DA87"/>
    </row>
    <row r="88" spans="1:106" x14ac:dyDescent="0.2">
      <c r="B88" s="69"/>
      <c r="CI88"/>
      <c r="CO88"/>
      <c r="CU88"/>
      <c r="DA88"/>
    </row>
    <row r="89" spans="1:106" x14ac:dyDescent="0.2">
      <c r="A89" s="69" t="str">
        <f t="shared" ref="A89:A120" si="8">A8</f>
        <v>0020012C</v>
      </c>
      <c r="B89" s="69"/>
      <c r="CI89" s="12">
        <f>IFERROR((CI8 -$CI$77)/$CI$79,"")</f>
        <v>1.1497130648236253</v>
      </c>
      <c r="CO89" s="12">
        <f>IFERROR((CO8 -$CI$77)/$CI$79,"")</f>
        <v>2.1492936243056886</v>
      </c>
      <c r="CP89" s="149"/>
      <c r="CU89" s="12">
        <f>IFERROR((CU8 -$CI$77)/$CI$79,"")</f>
        <v>0.79620286695801745</v>
      </c>
      <c r="CV89" s="150"/>
      <c r="DA89" s="12">
        <f>IFERROR((DA8 -$CI$77)/$CI$79,"")</f>
        <v>0.75802789261278503</v>
      </c>
      <c r="DB89" s="71"/>
    </row>
    <row r="90" spans="1:106" x14ac:dyDescent="0.2">
      <c r="A90" s="69" t="str">
        <f t="shared" si="8"/>
        <v>0020034B</v>
      </c>
      <c r="B90" s="69"/>
      <c r="CI90" s="12">
        <f>IFERROR((CI9 -$CI$77)/$CI$79,"")</f>
        <v>-0.99700915424752623</v>
      </c>
      <c r="CO90" s="12">
        <f t="shared" ref="CO90:CO139" si="9">IFERROR((CO9 -$CI$77)/$CI$79,"")</f>
        <v>-0.99700915424752623</v>
      </c>
      <c r="CP90" s="149"/>
      <c r="CU90" s="12"/>
      <c r="CV90" s="150"/>
      <c r="DA90" s="12">
        <f t="shared" ref="DA90:DA150" si="10">IFERROR((DA9 -$CI$77)/$CI$79,"")</f>
        <v>2.1492936243056886</v>
      </c>
      <c r="DB90" s="71"/>
    </row>
    <row r="91" spans="1:106" x14ac:dyDescent="0.2">
      <c r="A91" s="69" t="str">
        <f t="shared" si="8"/>
        <v>0021476U</v>
      </c>
      <c r="B91" s="69"/>
      <c r="CI91" s="12">
        <f t="shared" ref="CI91:CI153" si="11">IFERROR((CI10 -$CI$77)/$CI$79,"")</f>
        <v>-0.42602804925351456</v>
      </c>
      <c r="CO91" s="12">
        <f t="shared" si="9"/>
        <v>-0.42602804925351456</v>
      </c>
      <c r="CP91" s="149"/>
      <c r="CU91" s="12"/>
      <c r="CV91" s="150"/>
      <c r="DA91" s="12">
        <f t="shared" si="10"/>
        <v>0.73715890663739247</v>
      </c>
      <c r="DB91" s="71"/>
    </row>
    <row r="92" spans="1:106" x14ac:dyDescent="0.2">
      <c r="A92" s="69" t="str">
        <f t="shared" si="8"/>
        <v>0021939X</v>
      </c>
      <c r="B92" s="69"/>
      <c r="CI92" s="12">
        <f t="shared" si="11"/>
        <v>0.68937991243057051</v>
      </c>
      <c r="CO92" s="12">
        <f t="shared" si="9"/>
        <v>0.68937991243057051</v>
      </c>
      <c r="CP92" s="149"/>
      <c r="CU92" s="12"/>
      <c r="CV92" s="150"/>
      <c r="DA92" s="12">
        <f t="shared" si="10"/>
        <v>-0.37237551438769717</v>
      </c>
      <c r="DB92" s="71"/>
    </row>
    <row r="93" spans="1:106" x14ac:dyDescent="0.2">
      <c r="A93" s="69" t="str">
        <f t="shared" si="8"/>
        <v>0022042J</v>
      </c>
      <c r="B93" s="69"/>
      <c r="CI93" s="12">
        <f t="shared" si="11"/>
        <v>1.3087372447412255</v>
      </c>
      <c r="CO93" s="12">
        <f t="shared" si="9"/>
        <v>1.3087372447412255</v>
      </c>
      <c r="CP93" s="149"/>
      <c r="CU93" s="12"/>
      <c r="CV93" s="150"/>
      <c r="DA93" s="12">
        <f t="shared" si="10"/>
        <v>0.39508900608420217</v>
      </c>
      <c r="DB93" s="71"/>
    </row>
    <row r="94" spans="1:106" x14ac:dyDescent="0.2">
      <c r="A94" s="69" t="str">
        <f t="shared" si="8"/>
        <v>0022044L</v>
      </c>
      <c r="B94" s="69"/>
      <c r="CI94" s="12">
        <f t="shared" si="11"/>
        <v>0.62100929782484826</v>
      </c>
      <c r="CO94" s="12">
        <f t="shared" si="9"/>
        <v>0.27270263737107542</v>
      </c>
      <c r="CP94" s="149"/>
      <c r="CU94" s="12">
        <f t="shared" ref="CU94:CU139" si="12">IFERROR((CU13 -$CI$77)/$CI$79,"")</f>
        <v>1.2721913151949453</v>
      </c>
      <c r="CV94" s="150"/>
      <c r="DA94" s="12">
        <f t="shared" si="10"/>
        <v>-1.8133293079267754</v>
      </c>
      <c r="DB94" s="71"/>
    </row>
    <row r="95" spans="1:106" x14ac:dyDescent="0.2">
      <c r="A95" s="69" t="str">
        <f t="shared" si="8"/>
        <v>0600002B</v>
      </c>
      <c r="B95" s="69"/>
      <c r="CI95" s="12">
        <f t="shared" si="11"/>
        <v>-1.0359726561491147</v>
      </c>
      <c r="CO95" s="12">
        <f t="shared" si="9"/>
        <v>-1.0359726561491147</v>
      </c>
      <c r="CP95" s="149"/>
      <c r="CU95" s="12"/>
      <c r="CV95" s="150"/>
      <c r="DA95" s="12">
        <f t="shared" si="10"/>
        <v>1.6184159108965539</v>
      </c>
      <c r="DB95" s="71"/>
    </row>
    <row r="96" spans="1:106" x14ac:dyDescent="0.2">
      <c r="A96" s="69" t="str">
        <f t="shared" si="8"/>
        <v>0601863Z</v>
      </c>
      <c r="B96" s="69"/>
      <c r="CI96" s="12">
        <f t="shared" si="11"/>
        <v>0.40352268213334469</v>
      </c>
      <c r="CO96" s="12"/>
      <c r="CP96" s="149"/>
      <c r="CU96" s="12">
        <f t="shared" si="12"/>
        <v>0.40352268213334469</v>
      </c>
      <c r="CV96" s="150"/>
      <c r="DA96" s="12">
        <f t="shared" si="10"/>
        <v>1.3087372447412255</v>
      </c>
      <c r="DB96" s="71"/>
    </row>
    <row r="97" spans="1:106" x14ac:dyDescent="0.2">
      <c r="A97" s="69" t="str">
        <f t="shared" si="8"/>
        <v>0800007Y</v>
      </c>
      <c r="B97" s="69"/>
      <c r="CI97" s="12">
        <f t="shared" si="11"/>
        <v>-1.1220609339992444</v>
      </c>
      <c r="CO97" s="12">
        <f t="shared" si="9"/>
        <v>-2.4355593551368315</v>
      </c>
      <c r="CP97" s="149"/>
      <c r="CU97" s="12">
        <f t="shared" si="12"/>
        <v>-6.4854887717772272E-2</v>
      </c>
      <c r="CV97" s="150"/>
      <c r="DA97" s="12">
        <f t="shared" si="10"/>
        <v>-9.2190054532875751E-2</v>
      </c>
      <c r="DB97" s="71"/>
    </row>
    <row r="98" spans="1:106" x14ac:dyDescent="0.2">
      <c r="A98" s="69" t="str">
        <f t="shared" si="8"/>
        <v>0801853E</v>
      </c>
      <c r="B98" s="69"/>
      <c r="CI98" s="12">
        <f t="shared" si="11"/>
        <v>-0.482013303026541</v>
      </c>
      <c r="CO98" s="12">
        <f t="shared" si="9"/>
        <v>-0.73261396277246638</v>
      </c>
      <c r="CP98" s="149"/>
      <c r="CU98" s="12">
        <f t="shared" si="12"/>
        <v>-0.19644510936257711</v>
      </c>
      <c r="CV98" s="150"/>
      <c r="DA98" s="12">
        <f t="shared" si="10"/>
        <v>0.24614710453709576</v>
      </c>
      <c r="DB98" s="71"/>
    </row>
    <row r="99" spans="1:106" x14ac:dyDescent="0.2">
      <c r="A99" s="69" t="str">
        <f t="shared" si="8"/>
        <v>0801882L</v>
      </c>
      <c r="B99" s="69"/>
      <c r="CI99" s="12">
        <f t="shared" si="11"/>
        <v>0.52822060657422643</v>
      </c>
      <c r="CO99" s="12"/>
      <c r="CP99" s="149"/>
      <c r="CU99" s="12">
        <f t="shared" si="12"/>
        <v>0.52822060657422643</v>
      </c>
      <c r="CV99" s="150"/>
      <c r="DA99" s="12">
        <f t="shared" si="10"/>
        <v>0.65497117174664565</v>
      </c>
      <c r="DB99" s="71"/>
    </row>
    <row r="100" spans="1:106" x14ac:dyDescent="0.2">
      <c r="A100" s="69" t="str">
        <f t="shared" si="8"/>
        <v>0020022N</v>
      </c>
      <c r="B100" s="69"/>
      <c r="CI100" s="12">
        <f t="shared" si="11"/>
        <v>0.83364016063957447</v>
      </c>
      <c r="CO100" s="12">
        <f t="shared" si="9"/>
        <v>1.3733954277846467</v>
      </c>
      <c r="CP100" s="149"/>
      <c r="CU100" s="12">
        <f t="shared" si="12"/>
        <v>0.43646175651395547</v>
      </c>
      <c r="CV100" s="150"/>
      <c r="DA100" s="12">
        <f t="shared" si="10"/>
        <v>1.9589789723288289</v>
      </c>
      <c r="DB100" s="71"/>
    </row>
    <row r="101" spans="1:106" x14ac:dyDescent="0.2">
      <c r="A101" s="69" t="str">
        <f t="shared" si="8"/>
        <v>0020025S</v>
      </c>
      <c r="B101" s="69"/>
      <c r="CI101" s="12">
        <f t="shared" si="11"/>
        <v>1.0285517848864056</v>
      </c>
      <c r="CO101" s="12">
        <f t="shared" si="9"/>
        <v>1.0285517848864056</v>
      </c>
      <c r="CP101" s="149"/>
      <c r="CU101" s="12"/>
      <c r="CV101" s="150"/>
      <c r="DA101" s="12">
        <f t="shared" si="10"/>
        <v>1.0074057124445333</v>
      </c>
      <c r="DB101" s="71"/>
    </row>
    <row r="102" spans="1:106" x14ac:dyDescent="0.2">
      <c r="A102" s="69" t="str">
        <f t="shared" si="8"/>
        <v>0020051V</v>
      </c>
      <c r="B102" s="69"/>
      <c r="CI102" s="12">
        <f t="shared" si="11"/>
        <v>-1.2129318939521601</v>
      </c>
      <c r="CO102" s="12">
        <f t="shared" si="9"/>
        <v>-1.2129318939521601</v>
      </c>
      <c r="CP102" s="149"/>
      <c r="CU102" s="12"/>
      <c r="CV102" s="150"/>
      <c r="DA102" s="12">
        <f t="shared" si="10"/>
        <v>-0.57250798571256944</v>
      </c>
      <c r="DB102" s="71"/>
    </row>
    <row r="103" spans="1:106" x14ac:dyDescent="0.2">
      <c r="A103" s="69" t="str">
        <f t="shared" si="8"/>
        <v>0020052W</v>
      </c>
      <c r="B103" s="69"/>
      <c r="CI103" s="12">
        <f t="shared" si="11"/>
        <v>-0.93846450470662079</v>
      </c>
      <c r="CO103" s="12">
        <f t="shared" si="9"/>
        <v>-1.4298496693236331</v>
      </c>
      <c r="CP103" s="149"/>
      <c r="CU103" s="12">
        <f t="shared" si="12"/>
        <v>-9.2190054532875751E-2</v>
      </c>
      <c r="CV103" s="150"/>
      <c r="DA103" s="12">
        <f t="shared" si="10"/>
        <v>-0.614179404399392</v>
      </c>
      <c r="DB103" s="71"/>
    </row>
    <row r="104" spans="1:106" x14ac:dyDescent="0.2">
      <c r="A104" s="69" t="str">
        <f t="shared" si="8"/>
        <v>0020078Z</v>
      </c>
      <c r="B104" s="69"/>
      <c r="CI104" s="12">
        <f t="shared" si="11"/>
        <v>0.61436458336188837</v>
      </c>
      <c r="CO104" s="12">
        <f t="shared" si="9"/>
        <v>0.73715890663739247</v>
      </c>
      <c r="CP104" s="149"/>
      <c r="CU104" s="12">
        <f t="shared" si="12"/>
        <v>0.54459508150080693</v>
      </c>
      <c r="CV104" s="150"/>
      <c r="DA104" s="12">
        <f t="shared" si="10"/>
        <v>0.65497117174664565</v>
      </c>
      <c r="DB104" s="71"/>
    </row>
    <row r="105" spans="1:106" x14ac:dyDescent="0.2">
      <c r="A105" s="69" t="str">
        <f t="shared" si="8"/>
        <v>0020079A</v>
      </c>
      <c r="B105" s="69"/>
      <c r="CI105" s="12">
        <f t="shared" si="11"/>
        <v>-1.0142549315096494</v>
      </c>
      <c r="CO105" s="12">
        <f t="shared" si="9"/>
        <v>-1.9484187260710633</v>
      </c>
      <c r="CP105" s="149"/>
      <c r="CU105" s="12">
        <f t="shared" si="12"/>
        <v>-0.29103134862339386</v>
      </c>
      <c r="CV105" s="150"/>
      <c r="DA105" s="12">
        <f t="shared" si="10"/>
        <v>0.70833983076661033</v>
      </c>
      <c r="DB105" s="71"/>
    </row>
    <row r="106" spans="1:106" x14ac:dyDescent="0.2">
      <c r="A106" s="69" t="str">
        <f t="shared" si="8"/>
        <v>0020088K</v>
      </c>
      <c r="B106" s="69"/>
      <c r="CI106" s="12">
        <f t="shared" si="11"/>
        <v>-1.2137066002928007E-2</v>
      </c>
      <c r="CO106" s="12">
        <f t="shared" si="9"/>
        <v>0.98544632952412503</v>
      </c>
      <c r="CP106" s="149"/>
      <c r="CU106" s="12">
        <f t="shared" si="12"/>
        <v>-0.31373204604599098</v>
      </c>
      <c r="CV106" s="150"/>
      <c r="DA106" s="12">
        <f t="shared" si="10"/>
        <v>0.96262579433233042</v>
      </c>
      <c r="DB106" s="71"/>
    </row>
    <row r="107" spans="1:106" x14ac:dyDescent="0.2">
      <c r="A107" s="69" t="str">
        <f t="shared" si="8"/>
        <v>0020089L</v>
      </c>
      <c r="B107" s="69"/>
      <c r="CI107" s="12">
        <f t="shared" si="11"/>
        <v>-0.40008616426344823</v>
      </c>
      <c r="CO107" s="12">
        <f t="shared" si="9"/>
        <v>-1.6332100837343901</v>
      </c>
      <c r="CP107" s="149"/>
      <c r="CU107" s="12">
        <f t="shared" si="12"/>
        <v>0.56706985100787777</v>
      </c>
      <c r="CV107" s="150"/>
      <c r="DA107" s="12">
        <f t="shared" si="10"/>
        <v>-1.0027927990610437</v>
      </c>
      <c r="DB107" s="71"/>
    </row>
    <row r="108" spans="1:106" x14ac:dyDescent="0.2">
      <c r="A108" s="69" t="str">
        <f t="shared" si="8"/>
        <v>0021478W</v>
      </c>
      <c r="B108" s="69"/>
      <c r="CI108" s="12"/>
      <c r="CO108" s="12"/>
      <c r="CP108" s="149"/>
      <c r="CU108" s="12"/>
      <c r="CV108" s="150"/>
      <c r="DA108" s="12">
        <f t="shared" si="10"/>
        <v>-0.2854214061568911</v>
      </c>
      <c r="DB108" s="71"/>
    </row>
    <row r="109" spans="1:106" x14ac:dyDescent="0.2">
      <c r="A109" s="69" t="str">
        <f t="shared" si="8"/>
        <v>0021479X</v>
      </c>
      <c r="B109" s="69"/>
      <c r="CI109" s="12">
        <f t="shared" si="11"/>
        <v>0.21486250421213288</v>
      </c>
      <c r="CO109" s="12">
        <f t="shared" si="9"/>
        <v>1.4288167275361501</v>
      </c>
      <c r="CP109" s="149"/>
      <c r="CU109" s="12">
        <f t="shared" si="12"/>
        <v>-0.54048679030058999</v>
      </c>
      <c r="CV109" s="150"/>
      <c r="DA109" s="12">
        <f t="shared" si="10"/>
        <v>1.1058443255360124</v>
      </c>
      <c r="DB109" s="71"/>
    </row>
    <row r="110" spans="1:106" x14ac:dyDescent="0.2">
      <c r="A110" s="69" t="str">
        <f t="shared" si="8"/>
        <v>0022008X</v>
      </c>
      <c r="B110" s="69"/>
      <c r="CI110" s="12">
        <f t="shared" si="11"/>
        <v>0.18116161361816907</v>
      </c>
      <c r="CO110" s="12">
        <f t="shared" si="9"/>
        <v>-4.346214847116868E-2</v>
      </c>
      <c r="CP110" s="149"/>
      <c r="CU110" s="12">
        <f t="shared" si="12"/>
        <v>0.31535243252868161</v>
      </c>
      <c r="CV110" s="150"/>
      <c r="DA110" s="12">
        <f t="shared" si="10"/>
        <v>1.1886577619463041</v>
      </c>
      <c r="DB110" s="71"/>
    </row>
    <row r="111" spans="1:106" x14ac:dyDescent="0.2">
      <c r="A111" s="69" t="str">
        <f t="shared" si="8"/>
        <v>0600003C</v>
      </c>
      <c r="B111" s="69"/>
      <c r="CI111" s="12">
        <f t="shared" si="11"/>
        <v>0.40770918319370925</v>
      </c>
      <c r="CO111" s="12">
        <f t="shared" si="9"/>
        <v>-0.18786313838574223</v>
      </c>
      <c r="CP111" s="149"/>
      <c r="CU111" s="12">
        <f t="shared" si="12"/>
        <v>1.2644974352904648</v>
      </c>
      <c r="CV111" s="150"/>
      <c r="DA111" s="12">
        <f t="shared" si="10"/>
        <v>0.83933563017925417</v>
      </c>
      <c r="DB111" s="71"/>
    </row>
    <row r="112" spans="1:106" x14ac:dyDescent="0.2">
      <c r="A112" s="69" t="str">
        <f t="shared" si="8"/>
        <v>0600004D</v>
      </c>
      <c r="B112" s="69"/>
      <c r="CI112" s="12">
        <f t="shared" si="11"/>
        <v>0.53161908250238465</v>
      </c>
      <c r="CO112" s="12">
        <f t="shared" si="9"/>
        <v>1.9091346587158424</v>
      </c>
      <c r="CP112" s="149"/>
      <c r="CU112" s="12">
        <f t="shared" si="12"/>
        <v>0.19129170484964836</v>
      </c>
      <c r="CV112" s="150"/>
      <c r="DA112" s="12">
        <f t="shared" si="10"/>
        <v>1.1094300619579014</v>
      </c>
      <c r="DB112" s="71"/>
    </row>
    <row r="113" spans="1:106" x14ac:dyDescent="0.2">
      <c r="A113" s="69" t="str">
        <f t="shared" si="8"/>
        <v>0600016S</v>
      </c>
      <c r="B113" s="69"/>
      <c r="CI113" s="12">
        <f t="shared" si="11"/>
        <v>-0.65256097424251858</v>
      </c>
      <c r="CO113" s="12">
        <f t="shared" si="9"/>
        <v>-0.65256097424251858</v>
      </c>
      <c r="CP113" s="149"/>
      <c r="CU113" s="12"/>
      <c r="CV113" s="150"/>
      <c r="DA113" s="12">
        <f t="shared" si="10"/>
        <v>1.6689756931259949</v>
      </c>
      <c r="DB113" s="71"/>
    </row>
    <row r="114" spans="1:106" x14ac:dyDescent="0.2">
      <c r="A114" s="69" t="str">
        <f t="shared" si="8"/>
        <v>0600017T</v>
      </c>
      <c r="B114" s="69"/>
      <c r="CI114" s="12">
        <f t="shared" si="11"/>
        <v>0.35820152579449782</v>
      </c>
      <c r="CO114" s="12"/>
      <c r="CP114" s="149"/>
      <c r="CU114" s="12">
        <f t="shared" si="12"/>
        <v>0.35820152579449782</v>
      </c>
      <c r="CV114" s="150"/>
      <c r="DA114" s="12">
        <f t="shared" si="10"/>
        <v>-0.60161816335982254</v>
      </c>
      <c r="DB114" s="71"/>
    </row>
    <row r="115" spans="1:106" x14ac:dyDescent="0.2">
      <c r="A115" s="69" t="str">
        <f t="shared" si="8"/>
        <v>0600041U</v>
      </c>
      <c r="B115" s="69"/>
      <c r="CI115" s="12">
        <f t="shared" si="11"/>
        <v>0.44106614325533028</v>
      </c>
      <c r="CO115" s="12">
        <f t="shared" si="9"/>
        <v>0.44450322068199127</v>
      </c>
      <c r="CP115" s="149"/>
      <c r="CU115" s="12">
        <f t="shared" si="12"/>
        <v>0.43646175651395547</v>
      </c>
      <c r="CV115" s="150"/>
      <c r="DA115" s="12">
        <f t="shared" si="10"/>
        <v>0.61064804815379159</v>
      </c>
      <c r="DB115" s="71"/>
    </row>
    <row r="116" spans="1:106" x14ac:dyDescent="0.2">
      <c r="A116" s="69" t="str">
        <f t="shared" si="8"/>
        <v>0600048B</v>
      </c>
      <c r="B116" s="69"/>
      <c r="CI116" s="12">
        <f t="shared" si="11"/>
        <v>0.74481967364101842</v>
      </c>
      <c r="CO116" s="12">
        <f t="shared" si="9"/>
        <v>0.92253566494133876</v>
      </c>
      <c r="CP116" s="149"/>
      <c r="CU116" s="12">
        <f t="shared" si="12"/>
        <v>-1.8853769976037287</v>
      </c>
      <c r="CV116" s="150"/>
      <c r="DA116" s="12">
        <f t="shared" si="10"/>
        <v>0.49444825203815412</v>
      </c>
      <c r="DB116" s="71"/>
    </row>
    <row r="117" spans="1:106" x14ac:dyDescent="0.2">
      <c r="A117" s="69" t="str">
        <f t="shared" si="8"/>
        <v>0600049C</v>
      </c>
      <c r="B117" s="69"/>
      <c r="CI117" s="12">
        <f t="shared" si="11"/>
        <v>0.20400600302793465</v>
      </c>
      <c r="CO117" s="12">
        <f t="shared" si="9"/>
        <v>0.19703364596242176</v>
      </c>
      <c r="CP117" s="149"/>
      <c r="CU117" s="12">
        <f t="shared" si="12"/>
        <v>0.21780236913628548</v>
      </c>
      <c r="CV117" s="150"/>
      <c r="DA117" s="12">
        <f t="shared" si="10"/>
        <v>0.49120980708264023</v>
      </c>
      <c r="DB117" s="71"/>
    </row>
    <row r="118" spans="1:106" x14ac:dyDescent="0.2">
      <c r="A118" s="69" t="str">
        <f t="shared" si="8"/>
        <v>0600062S</v>
      </c>
      <c r="B118" s="69"/>
      <c r="CI118" s="12">
        <f t="shared" si="11"/>
        <v>-1.1373762643283867</v>
      </c>
      <c r="CO118" s="12">
        <f t="shared" si="9"/>
        <v>-1.1373762643283867</v>
      </c>
      <c r="CP118" s="149"/>
      <c r="CU118" s="12"/>
      <c r="CV118" s="150"/>
      <c r="DA118" s="12">
        <f t="shared" si="10"/>
        <v>1.0285517848864056</v>
      </c>
      <c r="DB118" s="71"/>
    </row>
    <row r="119" spans="1:106" x14ac:dyDescent="0.2">
      <c r="A119" s="69" t="str">
        <f t="shared" si="8"/>
        <v>0600063T</v>
      </c>
      <c r="B119" s="69"/>
      <c r="CI119" s="12">
        <f t="shared" si="11"/>
        <v>7.262492185231155E-2</v>
      </c>
      <c r="CO119" s="12">
        <f t="shared" si="9"/>
        <v>7.262492185231155E-2</v>
      </c>
      <c r="CP119" s="149"/>
      <c r="CU119" s="12"/>
      <c r="CV119" s="150"/>
      <c r="DA119" s="12">
        <f t="shared" si="10"/>
        <v>0.70833983076661033</v>
      </c>
      <c r="DB119" s="71"/>
    </row>
    <row r="120" spans="1:106" x14ac:dyDescent="0.2">
      <c r="A120" s="69" t="str">
        <f t="shared" si="8"/>
        <v>0600070A</v>
      </c>
      <c r="B120" s="69"/>
      <c r="CI120" s="12"/>
      <c r="CO120" s="12"/>
      <c r="CP120" s="149"/>
      <c r="CU120" s="12"/>
      <c r="CV120" s="150"/>
      <c r="DA120" s="12">
        <f t="shared" si="10"/>
        <v>0.46818086517676566</v>
      </c>
      <c r="DB120" s="71"/>
    </row>
    <row r="121" spans="1:106" x14ac:dyDescent="0.2">
      <c r="A121" s="69" t="str">
        <f t="shared" ref="A121:A152" si="13">A40</f>
        <v>0601363F</v>
      </c>
      <c r="B121" s="69"/>
      <c r="CI121" s="12">
        <f t="shared" si="11"/>
        <v>-0.48876024386585265</v>
      </c>
      <c r="CO121" s="12">
        <f t="shared" si="9"/>
        <v>-1.6766871378497932</v>
      </c>
      <c r="CP121" s="149"/>
      <c r="CU121" s="12">
        <f t="shared" si="12"/>
        <v>0.46818086517676566</v>
      </c>
      <c r="CV121" s="150"/>
      <c r="DA121" s="12">
        <f t="shared" si="10"/>
        <v>-0.37237551438769717</v>
      </c>
      <c r="DB121" s="71"/>
    </row>
    <row r="122" spans="1:106" x14ac:dyDescent="0.2">
      <c r="A122" s="69" t="str">
        <f t="shared" si="13"/>
        <v>0601470X</v>
      </c>
      <c r="B122" s="69"/>
      <c r="CI122" s="12">
        <f t="shared" si="11"/>
        <v>-1.0261415873822786</v>
      </c>
      <c r="CO122" s="12">
        <f t="shared" si="9"/>
        <v>-0.62819702121166365</v>
      </c>
      <c r="CP122" s="149"/>
      <c r="CU122" s="12">
        <f t="shared" si="12"/>
        <v>-1.73019735829952</v>
      </c>
      <c r="CV122" s="150"/>
      <c r="DA122" s="12">
        <f t="shared" si="10"/>
        <v>0.22802189958691813</v>
      </c>
      <c r="DB122" s="71"/>
    </row>
    <row r="123" spans="1:106" x14ac:dyDescent="0.2">
      <c r="A123" s="69" t="str">
        <f t="shared" si="13"/>
        <v>0601787S</v>
      </c>
      <c r="B123" s="69"/>
      <c r="CI123" s="12">
        <f t="shared" si="11"/>
        <v>5.2063845590397367E-2</v>
      </c>
      <c r="CO123" s="12">
        <f t="shared" si="9"/>
        <v>-0.13928004778578662</v>
      </c>
      <c r="CP123" s="149"/>
      <c r="CU123" s="12">
        <f t="shared" si="12"/>
        <v>0.32640027103336106</v>
      </c>
      <c r="CV123" s="150"/>
      <c r="DA123" s="12">
        <f t="shared" si="10"/>
        <v>1.1406259688283342</v>
      </c>
      <c r="DB123" s="71"/>
    </row>
    <row r="124" spans="1:106" x14ac:dyDescent="0.2">
      <c r="A124" s="69" t="str">
        <f t="shared" si="13"/>
        <v>0601822E</v>
      </c>
      <c r="B124" s="69"/>
      <c r="CI124" s="12">
        <f t="shared" si="11"/>
        <v>-0.83553923373954286</v>
      </c>
      <c r="CO124" s="12">
        <f t="shared" si="9"/>
        <v>-1.2129318939521601</v>
      </c>
      <c r="CP124" s="149"/>
      <c r="CU124" s="12">
        <f t="shared" si="12"/>
        <v>-0.47324227993543261</v>
      </c>
      <c r="CV124" s="150"/>
      <c r="DA124" s="12">
        <f t="shared" si="10"/>
        <v>0.36929187934565072</v>
      </c>
      <c r="DB124" s="71"/>
    </row>
    <row r="125" spans="1:106" x14ac:dyDescent="0.2">
      <c r="A125" s="69" t="str">
        <f t="shared" si="13"/>
        <v>0601845E</v>
      </c>
      <c r="B125" s="69"/>
      <c r="CI125" s="12">
        <f t="shared" si="11"/>
        <v>0.15013250534156361</v>
      </c>
      <c r="CO125" s="12"/>
      <c r="CP125" s="149"/>
      <c r="CU125" s="12">
        <f t="shared" si="12"/>
        <v>0.15013250534156361</v>
      </c>
      <c r="CV125" s="150"/>
      <c r="DA125" s="12">
        <f t="shared" si="10"/>
        <v>1.588922704596047</v>
      </c>
      <c r="DB125" s="71"/>
    </row>
    <row r="126" spans="1:106" x14ac:dyDescent="0.2">
      <c r="A126" s="69" t="str">
        <f t="shared" si="13"/>
        <v>0601870G</v>
      </c>
      <c r="B126" s="69"/>
      <c r="CI126" s="12">
        <f t="shared" si="11"/>
        <v>-0.42454797932617999</v>
      </c>
      <c r="CO126" s="12">
        <f t="shared" si="9"/>
        <v>1.3733954277846467</v>
      </c>
      <c r="CP126" s="149"/>
      <c r="CU126" s="12">
        <f t="shared" si="12"/>
        <v>-0.81737595062770596</v>
      </c>
      <c r="CV126" s="150"/>
      <c r="DA126" s="12">
        <f t="shared" si="10"/>
        <v>-1.5865125070919199</v>
      </c>
      <c r="DB126" s="71"/>
    </row>
    <row r="127" spans="1:106" x14ac:dyDescent="0.2">
      <c r="A127" s="69" t="str">
        <f t="shared" si="13"/>
        <v>0601897L</v>
      </c>
      <c r="B127" s="69"/>
      <c r="CI127" s="12">
        <f t="shared" si="11"/>
        <v>0.68214067088408215</v>
      </c>
      <c r="CO127" s="12">
        <f t="shared" si="9"/>
        <v>0.68214067088408215</v>
      </c>
      <c r="CP127" s="149"/>
      <c r="CU127" s="12"/>
      <c r="CV127" s="150"/>
      <c r="DA127" s="12">
        <f t="shared" si="10"/>
        <v>1.3087372447412255</v>
      </c>
      <c r="DB127" s="71"/>
    </row>
    <row r="128" spans="1:106" x14ac:dyDescent="0.2">
      <c r="A128" s="69" t="str">
        <f t="shared" si="13"/>
        <v>0800013E</v>
      </c>
      <c r="B128" s="69"/>
      <c r="CI128" s="12">
        <f t="shared" si="11"/>
        <v>-1.0027927990610437</v>
      </c>
      <c r="CO128" s="12">
        <f t="shared" si="9"/>
        <v>-1.0027927990610437</v>
      </c>
      <c r="CP128" s="149"/>
      <c r="CU128" s="12"/>
      <c r="CV128" s="150"/>
      <c r="DA128" s="12">
        <f t="shared" si="10"/>
        <v>-5.0056902675009049E-2</v>
      </c>
      <c r="DB128" s="71"/>
    </row>
    <row r="129" spans="1:106" x14ac:dyDescent="0.2">
      <c r="A129" s="69" t="str">
        <f t="shared" si="13"/>
        <v>0800061G</v>
      </c>
      <c r="B129" s="69"/>
      <c r="CI129" s="12">
        <f t="shared" si="11"/>
        <v>-0.5135889861545273</v>
      </c>
      <c r="CO129" s="12">
        <f t="shared" si="9"/>
        <v>-0.10891754467346283</v>
      </c>
      <c r="CP129" s="149"/>
      <c r="CU129" s="12">
        <f t="shared" si="12"/>
        <v>-0.98105427200334139</v>
      </c>
      <c r="CV129" s="150"/>
      <c r="DA129" s="12">
        <f t="shared" si="10"/>
        <v>0.57325041262232246</v>
      </c>
      <c r="DB129" s="71"/>
    </row>
    <row r="130" spans="1:106" x14ac:dyDescent="0.2">
      <c r="A130" s="69" t="str">
        <f t="shared" si="13"/>
        <v>0800062H</v>
      </c>
      <c r="B130" s="69"/>
      <c r="CI130" s="12">
        <f t="shared" si="11"/>
        <v>0.13195831335097996</v>
      </c>
      <c r="CO130" s="12">
        <f t="shared" si="9"/>
        <v>0.13195831335097996</v>
      </c>
      <c r="CP130" s="149"/>
      <c r="CU130" s="12">
        <f t="shared" si="12"/>
        <v>0.13195831335097996</v>
      </c>
      <c r="CV130" s="150"/>
      <c r="DA130" s="12">
        <f t="shared" si="10"/>
        <v>-9.2190054532875751E-2</v>
      </c>
      <c r="DB130" s="71"/>
    </row>
    <row r="131" spans="1:106" x14ac:dyDescent="0.2">
      <c r="A131" s="69" t="str">
        <f t="shared" si="13"/>
        <v>0800063J</v>
      </c>
      <c r="B131" s="69"/>
      <c r="CI131" s="12">
        <f t="shared" si="11"/>
        <v>-1.578391189414968</v>
      </c>
      <c r="CO131" s="12">
        <f t="shared" si="9"/>
        <v>-1.9424713931967865</v>
      </c>
      <c r="CP131" s="149"/>
      <c r="CU131" s="12">
        <f t="shared" si="12"/>
        <v>-1.0836155278653181</v>
      </c>
      <c r="CV131" s="150"/>
      <c r="DA131" s="12">
        <f t="shared" si="10"/>
        <v>-0.3108713890537122</v>
      </c>
      <c r="DB131" s="71"/>
    </row>
    <row r="132" spans="1:106" x14ac:dyDescent="0.2">
      <c r="A132" s="69" t="str">
        <f t="shared" si="13"/>
        <v>0800065L</v>
      </c>
      <c r="B132" s="69"/>
      <c r="CI132" s="12">
        <f t="shared" si="11"/>
        <v>0.78929229107779497</v>
      </c>
      <c r="CO132" s="12">
        <f t="shared" si="9"/>
        <v>0.23630324322794699</v>
      </c>
      <c r="CP132" s="149"/>
      <c r="CU132" s="12">
        <f t="shared" si="12"/>
        <v>1.823916961248478</v>
      </c>
      <c r="CV132" s="150"/>
      <c r="DA132" s="12">
        <f t="shared" si="10"/>
        <v>1.4985402981912663</v>
      </c>
      <c r="DB132" s="71"/>
    </row>
    <row r="133" spans="1:106" x14ac:dyDescent="0.2">
      <c r="A133" s="69" t="str">
        <f t="shared" si="13"/>
        <v>0801194N</v>
      </c>
      <c r="B133" s="69"/>
      <c r="CI133" s="12">
        <f t="shared" si="11"/>
        <v>-1.3231687961901217</v>
      </c>
      <c r="CO133" s="12">
        <f t="shared" si="9"/>
        <v>-1.838462222930364</v>
      </c>
      <c r="CP133" s="149"/>
      <c r="CU133" s="12">
        <f t="shared" si="12"/>
        <v>-9.2190054532875751E-2</v>
      </c>
      <c r="CV133" s="150"/>
      <c r="DA133" s="12">
        <f t="shared" si="10"/>
        <v>1.0159591799491106</v>
      </c>
      <c r="DB133" s="71"/>
    </row>
    <row r="134" spans="1:106" x14ac:dyDescent="0.2">
      <c r="A134" s="69" t="str">
        <f t="shared" si="13"/>
        <v>0801252B</v>
      </c>
      <c r="B134" s="69"/>
      <c r="CI134" s="12">
        <f t="shared" si="11"/>
        <v>0.18435663311603778</v>
      </c>
      <c r="CO134" s="12">
        <f t="shared" si="9"/>
        <v>0.88845905495899569</v>
      </c>
      <c r="CP134" s="149"/>
      <c r="CU134" s="12">
        <f t="shared" si="12"/>
        <v>-0.5768351742817559</v>
      </c>
      <c r="CV134" s="150"/>
      <c r="DA134" s="12">
        <f t="shared" si="10"/>
        <v>0.34810138238184118</v>
      </c>
      <c r="DB134" s="71"/>
    </row>
    <row r="135" spans="1:106" x14ac:dyDescent="0.2">
      <c r="A135" s="69" t="str">
        <f t="shared" si="13"/>
        <v>0801336T</v>
      </c>
      <c r="B135" s="69"/>
      <c r="CI135" s="12">
        <f t="shared" si="11"/>
        <v>-0.50509494273998157</v>
      </c>
      <c r="CO135" s="12">
        <f t="shared" si="9"/>
        <v>-0.50509494273998157</v>
      </c>
      <c r="CP135" s="149"/>
      <c r="CU135" s="12"/>
      <c r="CV135" s="150"/>
      <c r="DA135" s="12"/>
      <c r="DB135" s="71"/>
    </row>
    <row r="136" spans="1:106" x14ac:dyDescent="0.2">
      <c r="A136" s="69" t="str">
        <f t="shared" si="13"/>
        <v>0801514L</v>
      </c>
      <c r="B136" s="69"/>
      <c r="CI136" s="12">
        <f t="shared" si="11"/>
        <v>-1.6553299884597699</v>
      </c>
      <c r="CO136" s="12">
        <f t="shared" si="9"/>
        <v>-0.95429916177847895</v>
      </c>
      <c r="CP136" s="149"/>
      <c r="CU136" s="12">
        <f t="shared" si="12"/>
        <v>-2.0198660183340427</v>
      </c>
      <c r="CV136" s="150"/>
      <c r="DA136" s="12">
        <f t="shared" si="10"/>
        <v>-0.91273318696485162</v>
      </c>
      <c r="DB136" s="71"/>
    </row>
    <row r="137" spans="1:106" x14ac:dyDescent="0.2">
      <c r="A137" s="69" t="str">
        <f t="shared" si="13"/>
        <v>0801628K</v>
      </c>
      <c r="B137" s="69"/>
      <c r="CI137" s="12">
        <f t="shared" si="11"/>
        <v>-0.41371435272693302</v>
      </c>
      <c r="CO137" s="12"/>
      <c r="CP137" s="149"/>
      <c r="CU137" s="12">
        <f t="shared" si="12"/>
        <v>-0.41371435272693302</v>
      </c>
      <c r="CV137" s="150"/>
      <c r="DA137" s="12">
        <f t="shared" si="10"/>
        <v>1.2323230284171844</v>
      </c>
      <c r="DB137" s="71"/>
    </row>
    <row r="138" spans="1:106" x14ac:dyDescent="0.2">
      <c r="A138" s="69" t="str">
        <f t="shared" si="13"/>
        <v>0801704T</v>
      </c>
      <c r="CI138" s="12">
        <f t="shared" si="11"/>
        <v>-0.2789803611027572</v>
      </c>
      <c r="CO138" s="12">
        <f t="shared" si="9"/>
        <v>-0.37237551438769717</v>
      </c>
      <c r="CP138" s="149"/>
      <c r="CU138" s="12">
        <f t="shared" si="12"/>
        <v>-0.17840096525743565</v>
      </c>
      <c r="CV138" s="150"/>
      <c r="DA138" s="12">
        <f t="shared" si="10"/>
        <v>2.1492936243056886</v>
      </c>
      <c r="DB138" s="71"/>
    </row>
    <row r="139" spans="1:106" x14ac:dyDescent="0.2">
      <c r="A139" s="69" t="str">
        <f t="shared" si="13"/>
        <v>0801739F</v>
      </c>
      <c r="CI139" s="12">
        <f t="shared" si="11"/>
        <v>0.32808813524935426</v>
      </c>
      <c r="CO139" s="12">
        <f t="shared" si="9"/>
        <v>-0.17840096525743565</v>
      </c>
      <c r="CP139" s="149"/>
      <c r="CU139" s="12">
        <f t="shared" si="12"/>
        <v>1.6449597965670113</v>
      </c>
      <c r="CV139" s="150"/>
      <c r="DA139" s="12">
        <f t="shared" si="10"/>
        <v>1.4414566730935101</v>
      </c>
      <c r="DB139" s="71"/>
    </row>
    <row r="140" spans="1:106" s="83" customFormat="1" x14ac:dyDescent="0.2">
      <c r="A140" s="83" t="str">
        <f t="shared" si="13"/>
        <v>0020492Z</v>
      </c>
      <c r="B140" s="145"/>
      <c r="CI140" s="82">
        <f t="shared" si="11"/>
        <v>1.5673699769149068</v>
      </c>
      <c r="CO140" s="82">
        <f t="shared" ref="CO140:CO152" si="14">IFERROR((CO59 -$CI$77)/$CI$79,"")</f>
        <v>1.6253104266551146</v>
      </c>
      <c r="CP140" s="149"/>
      <c r="CU140" s="82">
        <f t="shared" ref="CU140:CU153" si="15">IFERROR((CU59 -$CI$77)/$CI$79,"")</f>
        <v>1.4021323980261671</v>
      </c>
      <c r="CV140" s="150"/>
      <c r="DA140" s="82">
        <f t="shared" si="10"/>
        <v>0.55666048407828617</v>
      </c>
      <c r="DB140" s="71"/>
    </row>
    <row r="141" spans="1:106" s="83" customFormat="1" x14ac:dyDescent="0.2">
      <c r="A141" s="83" t="str">
        <f t="shared" si="13"/>
        <v>0020498F</v>
      </c>
      <c r="B141" s="145"/>
      <c r="CI141" s="82">
        <f t="shared" si="11"/>
        <v>1.8766807444469449</v>
      </c>
      <c r="CO141" s="82">
        <f t="shared" si="14"/>
        <v>1.6449597965670113</v>
      </c>
      <c r="CP141" s="149"/>
      <c r="CU141" s="82">
        <f t="shared" si="15"/>
        <v>2.1492936243056886</v>
      </c>
      <c r="CV141" s="150"/>
      <c r="DA141" s="82">
        <f t="shared" si="10"/>
        <v>1.6837547063930636</v>
      </c>
      <c r="DB141" s="71"/>
    </row>
    <row r="142" spans="1:106" s="83" customFormat="1" x14ac:dyDescent="0.2">
      <c r="A142" s="83" t="str">
        <f t="shared" si="13"/>
        <v>0021906L</v>
      </c>
      <c r="B142" s="145"/>
      <c r="CI142" s="82">
        <f t="shared" si="11"/>
        <v>1.2217831365104195</v>
      </c>
      <c r="CO142" s="82">
        <f t="shared" si="14"/>
        <v>-0.56635006351795869</v>
      </c>
      <c r="CP142" s="149"/>
      <c r="CU142" s="82">
        <f t="shared" si="15"/>
        <v>1.983938270948745</v>
      </c>
      <c r="CV142" s="150"/>
      <c r="DA142" s="82">
        <f t="shared" si="10"/>
        <v>2.021614174245264</v>
      </c>
      <c r="DB142" s="71"/>
    </row>
    <row r="143" spans="1:106" s="83" customFormat="1" x14ac:dyDescent="0.2">
      <c r="A143" s="83" t="str">
        <f t="shared" si="13"/>
        <v>0021999M</v>
      </c>
      <c r="B143" s="145"/>
      <c r="CI143" s="82">
        <f t="shared" si="11"/>
        <v>1.5188763396323421</v>
      </c>
      <c r="CO143" s="82"/>
      <c r="CP143" s="149"/>
      <c r="CU143" s="82">
        <f t="shared" si="15"/>
        <v>1.5188763396323421</v>
      </c>
      <c r="CV143" s="150"/>
      <c r="DA143" s="82"/>
      <c r="DB143" s="71"/>
    </row>
    <row r="144" spans="1:106" s="83" customFormat="1" x14ac:dyDescent="0.2">
      <c r="A144" s="83" t="str">
        <f t="shared" si="13"/>
        <v>0022002R</v>
      </c>
      <c r="B144" s="145"/>
      <c r="CI144" s="82">
        <f t="shared" si="11"/>
        <v>2.1492936243056886</v>
      </c>
      <c r="CO144" s="82">
        <f t="shared" si="14"/>
        <v>2.1492936243056886</v>
      </c>
      <c r="CP144" s="149"/>
      <c r="CU144" s="82"/>
      <c r="CV144" s="150"/>
      <c r="DA144" s="82"/>
      <c r="DB144" s="71"/>
    </row>
    <row r="145" spans="1:106" s="83" customFormat="1" x14ac:dyDescent="0.2">
      <c r="A145" s="83" t="str">
        <f t="shared" si="13"/>
        <v>0601162M</v>
      </c>
      <c r="B145" s="145"/>
      <c r="CI145" s="82">
        <f t="shared" si="11"/>
        <v>0.9764242574715557</v>
      </c>
      <c r="CO145" s="82">
        <f t="shared" si="14"/>
        <v>1.7458265621147468</v>
      </c>
      <c r="CP145" s="149"/>
      <c r="CU145" s="82">
        <f t="shared" si="15"/>
        <v>-9.2190054532875751E-2</v>
      </c>
      <c r="CV145" s="150"/>
      <c r="DA145" s="82">
        <f t="shared" si="10"/>
        <v>2.1492936243056886</v>
      </c>
      <c r="DB145" s="71"/>
    </row>
    <row r="146" spans="1:106" s="83" customFormat="1" x14ac:dyDescent="0.2">
      <c r="A146" s="83" t="str">
        <f t="shared" si="13"/>
        <v>0601164P</v>
      </c>
      <c r="B146" s="145"/>
      <c r="CI146" s="82">
        <f t="shared" si="11"/>
        <v>1.588922704596047</v>
      </c>
      <c r="CO146" s="82"/>
      <c r="CP146" s="149"/>
      <c r="CU146" s="82">
        <f t="shared" si="15"/>
        <v>1.588922704596047</v>
      </c>
      <c r="CV146" s="150"/>
      <c r="DA146" s="82"/>
      <c r="DB146" s="71"/>
    </row>
    <row r="147" spans="1:106" s="83" customFormat="1" x14ac:dyDescent="0.2">
      <c r="A147" s="83" t="str">
        <f t="shared" si="13"/>
        <v>0601896K</v>
      </c>
      <c r="B147" s="145"/>
      <c r="CI147" s="82">
        <f t="shared" si="11"/>
        <v>2.1492936243056886</v>
      </c>
      <c r="CO147" s="82"/>
      <c r="CP147" s="149"/>
      <c r="CU147" s="82">
        <f t="shared" si="15"/>
        <v>2.1492936243056886</v>
      </c>
      <c r="CV147" s="150"/>
      <c r="DA147" s="82"/>
      <c r="DB147" s="71"/>
    </row>
    <row r="148" spans="1:106" s="83" customFormat="1" x14ac:dyDescent="0.2">
      <c r="A148" s="83" t="str">
        <f t="shared" si="13"/>
        <v>0601946P</v>
      </c>
      <c r="B148" s="145"/>
      <c r="CI148" s="82">
        <f t="shared" si="11"/>
        <v>2.1492936243056886</v>
      </c>
      <c r="CO148" s="82">
        <f t="shared" si="14"/>
        <v>2.1492936243056886</v>
      </c>
      <c r="CP148" s="149"/>
      <c r="CU148" s="82">
        <f t="shared" si="15"/>
        <v>2.1492936243056886</v>
      </c>
      <c r="CV148" s="150"/>
      <c r="DA148" s="82">
        <f t="shared" si="10"/>
        <v>1.4021323980261671</v>
      </c>
      <c r="DB148" s="71"/>
    </row>
    <row r="149" spans="1:106" s="83" customFormat="1" x14ac:dyDescent="0.2">
      <c r="A149" s="83" t="str">
        <f t="shared" si="13"/>
        <v>0601947R</v>
      </c>
      <c r="B149" s="145"/>
      <c r="CI149" s="82">
        <f t="shared" si="11"/>
        <v>1.5188763396323421</v>
      </c>
      <c r="CO149" s="82"/>
      <c r="CP149" s="149"/>
      <c r="CU149" s="82">
        <f t="shared" si="15"/>
        <v>1.5188763396323421</v>
      </c>
      <c r="CV149" s="150"/>
      <c r="DA149" s="82"/>
      <c r="DB149" s="71"/>
    </row>
    <row r="150" spans="1:106" s="83" customFormat="1" x14ac:dyDescent="0.2">
      <c r="A150" s="83" t="str">
        <f t="shared" si="13"/>
        <v>0801231D</v>
      </c>
      <c r="B150" s="145"/>
      <c r="CI150" s="82"/>
      <c r="CO150" s="82"/>
      <c r="CP150" s="149"/>
      <c r="CU150" s="82"/>
      <c r="CV150" s="150"/>
      <c r="DA150" s="82">
        <f t="shared" si="10"/>
        <v>2.1492936243056886</v>
      </c>
      <c r="DB150" s="71"/>
    </row>
    <row r="151" spans="1:106" s="83" customFormat="1" x14ac:dyDescent="0.2">
      <c r="A151" s="83" t="str">
        <f t="shared" si="13"/>
        <v>0801945E</v>
      </c>
      <c r="B151" s="145"/>
      <c r="CI151" s="82">
        <f t="shared" si="11"/>
        <v>2.1492936243056886</v>
      </c>
      <c r="CO151" s="82"/>
      <c r="CP151" s="149"/>
      <c r="CU151" s="82">
        <f t="shared" si="15"/>
        <v>2.1492936243056886</v>
      </c>
      <c r="CV151" s="150"/>
      <c r="DA151" s="82"/>
      <c r="DB151" s="71"/>
    </row>
    <row r="152" spans="1:106" s="83" customFormat="1" x14ac:dyDescent="0.2">
      <c r="A152" s="83" t="str">
        <f t="shared" si="13"/>
        <v>0801946F</v>
      </c>
      <c r="B152" s="145"/>
      <c r="CI152" s="82">
        <f t="shared" si="11"/>
        <v>1.1058443255360124</v>
      </c>
      <c r="CO152" s="82">
        <f t="shared" si="14"/>
        <v>1.1058443255360124</v>
      </c>
      <c r="CP152" s="149"/>
      <c r="CU152" s="82"/>
      <c r="CV152" s="150"/>
      <c r="DA152" s="82"/>
      <c r="DB152" s="71"/>
    </row>
    <row r="153" spans="1:106" s="83" customFormat="1" x14ac:dyDescent="0.2">
      <c r="A153" s="83" t="str">
        <f t="shared" ref="A153:A157" si="16">A72</f>
        <v>0801947G</v>
      </c>
      <c r="B153" s="145"/>
      <c r="CI153" s="82">
        <f t="shared" si="11"/>
        <v>1.4021323980261671</v>
      </c>
      <c r="CO153" s="82"/>
      <c r="CP153" s="149"/>
      <c r="CU153" s="82">
        <f t="shared" si="15"/>
        <v>1.4021323980261671</v>
      </c>
      <c r="CV153" s="150"/>
      <c r="DA153" s="82"/>
      <c r="DB153" s="71"/>
    </row>
    <row r="154" spans="1:106" s="83" customFormat="1" x14ac:dyDescent="0.2">
      <c r="A154" s="83" t="str">
        <f t="shared" si="16"/>
        <v>0801948H</v>
      </c>
      <c r="B154" s="145"/>
      <c r="CI154" s="82">
        <f t="shared" ref="CI154:CI157" si="17">IFERROR((CI73 -$CI$77)/$CI$79,"")</f>
        <v>0.57325041262232246</v>
      </c>
      <c r="CO154" s="82"/>
      <c r="CP154" s="149"/>
      <c r="CU154" s="82">
        <f t="shared" ref="CU154:CU157" si="18">IFERROR((CU73 -$CI$77)/$CI$79,"")</f>
        <v>0.57325041262232246</v>
      </c>
      <c r="CV154" s="150"/>
      <c r="DA154" s="82">
        <f t="shared" ref="DA154:DA156" si="19">IFERROR((DA73 -$CI$77)/$CI$79,"")</f>
        <v>0.96262579433233042</v>
      </c>
      <c r="DB154" s="71"/>
    </row>
    <row r="155" spans="1:106" s="83" customFormat="1" x14ac:dyDescent="0.2">
      <c r="A155" s="83" t="str">
        <f t="shared" si="16"/>
        <v>0801949J</v>
      </c>
      <c r="B155" s="145"/>
      <c r="CI155" s="82">
        <f t="shared" si="17"/>
        <v>1.3087372447412255</v>
      </c>
      <c r="CO155" s="82">
        <f t="shared" ref="CO155:CO156" si="20">IFERROR((CO74 -$CI$77)/$CI$79,"")</f>
        <v>1.3087372447412255</v>
      </c>
      <c r="CP155" s="149"/>
      <c r="CU155" s="82"/>
      <c r="CV155" s="150"/>
      <c r="DA155" s="82"/>
      <c r="DB155" s="71"/>
    </row>
    <row r="156" spans="1:106" s="83" customFormat="1" x14ac:dyDescent="0.2">
      <c r="A156" s="83" t="str">
        <f t="shared" si="16"/>
        <v>0801950K</v>
      </c>
      <c r="B156" s="145"/>
      <c r="CI156" s="82">
        <f t="shared" si="17"/>
        <v>1.1129912385412841</v>
      </c>
      <c r="CO156" s="82">
        <f t="shared" si="20"/>
        <v>2.1492936243056886</v>
      </c>
      <c r="CP156" s="149"/>
      <c r="CU156" s="82">
        <f t="shared" si="18"/>
        <v>0.58949828078400646</v>
      </c>
      <c r="CV156" s="150"/>
      <c r="DA156" s="82">
        <f t="shared" si="19"/>
        <v>2.1492936243056886</v>
      </c>
      <c r="DB156" s="71"/>
    </row>
    <row r="157" spans="1:106" s="83" customFormat="1" x14ac:dyDescent="0.2">
      <c r="A157" s="83" t="str">
        <f t="shared" si="16"/>
        <v>0801951L</v>
      </c>
      <c r="B157" s="145"/>
      <c r="CI157" s="82">
        <f t="shared" si="17"/>
        <v>0.59749723126360477</v>
      </c>
      <c r="CO157" s="82"/>
      <c r="CP157" s="149"/>
      <c r="CU157" s="82">
        <f t="shared" si="18"/>
        <v>0.59749723126360477</v>
      </c>
      <c r="CV157" s="150"/>
      <c r="DA157" s="82"/>
      <c r="DB157" s="71"/>
    </row>
    <row r="158" spans="1:106" x14ac:dyDescent="0.2">
      <c r="CI158" s="15">
        <f>IFERROR((CI77 -CI$252)/CI$254,"")</f>
        <v>1.9903673835125448</v>
      </c>
      <c r="CO158" s="15" t="str">
        <f>IFERROR((CO77 -CO$252)/CO$254,"")</f>
        <v/>
      </c>
      <c r="CU158" s="15">
        <f>IFERROR((CU77 -CU$252)/CU$254,"")</f>
        <v>2.84764631043257</v>
      </c>
      <c r="DA158" s="15">
        <f>IFERROR((DA77 -DA$252)/DA$254,"")</f>
        <v>2.1783266577659099</v>
      </c>
    </row>
    <row r="159" spans="1:106" x14ac:dyDescent="0.2">
      <c r="CI159"/>
      <c r="CO159"/>
      <c r="CU159"/>
      <c r="DA159"/>
    </row>
    <row r="160" spans="1:106" x14ac:dyDescent="0.2">
      <c r="CI160" s="12">
        <f>STDEV(CI89:CI157)</f>
        <v>1.0000000000000211</v>
      </c>
      <c r="CO160" s="12">
        <f>STDEV(CO89:CO157)</f>
        <v>1.2471927107206853</v>
      </c>
      <c r="CU160" s="12">
        <f>STDEV(CU89:CU157)</f>
        <v>1.0440288282795516</v>
      </c>
      <c r="DA160" s="12">
        <f>STDEV(DA89:DA157)</f>
        <v>0.94074837898098951</v>
      </c>
    </row>
    <row r="161" spans="1:106" ht="15" x14ac:dyDescent="0.2">
      <c r="CI161" s="113">
        <f>MAX(CI89:CI157)</f>
        <v>2.1492936243056886</v>
      </c>
      <c r="CO161" s="113">
        <f>MAX(CO89:CO157)</f>
        <v>2.1492936243056886</v>
      </c>
      <c r="CU161" s="113">
        <f>MAX(CU89:CU157)</f>
        <v>2.1492936243056886</v>
      </c>
      <c r="DA161" s="113">
        <f>MAX(DA89:DA157)</f>
        <v>2.1492936243056886</v>
      </c>
    </row>
    <row r="162" spans="1:106" x14ac:dyDescent="0.2">
      <c r="CI162" s="12">
        <f>MIN(CI89:CI157)</f>
        <v>-1.6553299884597699</v>
      </c>
      <c r="CO162" s="12">
        <f>MIN(CO89:CO157)</f>
        <v>-2.4355593551368315</v>
      </c>
      <c r="CU162" s="12">
        <f>MIN(CU89:CU157)</f>
        <v>-2.0198660183340427</v>
      </c>
      <c r="DA162" s="12">
        <f>MIN(DA89:DA157)</f>
        <v>-1.8133293079267754</v>
      </c>
    </row>
    <row r="163" spans="1:106" x14ac:dyDescent="0.2">
      <c r="CI163" s="12">
        <f>CI161-CI162</f>
        <v>3.8046236127654582</v>
      </c>
      <c r="CO163" s="12">
        <f>CO161-CO162</f>
        <v>4.5848529794425197</v>
      </c>
      <c r="CU163" s="12">
        <f>CU161-CU162</f>
        <v>4.1691596426397313</v>
      </c>
      <c r="DA163" s="12">
        <f>DA161-DA162</f>
        <v>3.9626229322324642</v>
      </c>
    </row>
    <row r="164" spans="1:106" x14ac:dyDescent="0.2">
      <c r="CI164"/>
      <c r="CO164"/>
      <c r="CU164"/>
      <c r="DA164"/>
    </row>
    <row r="165" spans="1:106" x14ac:dyDescent="0.2">
      <c r="CI165"/>
      <c r="CO165"/>
      <c r="CU165"/>
      <c r="DA165"/>
    </row>
    <row r="166" spans="1:106" x14ac:dyDescent="0.2">
      <c r="CI166"/>
      <c r="CO166"/>
      <c r="CU166"/>
      <c r="DA166"/>
    </row>
    <row r="167" spans="1:106" x14ac:dyDescent="0.2">
      <c r="CI167"/>
      <c r="CO167"/>
      <c r="CU167"/>
      <c r="DA167"/>
    </row>
    <row r="168" spans="1:106" x14ac:dyDescent="0.2">
      <c r="C168" s="13" t="s">
        <v>66</v>
      </c>
      <c r="D168"/>
      <c r="E168"/>
      <c r="CI168"/>
      <c r="CO168"/>
      <c r="CU168"/>
      <c r="DA168"/>
    </row>
    <row r="169" spans="1:106" x14ac:dyDescent="0.2">
      <c r="C169" s="16">
        <v>0</v>
      </c>
      <c r="D169" s="17">
        <v>1</v>
      </c>
      <c r="E169" s="17">
        <v>1.3981250915482644</v>
      </c>
      <c r="CI169"/>
      <c r="CO169"/>
      <c r="CU169"/>
      <c r="DA169"/>
    </row>
    <row r="170" spans="1:106" ht="14.25" x14ac:dyDescent="0.2">
      <c r="A170" s="69" t="str">
        <f t="shared" ref="A170:A201" si="21">A8</f>
        <v>0020012C</v>
      </c>
      <c r="CI170" s="18" t="str">
        <f>IF(AND(CI89&gt;=0,CI89&lt;$D$169),"+",IF(AND(CI89&gt;=$D$169,CI89&lt;$E$169),"+ +",IF(CI89&gt;=$E$169,"+ + +",IF(AND(CI89&lt;0,CI89&gt;=-$D$169),"-",IF(AND(CI89&lt;-$D$169,CI89&gt;=-$E$169),"- -",IF(CI89&lt;=-$E$169,"- - -","erreur"))))))</f>
        <v>+ +</v>
      </c>
      <c r="CO170" s="18" t="str">
        <f>IF(AND(CO89&gt;=0,CO89&lt;$D$169),"+",IF(AND(CO89&gt;=$D$169,CO89&lt;$E$169),"+ +",IF(CO89&gt;=$E$169,"+ + +",IF(AND(CO89&lt;0,CO89&gt;=-$D$169),"-",IF(AND(CO89&lt;-$D$169,CO89&gt;=-$E$169),"- -",IF(CO89&lt;=-$E$169,"- - -","erreur"))))))</f>
        <v>+ + +</v>
      </c>
      <c r="CP170" s="149"/>
      <c r="CU170" s="18" t="str">
        <f>IF(AND(CU89&gt;=0,CU89&lt;$D$169),"+",IF(AND(CU89&gt;=$D$169,CU89&lt;$E$169),"+ +",IF(CU89&gt;=$E$169,"+ + +",IF(AND(CU89&lt;0,CU89&gt;=-$D$169),"-",IF(AND(CU89&lt;-$D$169,CU89&gt;=-$E$169),"- -",IF(CU89&lt;=-$E$169,"- - -","erreur"))))))</f>
        <v>+</v>
      </c>
      <c r="CV170" s="150"/>
      <c r="DA170" s="18" t="str">
        <f>IF(AND(DA89&gt;=0,DA89&lt;$D$169),"+",IF(AND(DA89&gt;=$D$169,DA89&lt;$E$169),"+ +",IF(DA89&gt;=$E$169,"+ + +",IF(AND(DA89&lt;0,DA89&gt;=-$D$169),"-",IF(AND(DA89&lt;-$D$169,DA89&gt;=-$E$169),"- -",IF(DA89&lt;=-$E$169,"- - -","erreur"))))))</f>
        <v>+</v>
      </c>
      <c r="DB170" s="69">
        <v>86.206896551724128</v>
      </c>
    </row>
    <row r="171" spans="1:106" ht="14.25" x14ac:dyDescent="0.2">
      <c r="A171" s="69" t="str">
        <f t="shared" si="21"/>
        <v>0020034B</v>
      </c>
      <c r="CI171" s="18" t="str">
        <f t="shared" ref="CI171:CI234" si="22">IF(AND(CI90&gt;=0,CI90&lt;$D$169),"+",IF(AND(CI90&gt;=$D$169,CI90&lt;$E$169),"+ +",IF(CI90&gt;=$E$169,"+ + +",IF(AND(CI90&lt;0,CI90&gt;=-$D$169),"-",IF(AND(CI90&lt;-$D$169,CI90&gt;=-$E$169),"- -",IF(CI90&lt;=-$E$169,"- - -","erreur"))))))</f>
        <v>-</v>
      </c>
      <c r="CO171" s="18" t="str">
        <f t="shared" ref="CO171:CO233" si="23">IF(AND(CO90&gt;=0,CO90&lt;$D$169),"+",IF(AND(CO90&gt;=$D$169,CO90&lt;$E$169),"+ +",IF(CO90&gt;=$E$169,"+ + +",IF(AND(CO90&lt;0,CO90&gt;=-$D$169),"-",IF(AND(CO90&lt;-$D$169,CO90&gt;=-$E$169),"- -",IF(CO90&lt;=-$E$169,"- - -","erreur"))))))</f>
        <v>-</v>
      </c>
      <c r="CP171" s="149"/>
      <c r="CU171" s="18"/>
      <c r="CV171" s="150"/>
      <c r="DA171" s="18" t="str">
        <f t="shared" ref="DA171:DA231" si="24">IF(AND(DA90&gt;=0,DA90&lt;$D$169),"+",IF(AND(DA90&gt;=$D$169,DA90&lt;$E$169),"+ +",IF(DA90&gt;=$E$169,"+ + +",IF(AND(DA90&lt;0,DA90&gt;=-$D$169),"-",IF(AND(DA90&lt;-$D$169,DA90&gt;=-$E$169),"- -",IF(DA90&lt;=-$E$169,"- - -","erreur"))))))</f>
        <v>+ + +</v>
      </c>
      <c r="DB171" s="69">
        <v>100</v>
      </c>
    </row>
    <row r="172" spans="1:106" ht="14.25" x14ac:dyDescent="0.2">
      <c r="A172" s="69" t="str">
        <f t="shared" si="21"/>
        <v>0021476U</v>
      </c>
      <c r="CI172" s="18" t="str">
        <f t="shared" si="22"/>
        <v>-</v>
      </c>
      <c r="CO172" s="18" t="str">
        <f t="shared" si="23"/>
        <v>-</v>
      </c>
      <c r="CP172" s="149"/>
      <c r="CU172" s="18"/>
      <c r="CV172" s="150"/>
      <c r="DA172" s="18" t="str">
        <f t="shared" si="24"/>
        <v>+</v>
      </c>
      <c r="DB172" s="69">
        <v>86</v>
      </c>
    </row>
    <row r="173" spans="1:106" ht="14.25" x14ac:dyDescent="0.2">
      <c r="A173" s="69" t="str">
        <f t="shared" si="21"/>
        <v>0021939X</v>
      </c>
      <c r="CI173" s="18" t="str">
        <f t="shared" si="22"/>
        <v>+</v>
      </c>
      <c r="CO173" s="18" t="str">
        <f t="shared" si="23"/>
        <v>+</v>
      </c>
      <c r="CP173" s="149"/>
      <c r="CU173" s="18"/>
      <c r="CV173" s="150"/>
      <c r="DA173" s="18" t="str">
        <f t="shared" si="24"/>
        <v>-</v>
      </c>
      <c r="DB173" s="69">
        <v>75</v>
      </c>
    </row>
    <row r="174" spans="1:106" ht="14.25" x14ac:dyDescent="0.2">
      <c r="A174" s="69" t="str">
        <f t="shared" si="21"/>
        <v>0022042J</v>
      </c>
      <c r="CI174" s="18" t="str">
        <f t="shared" si="22"/>
        <v>+ +</v>
      </c>
      <c r="CO174" s="18" t="str">
        <f t="shared" si="23"/>
        <v>+ +</v>
      </c>
      <c r="CP174" s="149"/>
      <c r="CU174" s="18"/>
      <c r="CV174" s="150"/>
      <c r="DA174" s="18" t="str">
        <f t="shared" si="24"/>
        <v>+</v>
      </c>
      <c r="DB174" s="69">
        <v>82.608695652173907</v>
      </c>
    </row>
    <row r="175" spans="1:106" ht="14.25" x14ac:dyDescent="0.2">
      <c r="A175" s="69" t="str">
        <f t="shared" si="21"/>
        <v>0022044L</v>
      </c>
      <c r="CI175" s="18" t="str">
        <f t="shared" si="22"/>
        <v>+</v>
      </c>
      <c r="CO175" s="18" t="str">
        <f t="shared" si="23"/>
        <v>+</v>
      </c>
      <c r="CP175" s="149"/>
      <c r="CU175" s="18" t="str">
        <f t="shared" ref="CU175:CU234" si="25">IF(AND(CU94&gt;=0,CU94&lt;$D$169),"+",IF(AND(CU94&gt;=$D$169,CU94&lt;$E$169),"+ +",IF(CU94&gt;=$E$169,"+ + +",IF(AND(CU94&lt;0,CU94&gt;=-$D$169),"-",IF(AND(CU94&lt;-$D$169,CU94&gt;=-$E$169),"- -",IF(CU94&lt;=-$E$169,"- - -","erreur"))))))</f>
        <v>+ +</v>
      </c>
      <c r="CV175" s="150"/>
      <c r="DA175" s="18" t="str">
        <f t="shared" si="24"/>
        <v>- - -</v>
      </c>
      <c r="DB175" s="69">
        <v>60.714285714285708</v>
      </c>
    </row>
    <row r="176" spans="1:106" ht="14.25" x14ac:dyDescent="0.2">
      <c r="A176" s="69" t="str">
        <f t="shared" si="21"/>
        <v>0600002B</v>
      </c>
      <c r="CI176" s="18" t="str">
        <f t="shared" si="22"/>
        <v>- -</v>
      </c>
      <c r="CO176" s="18" t="str">
        <f t="shared" si="23"/>
        <v>- -</v>
      </c>
      <c r="CP176" s="149"/>
      <c r="CU176" s="18"/>
      <c r="CV176" s="150"/>
      <c r="DA176" s="18" t="str">
        <f t="shared" si="24"/>
        <v>+ + +</v>
      </c>
      <c r="DB176" s="69">
        <v>94.73684210526315</v>
      </c>
    </row>
    <row r="177" spans="1:106" ht="14.25" x14ac:dyDescent="0.2">
      <c r="A177" s="69" t="str">
        <f t="shared" si="21"/>
        <v>0601863Z</v>
      </c>
      <c r="CI177" s="18" t="str">
        <f t="shared" si="22"/>
        <v>+</v>
      </c>
      <c r="CO177" s="18"/>
      <c r="CP177" s="149"/>
      <c r="CU177" s="18" t="str">
        <f t="shared" si="25"/>
        <v>+</v>
      </c>
      <c r="CV177" s="150"/>
      <c r="DA177" s="18" t="str">
        <f t="shared" si="24"/>
        <v>+ +</v>
      </c>
      <c r="DB177" s="69">
        <v>91.666666666666657</v>
      </c>
    </row>
    <row r="178" spans="1:106" ht="14.25" x14ac:dyDescent="0.2">
      <c r="A178" s="69" t="str">
        <f t="shared" si="21"/>
        <v>0800007Y</v>
      </c>
      <c r="CI178" s="18" t="str">
        <f t="shared" si="22"/>
        <v>- -</v>
      </c>
      <c r="CO178" s="18" t="str">
        <f t="shared" si="23"/>
        <v>- - -</v>
      </c>
      <c r="CP178" s="149"/>
      <c r="CU178" s="18" t="str">
        <f t="shared" si="25"/>
        <v>-</v>
      </c>
      <c r="CV178" s="150"/>
      <c r="DA178" s="18" t="str">
        <f t="shared" si="24"/>
        <v>-</v>
      </c>
      <c r="DB178" s="69">
        <v>77.777777777777786</v>
      </c>
    </row>
    <row r="179" spans="1:106" ht="14.25" x14ac:dyDescent="0.2">
      <c r="A179" s="69" t="str">
        <f t="shared" si="21"/>
        <v>0801853E</v>
      </c>
      <c r="CI179" s="18" t="str">
        <f t="shared" si="22"/>
        <v>-</v>
      </c>
      <c r="CO179" s="18" t="str">
        <f t="shared" si="23"/>
        <v>-</v>
      </c>
      <c r="CP179" s="149"/>
      <c r="CU179" s="18" t="str">
        <f t="shared" si="25"/>
        <v>-</v>
      </c>
      <c r="CV179" s="150"/>
      <c r="DA179" s="18" t="str">
        <f t="shared" si="24"/>
        <v>+</v>
      </c>
      <c r="DB179" s="69">
        <v>81.132075471698116</v>
      </c>
    </row>
    <row r="180" spans="1:106" ht="14.25" x14ac:dyDescent="0.2">
      <c r="A180" s="69" t="str">
        <f t="shared" si="21"/>
        <v>0801882L</v>
      </c>
      <c r="CI180" s="18" t="str">
        <f t="shared" si="22"/>
        <v>+</v>
      </c>
      <c r="CO180" s="18"/>
      <c r="CP180" s="149"/>
      <c r="CU180" s="18" t="str">
        <f t="shared" si="25"/>
        <v>+</v>
      </c>
      <c r="CV180" s="150"/>
      <c r="DA180" s="18" t="str">
        <f t="shared" si="24"/>
        <v>+</v>
      </c>
      <c r="DB180" s="69">
        <v>85.18518518518519</v>
      </c>
    </row>
    <row r="181" spans="1:106" ht="14.25" x14ac:dyDescent="0.2">
      <c r="A181" s="69" t="str">
        <f t="shared" si="21"/>
        <v>0020022N</v>
      </c>
      <c r="CI181" s="18" t="str">
        <f t="shared" si="22"/>
        <v>+</v>
      </c>
      <c r="CO181" s="18" t="str">
        <f t="shared" si="23"/>
        <v>+ +</v>
      </c>
      <c r="CP181" s="149"/>
      <c r="CU181" s="18" t="str">
        <f t="shared" si="25"/>
        <v>+</v>
      </c>
      <c r="CV181" s="150"/>
      <c r="DA181" s="18" t="str">
        <f t="shared" si="24"/>
        <v>+ + +</v>
      </c>
      <c r="DB181" s="69">
        <v>98.113207547169807</v>
      </c>
    </row>
    <row r="182" spans="1:106" ht="14.25" x14ac:dyDescent="0.2">
      <c r="A182" s="69" t="str">
        <f t="shared" si="21"/>
        <v>0020025S</v>
      </c>
      <c r="CI182" s="18" t="str">
        <f t="shared" si="22"/>
        <v>+ +</v>
      </c>
      <c r="CO182" s="18" t="str">
        <f t="shared" si="23"/>
        <v>+ +</v>
      </c>
      <c r="CP182" s="149"/>
      <c r="CU182" s="18"/>
      <c r="CV182" s="150"/>
      <c r="DA182" s="18" t="str">
        <f t="shared" si="24"/>
        <v>+ +</v>
      </c>
      <c r="DB182" s="69">
        <v>88.679245283018872</v>
      </c>
    </row>
    <row r="183" spans="1:106" ht="14.25" x14ac:dyDescent="0.2">
      <c r="A183" s="69" t="str">
        <f t="shared" si="21"/>
        <v>0020051V</v>
      </c>
      <c r="CI183" s="18" t="str">
        <f t="shared" si="22"/>
        <v>- -</v>
      </c>
      <c r="CO183" s="18" t="str">
        <f t="shared" si="23"/>
        <v>- -</v>
      </c>
      <c r="CP183" s="149"/>
      <c r="CU183" s="18"/>
      <c r="CV183" s="150"/>
      <c r="DA183" s="18" t="str">
        <f t="shared" si="24"/>
        <v>-</v>
      </c>
      <c r="DB183" s="69">
        <v>73.015873015873012</v>
      </c>
    </row>
    <row r="184" spans="1:106" ht="14.25" x14ac:dyDescent="0.2">
      <c r="A184" s="69" t="str">
        <f t="shared" si="21"/>
        <v>0020052W</v>
      </c>
      <c r="CI184" s="18" t="str">
        <f t="shared" si="22"/>
        <v>-</v>
      </c>
      <c r="CO184" s="18" t="str">
        <f t="shared" si="23"/>
        <v>- - -</v>
      </c>
      <c r="CP184" s="149"/>
      <c r="CU184" s="18" t="str">
        <f t="shared" si="25"/>
        <v>-</v>
      </c>
      <c r="CV184" s="150"/>
      <c r="DA184" s="18" t="str">
        <f t="shared" si="24"/>
        <v>-</v>
      </c>
      <c r="DB184" s="69">
        <v>72.602739726027394</v>
      </c>
    </row>
    <row r="185" spans="1:106" ht="14.25" x14ac:dyDescent="0.2">
      <c r="A185" s="69" t="str">
        <f t="shared" si="21"/>
        <v>0020078Z</v>
      </c>
      <c r="CI185" s="18" t="str">
        <f t="shared" si="22"/>
        <v>+</v>
      </c>
      <c r="CO185" s="18" t="str">
        <f t="shared" si="23"/>
        <v>+</v>
      </c>
      <c r="CP185" s="149"/>
      <c r="CU185" s="18" t="str">
        <f t="shared" si="25"/>
        <v>+</v>
      </c>
      <c r="CV185" s="150"/>
      <c r="DA185" s="18" t="str">
        <f t="shared" si="24"/>
        <v>+</v>
      </c>
      <c r="DB185" s="69">
        <v>85.18518518518519</v>
      </c>
    </row>
    <row r="186" spans="1:106" ht="14.25" x14ac:dyDescent="0.2">
      <c r="A186" s="69" t="str">
        <f t="shared" si="21"/>
        <v>0020079A</v>
      </c>
      <c r="CI186" s="18" t="str">
        <f t="shared" si="22"/>
        <v>- -</v>
      </c>
      <c r="CO186" s="18" t="str">
        <f t="shared" si="23"/>
        <v>- - -</v>
      </c>
      <c r="CP186" s="149"/>
      <c r="CU186" s="18" t="str">
        <f t="shared" si="25"/>
        <v>-</v>
      </c>
      <c r="CV186" s="150"/>
      <c r="DA186" s="18" t="str">
        <f t="shared" si="24"/>
        <v>+</v>
      </c>
      <c r="DB186" s="69">
        <v>85.714285714285708</v>
      </c>
    </row>
    <row r="187" spans="1:106" ht="14.25" x14ac:dyDescent="0.2">
      <c r="A187" s="69" t="str">
        <f t="shared" si="21"/>
        <v>0020088K</v>
      </c>
      <c r="CI187" s="18" t="str">
        <f t="shared" si="22"/>
        <v>-</v>
      </c>
      <c r="CO187" s="18" t="str">
        <f t="shared" si="23"/>
        <v>+</v>
      </c>
      <c r="CP187" s="149"/>
      <c r="CU187" s="18" t="str">
        <f t="shared" si="25"/>
        <v>-</v>
      </c>
      <c r="CV187" s="150"/>
      <c r="DA187" s="18" t="str">
        <f t="shared" si="24"/>
        <v>+</v>
      </c>
      <c r="DB187" s="69">
        <v>88.235294117647058</v>
      </c>
    </row>
    <row r="188" spans="1:106" ht="14.25" x14ac:dyDescent="0.2">
      <c r="A188" s="69" t="str">
        <f t="shared" si="21"/>
        <v>0020089L</v>
      </c>
      <c r="CI188" s="18" t="str">
        <f t="shared" si="22"/>
        <v>-</v>
      </c>
      <c r="CO188" s="18" t="str">
        <f t="shared" si="23"/>
        <v>- - -</v>
      </c>
      <c r="CP188" s="149"/>
      <c r="CU188" s="18" t="str">
        <f t="shared" si="25"/>
        <v>+</v>
      </c>
      <c r="CV188" s="150"/>
      <c r="DA188" s="18" t="str">
        <f t="shared" si="24"/>
        <v>- -</v>
      </c>
      <c r="DB188" s="69">
        <v>68.75</v>
      </c>
    </row>
    <row r="189" spans="1:106" ht="14.25" x14ac:dyDescent="0.2">
      <c r="A189" s="69" t="str">
        <f t="shared" si="21"/>
        <v>0021478W</v>
      </c>
      <c r="CI189" s="18"/>
      <c r="CO189" s="18"/>
      <c r="CP189" s="149"/>
      <c r="CU189" s="18"/>
      <c r="CV189" s="150"/>
      <c r="DA189" s="18" t="str">
        <f t="shared" si="24"/>
        <v>-</v>
      </c>
      <c r="DB189" s="69">
        <v>75.862068965517238</v>
      </c>
    </row>
    <row r="190" spans="1:106" ht="14.25" x14ac:dyDescent="0.2">
      <c r="A190" s="69" t="str">
        <f t="shared" si="21"/>
        <v>0021479X</v>
      </c>
      <c r="CI190" s="18" t="str">
        <f t="shared" si="22"/>
        <v>+</v>
      </c>
      <c r="CO190" s="18" t="str">
        <f t="shared" si="23"/>
        <v>+ + +</v>
      </c>
      <c r="CP190" s="149"/>
      <c r="CU190" s="18" t="str">
        <f t="shared" si="25"/>
        <v>-</v>
      </c>
      <c r="CV190" s="150"/>
      <c r="DA190" s="18" t="str">
        <f t="shared" si="24"/>
        <v>+ +</v>
      </c>
      <c r="DB190" s="69">
        <v>89.65517241379311</v>
      </c>
    </row>
    <row r="191" spans="1:106" ht="14.25" x14ac:dyDescent="0.2">
      <c r="A191" s="69" t="str">
        <f t="shared" si="21"/>
        <v>0022008X</v>
      </c>
      <c r="CI191" s="18" t="str">
        <f t="shared" si="22"/>
        <v>+</v>
      </c>
      <c r="CO191" s="18" t="str">
        <f t="shared" si="23"/>
        <v>-</v>
      </c>
      <c r="CP191" s="149"/>
      <c r="CU191" s="18" t="str">
        <f t="shared" si="25"/>
        <v>+</v>
      </c>
      <c r="CV191" s="150"/>
      <c r="DA191" s="18" t="str">
        <f t="shared" si="24"/>
        <v>+ +</v>
      </c>
      <c r="DB191" s="69">
        <v>90.476190476190482</v>
      </c>
    </row>
    <row r="192" spans="1:106" ht="14.25" x14ac:dyDescent="0.2">
      <c r="A192" s="69" t="str">
        <f t="shared" si="21"/>
        <v>0600003C</v>
      </c>
      <c r="CI192" s="18" t="str">
        <f t="shared" si="22"/>
        <v>+</v>
      </c>
      <c r="CO192" s="18" t="str">
        <f t="shared" si="23"/>
        <v>-</v>
      </c>
      <c r="CP192" s="149"/>
      <c r="CU192" s="18" t="str">
        <f t="shared" si="25"/>
        <v>+ +</v>
      </c>
      <c r="CV192" s="150"/>
      <c r="DA192" s="18" t="str">
        <f t="shared" si="24"/>
        <v>+</v>
      </c>
      <c r="DB192" s="69">
        <v>87.012987012987011</v>
      </c>
    </row>
    <row r="193" spans="1:106" ht="14.25" x14ac:dyDescent="0.2">
      <c r="A193" s="69" t="str">
        <f t="shared" si="21"/>
        <v>0600004D</v>
      </c>
      <c r="CI193" s="18" t="str">
        <f t="shared" si="22"/>
        <v>+</v>
      </c>
      <c r="CO193" s="18" t="str">
        <f t="shared" si="23"/>
        <v>+ + +</v>
      </c>
      <c r="CP193" s="149"/>
      <c r="CU193" s="18" t="str">
        <f t="shared" si="25"/>
        <v>+</v>
      </c>
      <c r="CV193" s="150"/>
      <c r="DA193" s="18" t="str">
        <f t="shared" si="24"/>
        <v>+ +</v>
      </c>
      <c r="DB193" s="69">
        <v>89.690721649484544</v>
      </c>
    </row>
    <row r="194" spans="1:106" ht="14.25" x14ac:dyDescent="0.2">
      <c r="A194" s="69" t="str">
        <f t="shared" si="21"/>
        <v>0600016S</v>
      </c>
      <c r="CI194" s="18" t="str">
        <f t="shared" si="22"/>
        <v>-</v>
      </c>
      <c r="CO194" s="18" t="str">
        <f t="shared" si="23"/>
        <v>-</v>
      </c>
      <c r="CP194" s="149"/>
      <c r="CU194" s="18"/>
      <c r="CV194" s="150"/>
      <c r="DA194" s="18" t="str">
        <f t="shared" si="24"/>
        <v>+ + +</v>
      </c>
      <c r="DB194" s="69">
        <v>95.238095238095227</v>
      </c>
    </row>
    <row r="195" spans="1:106" ht="14.25" x14ac:dyDescent="0.2">
      <c r="A195" s="69" t="str">
        <f t="shared" si="21"/>
        <v>0600017T</v>
      </c>
      <c r="CI195" s="18" t="str">
        <f t="shared" si="22"/>
        <v>+</v>
      </c>
      <c r="CO195" s="18"/>
      <c r="CP195" s="149"/>
      <c r="CU195" s="18" t="str">
        <f t="shared" si="25"/>
        <v>+</v>
      </c>
      <c r="CV195" s="150"/>
      <c r="DA195" s="18" t="str">
        <f t="shared" si="24"/>
        <v>-</v>
      </c>
      <c r="DB195" s="69">
        <v>72.727272727272734</v>
      </c>
    </row>
    <row r="196" spans="1:106" ht="14.25" x14ac:dyDescent="0.2">
      <c r="A196" s="69" t="str">
        <f t="shared" si="21"/>
        <v>0600041U</v>
      </c>
      <c r="CI196" s="18" t="str">
        <f t="shared" si="22"/>
        <v>+</v>
      </c>
      <c r="CO196" s="18" t="str">
        <f t="shared" si="23"/>
        <v>+</v>
      </c>
      <c r="CP196" s="149"/>
      <c r="CU196" s="18" t="str">
        <f t="shared" si="25"/>
        <v>+</v>
      </c>
      <c r="CV196" s="150"/>
      <c r="DA196" s="18" t="str">
        <f t="shared" si="24"/>
        <v>+</v>
      </c>
      <c r="DB196" s="69">
        <v>84.745762711864401</v>
      </c>
    </row>
    <row r="197" spans="1:106" ht="14.25" x14ac:dyDescent="0.2">
      <c r="A197" s="69" t="str">
        <f t="shared" si="21"/>
        <v>0600048B</v>
      </c>
      <c r="CI197" s="18" t="str">
        <f t="shared" si="22"/>
        <v>+</v>
      </c>
      <c r="CO197" s="18" t="str">
        <f t="shared" si="23"/>
        <v>+</v>
      </c>
      <c r="CP197" s="149"/>
      <c r="CU197" s="18" t="str">
        <f t="shared" si="25"/>
        <v>- - -</v>
      </c>
      <c r="CV197" s="150"/>
      <c r="DA197" s="18" t="str">
        <f t="shared" si="24"/>
        <v>+</v>
      </c>
      <c r="DB197" s="69">
        <v>83.59375</v>
      </c>
    </row>
    <row r="198" spans="1:106" ht="14.25" x14ac:dyDescent="0.2">
      <c r="A198" s="69" t="str">
        <f t="shared" si="21"/>
        <v>0600049C</v>
      </c>
      <c r="CI198" s="18" t="str">
        <f t="shared" si="22"/>
        <v>+</v>
      </c>
      <c r="CO198" s="18" t="str">
        <f t="shared" si="23"/>
        <v>+</v>
      </c>
      <c r="CP198" s="149"/>
      <c r="CU198" s="18" t="str">
        <f t="shared" si="25"/>
        <v>+</v>
      </c>
      <c r="CV198" s="150"/>
      <c r="DA198" s="18" t="str">
        <f t="shared" si="24"/>
        <v>+</v>
      </c>
      <c r="DB198" s="69">
        <v>83.561643835616437</v>
      </c>
    </row>
    <row r="199" spans="1:106" ht="14.25" x14ac:dyDescent="0.2">
      <c r="A199" s="69" t="str">
        <f t="shared" si="21"/>
        <v>0600062S</v>
      </c>
      <c r="CI199" s="18" t="str">
        <f t="shared" si="22"/>
        <v>- -</v>
      </c>
      <c r="CO199" s="18" t="str">
        <f t="shared" si="23"/>
        <v>- -</v>
      </c>
      <c r="CP199" s="149"/>
      <c r="CU199" s="18"/>
      <c r="CV199" s="150"/>
      <c r="DA199" s="18" t="str">
        <f t="shared" si="24"/>
        <v>+ +</v>
      </c>
      <c r="DB199" s="69">
        <v>88.888888888888886</v>
      </c>
    </row>
    <row r="200" spans="1:106" ht="14.25" x14ac:dyDescent="0.2">
      <c r="A200" s="69" t="str">
        <f t="shared" si="21"/>
        <v>0600063T</v>
      </c>
      <c r="CI200" s="18" t="str">
        <f t="shared" si="22"/>
        <v>+</v>
      </c>
      <c r="CO200" s="18" t="str">
        <f t="shared" si="23"/>
        <v>+</v>
      </c>
      <c r="CP200" s="149"/>
      <c r="CU200" s="18"/>
      <c r="CV200" s="150"/>
      <c r="DA200" s="18" t="str">
        <f t="shared" si="24"/>
        <v>+</v>
      </c>
      <c r="DB200" s="69">
        <v>85.714285714285708</v>
      </c>
    </row>
    <row r="201" spans="1:106" ht="14.25" x14ac:dyDescent="0.2">
      <c r="A201" s="69" t="str">
        <f t="shared" si="21"/>
        <v>0600070A</v>
      </c>
      <c r="CI201" s="18"/>
      <c r="CO201" s="18"/>
      <c r="CP201" s="149"/>
      <c r="CU201" s="18"/>
      <c r="CV201" s="150"/>
      <c r="DA201" s="18" t="str">
        <f t="shared" si="24"/>
        <v>+</v>
      </c>
      <c r="DB201" s="69">
        <v>83.333333333333343</v>
      </c>
    </row>
    <row r="202" spans="1:106" ht="14.25" x14ac:dyDescent="0.2">
      <c r="A202" s="69" t="str">
        <f t="shared" ref="A202:A233" si="26">A40</f>
        <v>0601363F</v>
      </c>
      <c r="CI202" s="18" t="str">
        <f t="shared" si="22"/>
        <v>-</v>
      </c>
      <c r="CO202" s="18" t="str">
        <f t="shared" si="23"/>
        <v>- - -</v>
      </c>
      <c r="CP202" s="149"/>
      <c r="CU202" s="18" t="str">
        <f t="shared" si="25"/>
        <v>+</v>
      </c>
      <c r="CV202" s="150"/>
      <c r="DA202" s="18" t="str">
        <f t="shared" si="24"/>
        <v>-</v>
      </c>
      <c r="DB202" s="69">
        <v>75</v>
      </c>
    </row>
    <row r="203" spans="1:106" ht="14.25" x14ac:dyDescent="0.2">
      <c r="A203" s="69" t="str">
        <f t="shared" si="26"/>
        <v>0601470X</v>
      </c>
      <c r="CI203" s="18" t="str">
        <f t="shared" si="22"/>
        <v>- -</v>
      </c>
      <c r="CO203" s="18" t="str">
        <f t="shared" si="23"/>
        <v>-</v>
      </c>
      <c r="CP203" s="149"/>
      <c r="CU203" s="18" t="str">
        <f t="shared" si="25"/>
        <v>- - -</v>
      </c>
      <c r="CV203" s="150"/>
      <c r="DA203" s="18" t="str">
        <f t="shared" si="24"/>
        <v>+</v>
      </c>
      <c r="DB203" s="69">
        <v>80.952380952380949</v>
      </c>
    </row>
    <row r="204" spans="1:106" ht="14.25" x14ac:dyDescent="0.2">
      <c r="A204" s="69" t="str">
        <f t="shared" si="26"/>
        <v>0601787S</v>
      </c>
      <c r="CI204" s="18" t="str">
        <f t="shared" si="22"/>
        <v>+</v>
      </c>
      <c r="CO204" s="18" t="str">
        <f t="shared" si="23"/>
        <v>-</v>
      </c>
      <c r="CP204" s="149"/>
      <c r="CU204" s="18" t="str">
        <f t="shared" si="25"/>
        <v>+</v>
      </c>
      <c r="CV204" s="150"/>
      <c r="DA204" s="18" t="str">
        <f t="shared" si="24"/>
        <v>+ +</v>
      </c>
      <c r="DB204" s="69">
        <v>90</v>
      </c>
    </row>
    <row r="205" spans="1:106" ht="14.25" x14ac:dyDescent="0.2">
      <c r="A205" s="69" t="str">
        <f t="shared" si="26"/>
        <v>0601822E</v>
      </c>
      <c r="CI205" s="18" t="str">
        <f t="shared" si="22"/>
        <v>-</v>
      </c>
      <c r="CO205" s="18" t="str">
        <f t="shared" si="23"/>
        <v>- -</v>
      </c>
      <c r="CP205" s="149"/>
      <c r="CU205" s="18" t="str">
        <f t="shared" si="25"/>
        <v>-</v>
      </c>
      <c r="CV205" s="150"/>
      <c r="DA205" s="18" t="str">
        <f t="shared" si="24"/>
        <v>+</v>
      </c>
      <c r="DB205" s="69">
        <v>82.35294117647058</v>
      </c>
    </row>
    <row r="206" spans="1:106" ht="14.25" x14ac:dyDescent="0.2">
      <c r="A206" s="69" t="str">
        <f t="shared" si="26"/>
        <v>0601845E</v>
      </c>
      <c r="CI206" s="18" t="str">
        <f t="shared" si="22"/>
        <v>+</v>
      </c>
      <c r="CO206" s="18"/>
      <c r="CP206" s="149"/>
      <c r="CU206" s="18" t="str">
        <f t="shared" si="25"/>
        <v>+</v>
      </c>
      <c r="CV206" s="150"/>
      <c r="DA206" s="18" t="str">
        <f t="shared" si="24"/>
        <v>+ + +</v>
      </c>
      <c r="DB206" s="69">
        <v>94.444444444444443</v>
      </c>
    </row>
    <row r="207" spans="1:106" ht="14.25" x14ac:dyDescent="0.2">
      <c r="A207" s="69" t="str">
        <f t="shared" si="26"/>
        <v>0601870G</v>
      </c>
      <c r="CI207" s="18" t="str">
        <f t="shared" si="22"/>
        <v>-</v>
      </c>
      <c r="CO207" s="18" t="str">
        <f t="shared" si="23"/>
        <v>+ +</v>
      </c>
      <c r="CP207" s="149"/>
      <c r="CU207" s="18" t="str">
        <f t="shared" si="25"/>
        <v>-</v>
      </c>
      <c r="CV207" s="150"/>
      <c r="DA207" s="18" t="str">
        <f t="shared" si="24"/>
        <v>- - -</v>
      </c>
      <c r="DB207" s="69">
        <v>62.962962962962962</v>
      </c>
    </row>
    <row r="208" spans="1:106" ht="14.25" x14ac:dyDescent="0.2">
      <c r="A208" s="69" t="str">
        <f t="shared" si="26"/>
        <v>0601897L</v>
      </c>
      <c r="CI208" s="18" t="str">
        <f t="shared" si="22"/>
        <v>+</v>
      </c>
      <c r="CO208" s="18" t="str">
        <f t="shared" si="23"/>
        <v>+</v>
      </c>
      <c r="CP208" s="149"/>
      <c r="CU208" s="18"/>
      <c r="CV208" s="150"/>
      <c r="DA208" s="18" t="str">
        <f t="shared" si="24"/>
        <v>+ +</v>
      </c>
      <c r="DB208" s="69">
        <v>91.666666666666657</v>
      </c>
    </row>
    <row r="209" spans="1:106" ht="14.25" x14ac:dyDescent="0.2">
      <c r="A209" s="69" t="str">
        <f t="shared" si="26"/>
        <v>0800013E</v>
      </c>
      <c r="CI209" s="18" t="str">
        <f t="shared" si="22"/>
        <v>- -</v>
      </c>
      <c r="CO209" s="18" t="str">
        <f t="shared" si="23"/>
        <v>- -</v>
      </c>
      <c r="CP209" s="149"/>
      <c r="CU209" s="18"/>
      <c r="CV209" s="150"/>
      <c r="DA209" s="18" t="str">
        <f t="shared" si="24"/>
        <v>-</v>
      </c>
      <c r="DB209" s="69">
        <v>78.195488721804509</v>
      </c>
    </row>
    <row r="210" spans="1:106" ht="14.25" x14ac:dyDescent="0.2">
      <c r="A210" s="69" t="str">
        <f t="shared" si="26"/>
        <v>0800061G</v>
      </c>
      <c r="CI210" s="18" t="str">
        <f t="shared" si="22"/>
        <v>-</v>
      </c>
      <c r="CO210" s="18" t="str">
        <f t="shared" si="23"/>
        <v>-</v>
      </c>
      <c r="CP210" s="149"/>
      <c r="CU210" s="18" t="str">
        <f t="shared" si="25"/>
        <v>-</v>
      </c>
      <c r="CV210" s="150"/>
      <c r="DA210" s="18" t="str">
        <f t="shared" si="24"/>
        <v>+</v>
      </c>
      <c r="DB210" s="69">
        <v>84.375</v>
      </c>
    </row>
    <row r="211" spans="1:106" ht="14.25" x14ac:dyDescent="0.2">
      <c r="A211" s="69" t="str">
        <f t="shared" si="26"/>
        <v>0800062H</v>
      </c>
      <c r="CI211" s="18" t="str">
        <f t="shared" si="22"/>
        <v>+</v>
      </c>
      <c r="CO211" s="18" t="str">
        <f t="shared" si="23"/>
        <v>+</v>
      </c>
      <c r="CP211" s="149"/>
      <c r="CU211" s="18" t="str">
        <f t="shared" si="25"/>
        <v>+</v>
      </c>
      <c r="CV211" s="150"/>
      <c r="DA211" s="18" t="str">
        <f t="shared" si="24"/>
        <v>-</v>
      </c>
      <c r="DB211" s="69">
        <v>77.777777777777786</v>
      </c>
    </row>
    <row r="212" spans="1:106" ht="14.25" x14ac:dyDescent="0.2">
      <c r="A212" s="69" t="str">
        <f t="shared" si="26"/>
        <v>0800063J</v>
      </c>
      <c r="CI212" s="18" t="str">
        <f t="shared" si="22"/>
        <v>- - -</v>
      </c>
      <c r="CO212" s="18" t="str">
        <f t="shared" si="23"/>
        <v>- - -</v>
      </c>
      <c r="CP212" s="149"/>
      <c r="CU212" s="18" t="str">
        <f t="shared" si="25"/>
        <v>- -</v>
      </c>
      <c r="CV212" s="150"/>
      <c r="DA212" s="18" t="str">
        <f t="shared" si="24"/>
        <v>-</v>
      </c>
      <c r="DB212" s="69">
        <v>75.609756097560975</v>
      </c>
    </row>
    <row r="213" spans="1:106" ht="14.25" x14ac:dyDescent="0.2">
      <c r="A213" s="69" t="str">
        <f t="shared" si="26"/>
        <v>0800065L</v>
      </c>
      <c r="CI213" s="18" t="str">
        <f t="shared" si="22"/>
        <v>+</v>
      </c>
      <c r="CO213" s="18" t="str">
        <f t="shared" si="23"/>
        <v>+</v>
      </c>
      <c r="CP213" s="149"/>
      <c r="CU213" s="18" t="str">
        <f t="shared" si="25"/>
        <v>+ + +</v>
      </c>
      <c r="CV213" s="150"/>
      <c r="DA213" s="18" t="str">
        <f t="shared" si="24"/>
        <v>+ + +</v>
      </c>
      <c r="DB213" s="69">
        <v>93.548387096774192</v>
      </c>
    </row>
    <row r="214" spans="1:106" ht="14.25" x14ac:dyDescent="0.2">
      <c r="A214" s="69" t="str">
        <f t="shared" si="26"/>
        <v>0801194N</v>
      </c>
      <c r="CI214" s="18" t="str">
        <f t="shared" si="22"/>
        <v>- -</v>
      </c>
      <c r="CO214" s="18" t="str">
        <f t="shared" si="23"/>
        <v>- - -</v>
      </c>
      <c r="CP214" s="149"/>
      <c r="CU214" s="18" t="str">
        <f t="shared" si="25"/>
        <v>-</v>
      </c>
      <c r="CV214" s="150"/>
      <c r="DA214" s="18" t="str">
        <f t="shared" si="24"/>
        <v>+ +</v>
      </c>
      <c r="DB214" s="69">
        <v>88.764044943820224</v>
      </c>
    </row>
    <row r="215" spans="1:106" ht="14.25" x14ac:dyDescent="0.2">
      <c r="A215" s="69" t="str">
        <f t="shared" si="26"/>
        <v>0801252B</v>
      </c>
      <c r="CI215" s="18" t="str">
        <f t="shared" si="22"/>
        <v>+</v>
      </c>
      <c r="CO215" s="18" t="str">
        <f t="shared" si="23"/>
        <v>+</v>
      </c>
      <c r="CP215" s="149"/>
      <c r="CU215" s="18" t="str">
        <f t="shared" si="25"/>
        <v>-</v>
      </c>
      <c r="CV215" s="150"/>
      <c r="DA215" s="18" t="str">
        <f t="shared" si="24"/>
        <v>+</v>
      </c>
      <c r="DB215" s="69">
        <v>82.142857142857139</v>
      </c>
    </row>
    <row r="216" spans="1:106" ht="14.25" x14ac:dyDescent="0.2">
      <c r="A216" s="69" t="str">
        <f t="shared" si="26"/>
        <v>0801336T</v>
      </c>
      <c r="CI216" s="18" t="str">
        <f t="shared" si="22"/>
        <v>-</v>
      </c>
      <c r="CO216" s="18" t="str">
        <f t="shared" si="23"/>
        <v>-</v>
      </c>
      <c r="CP216" s="149"/>
      <c r="CU216" s="18"/>
      <c r="CV216" s="150"/>
      <c r="DA216" s="18"/>
    </row>
    <row r="217" spans="1:106" ht="14.25" x14ac:dyDescent="0.2">
      <c r="A217" s="69" t="str">
        <f t="shared" si="26"/>
        <v>0801514L</v>
      </c>
      <c r="CI217" s="18" t="str">
        <f t="shared" si="22"/>
        <v>- - -</v>
      </c>
      <c r="CO217" s="18" t="str">
        <f t="shared" si="23"/>
        <v>-</v>
      </c>
      <c r="CP217" s="149"/>
      <c r="CU217" s="18" t="str">
        <f t="shared" si="25"/>
        <v>- - -</v>
      </c>
      <c r="CV217" s="150"/>
      <c r="DA217" s="18" t="str">
        <f t="shared" si="24"/>
        <v>-</v>
      </c>
      <c r="DB217" s="69">
        <v>69.642857142857139</v>
      </c>
    </row>
    <row r="218" spans="1:106" ht="14.25" x14ac:dyDescent="0.2">
      <c r="A218" s="69" t="str">
        <f t="shared" si="26"/>
        <v>0801628K</v>
      </c>
      <c r="CI218" s="18" t="str">
        <f t="shared" si="22"/>
        <v>-</v>
      </c>
      <c r="CO218" s="18"/>
      <c r="CP218" s="149"/>
      <c r="CU218" s="18" t="str">
        <f t="shared" si="25"/>
        <v>-</v>
      </c>
      <c r="CV218" s="150"/>
      <c r="DA218" s="18" t="str">
        <f t="shared" si="24"/>
        <v>+ +</v>
      </c>
      <c r="DB218" s="69">
        <v>90.909090909090907</v>
      </c>
    </row>
    <row r="219" spans="1:106" ht="14.25" x14ac:dyDescent="0.2">
      <c r="A219" s="69" t="str">
        <f t="shared" si="26"/>
        <v>0801704T</v>
      </c>
      <c r="CI219" s="18" t="str">
        <f t="shared" si="22"/>
        <v>-</v>
      </c>
      <c r="CO219" s="18" t="str">
        <f t="shared" si="23"/>
        <v>-</v>
      </c>
      <c r="CP219" s="149"/>
      <c r="CU219" s="18" t="str">
        <f t="shared" si="25"/>
        <v>-</v>
      </c>
      <c r="CV219" s="150"/>
      <c r="DA219" s="18" t="str">
        <f t="shared" si="24"/>
        <v>+ + +</v>
      </c>
      <c r="DB219" s="69">
        <v>100</v>
      </c>
    </row>
    <row r="220" spans="1:106" ht="14.25" x14ac:dyDescent="0.2">
      <c r="A220" s="69" t="str">
        <f t="shared" si="26"/>
        <v>0801739F</v>
      </c>
      <c r="CI220" s="18" t="str">
        <f t="shared" si="22"/>
        <v>+</v>
      </c>
      <c r="CO220" s="18" t="str">
        <f t="shared" si="23"/>
        <v>-</v>
      </c>
      <c r="CP220" s="149"/>
      <c r="CU220" s="18" t="str">
        <f t="shared" si="25"/>
        <v>+ + +</v>
      </c>
      <c r="CV220" s="150"/>
      <c r="DA220" s="18" t="str">
        <f t="shared" si="24"/>
        <v>+ + +</v>
      </c>
      <c r="DB220" s="69">
        <v>92.982456140350877</v>
      </c>
    </row>
    <row r="221" spans="1:106" ht="14.25" x14ac:dyDescent="0.2">
      <c r="A221" s="69" t="str">
        <f t="shared" si="26"/>
        <v>0020492Z</v>
      </c>
      <c r="CI221" s="18" t="str">
        <f t="shared" si="22"/>
        <v>+ + +</v>
      </c>
      <c r="CJ221" s="83"/>
      <c r="CO221" s="18" t="str">
        <f t="shared" si="23"/>
        <v>+ + +</v>
      </c>
      <c r="CP221" s="149"/>
      <c r="CU221" s="18" t="str">
        <f t="shared" si="25"/>
        <v>+ + +</v>
      </c>
      <c r="CV221" s="150"/>
      <c r="DA221" s="18" t="str">
        <f t="shared" si="24"/>
        <v>+</v>
      </c>
      <c r="DB221" s="69">
        <v>84.210526315789465</v>
      </c>
    </row>
    <row r="222" spans="1:106" ht="14.25" x14ac:dyDescent="0.2">
      <c r="A222" s="69" t="str">
        <f t="shared" si="26"/>
        <v>0020498F</v>
      </c>
      <c r="CI222" s="18" t="str">
        <f t="shared" si="22"/>
        <v>+ + +</v>
      </c>
      <c r="CJ222" s="83"/>
      <c r="CO222" s="18" t="str">
        <f t="shared" si="23"/>
        <v>+ + +</v>
      </c>
      <c r="CP222" s="149"/>
      <c r="CU222" s="18" t="str">
        <f t="shared" si="25"/>
        <v>+ + +</v>
      </c>
      <c r="CV222" s="150"/>
      <c r="DA222" s="18" t="str">
        <f t="shared" si="24"/>
        <v>+ + +</v>
      </c>
      <c r="DB222" s="69">
        <v>95.384615384615387</v>
      </c>
    </row>
    <row r="223" spans="1:106" ht="14.25" x14ac:dyDescent="0.2">
      <c r="A223" s="69" t="str">
        <f t="shared" si="26"/>
        <v>0021906L</v>
      </c>
      <c r="CI223" s="18" t="str">
        <f t="shared" si="22"/>
        <v>+ +</v>
      </c>
      <c r="CJ223" s="83"/>
      <c r="CO223" s="18" t="str">
        <f t="shared" si="23"/>
        <v>-</v>
      </c>
      <c r="CP223" s="149"/>
      <c r="CU223" s="18" t="str">
        <f t="shared" si="25"/>
        <v>+ + +</v>
      </c>
      <c r="CV223" s="150"/>
      <c r="DA223" s="18" t="str">
        <f t="shared" si="24"/>
        <v>+ + +</v>
      </c>
      <c r="DB223" s="69">
        <v>98.734177215189874</v>
      </c>
    </row>
    <row r="224" spans="1:106" ht="14.25" x14ac:dyDescent="0.2">
      <c r="A224" s="69" t="str">
        <f t="shared" si="26"/>
        <v>0021999M</v>
      </c>
      <c r="CI224" s="18" t="str">
        <f t="shared" si="22"/>
        <v>+ + +</v>
      </c>
      <c r="CJ224" s="83"/>
      <c r="CO224" s="18"/>
      <c r="CP224" s="149"/>
      <c r="CU224" s="18" t="str">
        <f t="shared" si="25"/>
        <v>+ + +</v>
      </c>
      <c r="CV224" s="150"/>
      <c r="DA224" s="18"/>
    </row>
    <row r="225" spans="1:106" ht="14.25" x14ac:dyDescent="0.2">
      <c r="A225" s="69" t="str">
        <f t="shared" si="26"/>
        <v>0022002R</v>
      </c>
      <c r="CI225" s="18" t="str">
        <f t="shared" si="22"/>
        <v>+ + +</v>
      </c>
      <c r="CJ225" s="83"/>
      <c r="CO225" s="18" t="str">
        <f t="shared" si="23"/>
        <v>+ + +</v>
      </c>
      <c r="CP225" s="149"/>
      <c r="CU225" s="18"/>
      <c r="CV225" s="150"/>
      <c r="DA225" s="18"/>
    </row>
    <row r="226" spans="1:106" ht="14.25" x14ac:dyDescent="0.2">
      <c r="A226" s="69" t="str">
        <f t="shared" si="26"/>
        <v>0601162M</v>
      </c>
      <c r="CI226" s="18" t="str">
        <f t="shared" si="22"/>
        <v>+</v>
      </c>
      <c r="CJ226" s="83"/>
      <c r="CO226" s="18" t="str">
        <f t="shared" si="23"/>
        <v>+ + +</v>
      </c>
      <c r="CP226" s="149"/>
      <c r="CU226" s="18" t="str">
        <f t="shared" si="25"/>
        <v>-</v>
      </c>
      <c r="CV226" s="150"/>
      <c r="DA226" s="18" t="str">
        <f t="shared" si="24"/>
        <v>+ + +</v>
      </c>
      <c r="DB226" s="69">
        <v>100</v>
      </c>
    </row>
    <row r="227" spans="1:106" ht="14.25" x14ac:dyDescent="0.2">
      <c r="A227" s="69" t="str">
        <f t="shared" si="26"/>
        <v>0601164P</v>
      </c>
      <c r="CI227" s="18" t="str">
        <f t="shared" si="22"/>
        <v>+ + +</v>
      </c>
      <c r="CJ227" s="83"/>
      <c r="CO227" s="18"/>
      <c r="CP227" s="149"/>
      <c r="CU227" s="18" t="str">
        <f t="shared" si="25"/>
        <v>+ + +</v>
      </c>
      <c r="CV227" s="150"/>
      <c r="DA227" s="18"/>
    </row>
    <row r="228" spans="1:106" ht="14.25" x14ac:dyDescent="0.2">
      <c r="A228" s="69" t="str">
        <f t="shared" si="26"/>
        <v>0601896K</v>
      </c>
      <c r="CI228" s="18" t="str">
        <f t="shared" si="22"/>
        <v>+ + +</v>
      </c>
      <c r="CJ228" s="83"/>
      <c r="CO228" s="18"/>
      <c r="CP228" s="149"/>
      <c r="CU228" s="18" t="str">
        <f t="shared" si="25"/>
        <v>+ + +</v>
      </c>
      <c r="CV228" s="150"/>
      <c r="DA228" s="18"/>
    </row>
    <row r="229" spans="1:106" ht="14.25" x14ac:dyDescent="0.2">
      <c r="A229" s="69" t="str">
        <f t="shared" si="26"/>
        <v>0601946P</v>
      </c>
      <c r="CI229" s="18" t="str">
        <f t="shared" si="22"/>
        <v>+ + +</v>
      </c>
      <c r="CJ229" s="83"/>
      <c r="CO229" s="18" t="str">
        <f t="shared" si="23"/>
        <v>+ + +</v>
      </c>
      <c r="CP229" s="149"/>
      <c r="CU229" s="18" t="str">
        <f t="shared" si="25"/>
        <v>+ + +</v>
      </c>
      <c r="CV229" s="150"/>
      <c r="DA229" s="18" t="str">
        <f t="shared" si="24"/>
        <v>+ + +</v>
      </c>
      <c r="DB229" s="69">
        <v>92.592592592592595</v>
      </c>
    </row>
    <row r="230" spans="1:106" ht="14.25" x14ac:dyDescent="0.2">
      <c r="A230" s="69" t="str">
        <f t="shared" si="26"/>
        <v>0601947R</v>
      </c>
      <c r="CI230" s="18" t="str">
        <f t="shared" si="22"/>
        <v>+ + +</v>
      </c>
      <c r="CJ230" s="83"/>
      <c r="CO230" s="18"/>
      <c r="CP230" s="149"/>
      <c r="CU230" s="18" t="str">
        <f t="shared" si="25"/>
        <v>+ + +</v>
      </c>
      <c r="CV230" s="150"/>
      <c r="DA230" s="18"/>
    </row>
    <row r="231" spans="1:106" ht="14.25" x14ac:dyDescent="0.2">
      <c r="A231" s="69" t="str">
        <f t="shared" si="26"/>
        <v>0801231D</v>
      </c>
      <c r="CI231" s="18"/>
      <c r="CJ231" s="83"/>
      <c r="CO231" s="18"/>
      <c r="CP231" s="149"/>
      <c r="CU231" s="18"/>
      <c r="CV231" s="150"/>
      <c r="DA231" s="18" t="str">
        <f t="shared" si="24"/>
        <v>+ + +</v>
      </c>
      <c r="DB231" s="69">
        <v>100</v>
      </c>
    </row>
    <row r="232" spans="1:106" ht="14.25" x14ac:dyDescent="0.2">
      <c r="A232" s="69" t="str">
        <f t="shared" si="26"/>
        <v>0801945E</v>
      </c>
      <c r="CI232" s="18" t="str">
        <f t="shared" si="22"/>
        <v>+ + +</v>
      </c>
      <c r="CJ232" s="83"/>
      <c r="CO232" s="18"/>
      <c r="CP232" s="149"/>
      <c r="CU232" s="18" t="str">
        <f t="shared" si="25"/>
        <v>+ + +</v>
      </c>
      <c r="CV232" s="150"/>
      <c r="DA232" s="18"/>
    </row>
    <row r="233" spans="1:106" ht="14.25" x14ac:dyDescent="0.2">
      <c r="A233" s="69" t="str">
        <f t="shared" si="26"/>
        <v>0801946F</v>
      </c>
      <c r="CI233" s="18" t="str">
        <f t="shared" si="22"/>
        <v>+ +</v>
      </c>
      <c r="CJ233" s="83"/>
      <c r="CO233" s="18" t="str">
        <f t="shared" si="23"/>
        <v>+ +</v>
      </c>
      <c r="CP233" s="149"/>
      <c r="CU233" s="18"/>
      <c r="CV233" s="150"/>
      <c r="DA233" s="18"/>
    </row>
    <row r="234" spans="1:106" ht="14.25" x14ac:dyDescent="0.2">
      <c r="A234" s="69" t="str">
        <f t="shared" ref="A234:A238" si="27">A72</f>
        <v>0801947G</v>
      </c>
      <c r="CI234" s="18" t="str">
        <f t="shared" si="22"/>
        <v>+ + +</v>
      </c>
      <c r="CJ234" s="83"/>
      <c r="CO234" s="18"/>
      <c r="CP234" s="149"/>
      <c r="CU234" s="18" t="str">
        <f t="shared" si="25"/>
        <v>+ + +</v>
      </c>
      <c r="CV234" s="150"/>
      <c r="DA234" s="18"/>
    </row>
    <row r="235" spans="1:106" ht="14.25" x14ac:dyDescent="0.2">
      <c r="A235" s="69" t="str">
        <f t="shared" si="27"/>
        <v>0801948H</v>
      </c>
      <c r="CI235" s="18" t="str">
        <f t="shared" ref="CI235:CI238" si="28">IF(AND(CI154&gt;=0,CI154&lt;$D$169),"+",IF(AND(CI154&gt;=$D$169,CI154&lt;$E$169),"+ +",IF(CI154&gt;=$E$169,"+ + +",IF(AND(CI154&lt;0,CI154&gt;=-$D$169),"-",IF(AND(CI154&lt;-$D$169,CI154&gt;=-$E$169),"- -",IF(CI154&lt;=-$E$169,"- - -","erreur"))))))</f>
        <v>+</v>
      </c>
      <c r="CJ235" s="83"/>
      <c r="CO235" s="18"/>
      <c r="CP235" s="149"/>
      <c r="CU235" s="18" t="str">
        <f t="shared" ref="CU235:CU238" si="29">IF(AND(CU154&gt;=0,CU154&lt;$D$169),"+",IF(AND(CU154&gt;=$D$169,CU154&lt;$E$169),"+ +",IF(CU154&gt;=$E$169,"+ + +",IF(AND(CU154&lt;0,CU154&gt;=-$D$169),"-",IF(AND(CU154&lt;-$D$169,CU154&gt;=-$E$169),"- -",IF(CU154&lt;=-$E$169,"- - -","erreur"))))))</f>
        <v>+</v>
      </c>
      <c r="CV235" s="150"/>
      <c r="DA235" s="18" t="str">
        <f t="shared" ref="DA235:DA237" si="30">IF(AND(DA154&gt;=0,DA154&lt;$D$169),"+",IF(AND(DA154&gt;=$D$169,DA154&lt;$E$169),"+ +",IF(DA154&gt;=$E$169,"+ + +",IF(AND(DA154&lt;0,DA154&gt;=-$D$169),"-",IF(AND(DA154&lt;-$D$169,DA154&gt;=-$E$169),"- -",IF(DA154&lt;=-$E$169,"- - -","erreur"))))))</f>
        <v>+</v>
      </c>
      <c r="DB235" s="69">
        <v>88.235294117647058</v>
      </c>
    </row>
    <row r="236" spans="1:106" ht="14.25" x14ac:dyDescent="0.2">
      <c r="A236" s="69" t="str">
        <f t="shared" si="27"/>
        <v>0801949J</v>
      </c>
      <c r="CI236" s="18" t="str">
        <f t="shared" si="28"/>
        <v>+ +</v>
      </c>
      <c r="CJ236" s="83"/>
      <c r="CO236" s="18" t="str">
        <f t="shared" ref="CO236:CO237" si="31">IF(AND(CO155&gt;=0,CO155&lt;$D$169),"+",IF(AND(CO155&gt;=$D$169,CO155&lt;$E$169),"+ +",IF(CO155&gt;=$E$169,"+ + +",IF(AND(CO155&lt;0,CO155&gt;=-$D$169),"-",IF(AND(CO155&lt;-$D$169,CO155&gt;=-$E$169),"- -",IF(CO155&lt;=-$E$169,"- - -","erreur"))))))</f>
        <v>+ +</v>
      </c>
      <c r="CP236" s="149"/>
      <c r="CU236" s="18"/>
      <c r="CV236" s="150"/>
      <c r="DA236" s="18"/>
    </row>
    <row r="237" spans="1:106" ht="14.25" x14ac:dyDescent="0.2">
      <c r="A237" s="69" t="str">
        <f t="shared" si="27"/>
        <v>0801950K</v>
      </c>
      <c r="CI237" s="18" t="str">
        <f t="shared" si="28"/>
        <v>+ +</v>
      </c>
      <c r="CJ237" s="83"/>
      <c r="CO237" s="18" t="str">
        <f t="shared" si="31"/>
        <v>+ + +</v>
      </c>
      <c r="CP237" s="149"/>
      <c r="CU237" s="18" t="str">
        <f t="shared" si="29"/>
        <v>+</v>
      </c>
      <c r="CV237" s="150"/>
      <c r="DA237" s="18" t="str">
        <f t="shared" si="30"/>
        <v>+ + +</v>
      </c>
      <c r="DB237" s="69">
        <v>100</v>
      </c>
    </row>
    <row r="238" spans="1:106" ht="14.25" x14ac:dyDescent="0.2">
      <c r="A238" s="69" t="str">
        <f t="shared" si="27"/>
        <v>0801951L</v>
      </c>
      <c r="CI238" s="18" t="str">
        <f t="shared" si="28"/>
        <v>+</v>
      </c>
      <c r="CJ238" s="83"/>
      <c r="CO238" s="18"/>
      <c r="CP238" s="149"/>
      <c r="CU238" s="18" t="str">
        <f t="shared" si="29"/>
        <v>+</v>
      </c>
      <c r="CV238" s="150"/>
      <c r="DA238" s="18"/>
    </row>
    <row r="239" spans="1:106" x14ac:dyDescent="0.2">
      <c r="CI239"/>
      <c r="CO239"/>
      <c r="CU239"/>
      <c r="DA239"/>
    </row>
    <row r="240" spans="1:106" x14ac:dyDescent="0.2">
      <c r="CI240"/>
      <c r="CO240"/>
      <c r="CU240"/>
      <c r="DA240"/>
    </row>
    <row r="241" spans="1:106" x14ac:dyDescent="0.2">
      <c r="CI241"/>
      <c r="CO241"/>
      <c r="CU241"/>
      <c r="DA241"/>
    </row>
    <row r="242" spans="1:106" x14ac:dyDescent="0.2">
      <c r="CI242"/>
      <c r="CO242"/>
      <c r="CU242"/>
      <c r="DA242"/>
    </row>
    <row r="243" spans="1:106" x14ac:dyDescent="0.2">
      <c r="CI243"/>
      <c r="CO243"/>
      <c r="CU243"/>
      <c r="DA243"/>
    </row>
    <row r="244" spans="1:106" x14ac:dyDescent="0.2">
      <c r="CI244"/>
      <c r="CO244"/>
      <c r="CU244"/>
      <c r="DA244"/>
    </row>
    <row r="245" spans="1:106" x14ac:dyDescent="0.2">
      <c r="A245" s="69" t="str">
        <f t="shared" ref="A245:A276" si="32">A8</f>
        <v>0020012C</v>
      </c>
      <c r="CI245" s="20">
        <f>IFERROR(RANK(CI89,CI$89:CI$139,0),"")</f>
        <v>2</v>
      </c>
      <c r="CO245" s="20">
        <f>IFERROR(RANK(CO89,CO$89:CO$139,0),"")</f>
        <v>1</v>
      </c>
      <c r="CU245" s="20">
        <f>IFERROR(RANK(CU89,CU$89:CU$139,0),"")</f>
        <v>5</v>
      </c>
      <c r="DA245" s="20">
        <f>IFERROR(RANK(DA89,DA$89:DA$139,0),"")</f>
        <v>21</v>
      </c>
      <c r="DB245" s="148"/>
    </row>
    <row r="246" spans="1:106" x14ac:dyDescent="0.2">
      <c r="A246" s="69" t="str">
        <f t="shared" si="32"/>
        <v>0020034B</v>
      </c>
      <c r="CI246" s="20">
        <f t="shared" ref="CI246:CI295" si="33">IFERROR(RANK(CI90,CI$89:CI$139,0),"")</f>
        <v>39</v>
      </c>
      <c r="CO246" s="20">
        <f t="shared" ref="CO246:CO295" si="34">IFERROR(RANK(CO90,CO$89:CO$139,0),"")</f>
        <v>32</v>
      </c>
      <c r="CU246" s="20" t="str">
        <f t="shared" ref="CU246:CU295" si="35">IFERROR(RANK(CU90,CU$89:CU$139,0),"")</f>
        <v/>
      </c>
      <c r="DA246" s="20">
        <f t="shared" ref="DA246:DA295" si="36">IFERROR(RANK(DA90,DA$89:DA$139,0),"")</f>
        <v>1</v>
      </c>
      <c r="DB246" s="148"/>
    </row>
    <row r="247" spans="1:106" x14ac:dyDescent="0.2">
      <c r="A247" s="69" t="str">
        <f t="shared" si="32"/>
        <v>0021476U</v>
      </c>
      <c r="CI247" s="20">
        <f t="shared" si="33"/>
        <v>31</v>
      </c>
      <c r="CO247" s="20">
        <f t="shared" si="34"/>
        <v>26</v>
      </c>
      <c r="CU247" s="20" t="str">
        <f t="shared" si="35"/>
        <v/>
      </c>
      <c r="DA247" s="20">
        <f t="shared" si="36"/>
        <v>22</v>
      </c>
      <c r="DB247" s="148"/>
    </row>
    <row r="248" spans="1:106" x14ac:dyDescent="0.2">
      <c r="A248" s="69" t="str">
        <f t="shared" si="32"/>
        <v>0021939X</v>
      </c>
      <c r="CI248" s="20">
        <f t="shared" si="33"/>
        <v>7</v>
      </c>
      <c r="CO248" s="20">
        <f t="shared" si="34"/>
        <v>12</v>
      </c>
      <c r="CU248" s="20" t="str">
        <f t="shared" si="35"/>
        <v/>
      </c>
      <c r="DA248" s="20">
        <f t="shared" si="36"/>
        <v>42</v>
      </c>
      <c r="DB248" s="148"/>
    </row>
    <row r="249" spans="1:106" x14ac:dyDescent="0.2">
      <c r="A249" s="69" t="str">
        <f t="shared" si="32"/>
        <v>0022042J</v>
      </c>
      <c r="CI249" s="20">
        <f t="shared" si="33"/>
        <v>1</v>
      </c>
      <c r="CO249" s="20">
        <f t="shared" si="34"/>
        <v>6</v>
      </c>
      <c r="CU249" s="20" t="str">
        <f t="shared" si="35"/>
        <v/>
      </c>
      <c r="DA249" s="20">
        <f t="shared" si="36"/>
        <v>32</v>
      </c>
      <c r="DB249" s="148"/>
    </row>
    <row r="250" spans="1:106" x14ac:dyDescent="0.2">
      <c r="A250" s="69" t="str">
        <f t="shared" si="32"/>
        <v>0022044L</v>
      </c>
      <c r="CI250" s="20">
        <f t="shared" si="33"/>
        <v>9</v>
      </c>
      <c r="CO250" s="20">
        <f t="shared" si="34"/>
        <v>15</v>
      </c>
      <c r="CU250" s="20">
        <f t="shared" si="35"/>
        <v>3</v>
      </c>
      <c r="DA250" s="20">
        <f t="shared" si="36"/>
        <v>50</v>
      </c>
      <c r="DB250" s="148"/>
    </row>
    <row r="251" spans="1:106" x14ac:dyDescent="0.2">
      <c r="A251" s="69" t="str">
        <f t="shared" si="32"/>
        <v>0600002B</v>
      </c>
      <c r="CI251" s="20">
        <f t="shared" si="33"/>
        <v>43</v>
      </c>
      <c r="CO251" s="20">
        <f t="shared" si="34"/>
        <v>34</v>
      </c>
      <c r="CU251" s="20" t="str">
        <f t="shared" si="35"/>
        <v/>
      </c>
      <c r="DA251" s="20">
        <f t="shared" si="36"/>
        <v>5</v>
      </c>
      <c r="DB251" s="148"/>
    </row>
    <row r="252" spans="1:106" x14ac:dyDescent="0.2">
      <c r="A252" s="69" t="str">
        <f t="shared" si="32"/>
        <v>0601863Z</v>
      </c>
      <c r="CI252" s="20">
        <f t="shared" si="33"/>
        <v>15</v>
      </c>
      <c r="CO252" s="20" t="str">
        <f t="shared" si="34"/>
        <v/>
      </c>
      <c r="CU252" s="20">
        <f t="shared" si="35"/>
        <v>12</v>
      </c>
      <c r="DA252" s="20">
        <f t="shared" si="36"/>
        <v>9</v>
      </c>
      <c r="DB252" s="148"/>
    </row>
    <row r="253" spans="1:106" x14ac:dyDescent="0.2">
      <c r="A253" s="69" t="str">
        <f t="shared" si="32"/>
        <v>0800007Y</v>
      </c>
      <c r="CI253" s="20">
        <f t="shared" si="33"/>
        <v>44</v>
      </c>
      <c r="CO253" s="20">
        <f t="shared" si="34"/>
        <v>44</v>
      </c>
      <c r="CU253" s="20">
        <f t="shared" si="35"/>
        <v>20</v>
      </c>
      <c r="DA253" s="20">
        <f t="shared" si="36"/>
        <v>38</v>
      </c>
      <c r="DB253" s="148"/>
    </row>
    <row r="254" spans="1:106" x14ac:dyDescent="0.2">
      <c r="A254" s="69" t="str">
        <f t="shared" si="32"/>
        <v>0801853E</v>
      </c>
      <c r="CI254" s="20">
        <f t="shared" si="33"/>
        <v>32</v>
      </c>
      <c r="CO254" s="20">
        <f t="shared" si="34"/>
        <v>30</v>
      </c>
      <c r="CU254" s="20">
        <f t="shared" si="35"/>
        <v>24</v>
      </c>
      <c r="DA254" s="20">
        <f t="shared" si="36"/>
        <v>35</v>
      </c>
      <c r="DB254" s="148"/>
    </row>
    <row r="255" spans="1:106" x14ac:dyDescent="0.2">
      <c r="A255" s="69" t="str">
        <f t="shared" si="32"/>
        <v>0801882L</v>
      </c>
      <c r="CI255" s="20">
        <f t="shared" si="33"/>
        <v>12</v>
      </c>
      <c r="CO255" s="20" t="str">
        <f t="shared" si="34"/>
        <v/>
      </c>
      <c r="CU255" s="20">
        <f t="shared" si="35"/>
        <v>8</v>
      </c>
      <c r="DA255" s="20">
        <f t="shared" si="36"/>
        <v>25</v>
      </c>
      <c r="DB255" s="148"/>
    </row>
    <row r="256" spans="1:106" x14ac:dyDescent="0.2">
      <c r="A256" s="69" t="str">
        <f t="shared" si="32"/>
        <v>0020022N</v>
      </c>
      <c r="CI256" s="20">
        <f t="shared" si="33"/>
        <v>4</v>
      </c>
      <c r="CO256" s="20">
        <f t="shared" si="34"/>
        <v>4</v>
      </c>
      <c r="CU256" s="20">
        <f t="shared" si="35"/>
        <v>10</v>
      </c>
      <c r="DA256" s="20">
        <f t="shared" si="36"/>
        <v>3</v>
      </c>
      <c r="DB256" s="148"/>
    </row>
    <row r="257" spans="1:106" x14ac:dyDescent="0.2">
      <c r="A257" s="69" t="str">
        <f t="shared" si="32"/>
        <v>0020025S</v>
      </c>
      <c r="CI257" s="20">
        <f t="shared" si="33"/>
        <v>3</v>
      </c>
      <c r="CO257" s="20">
        <f t="shared" si="34"/>
        <v>7</v>
      </c>
      <c r="CU257" s="20" t="str">
        <f t="shared" si="35"/>
        <v/>
      </c>
      <c r="DA257" s="20">
        <f t="shared" si="36"/>
        <v>18</v>
      </c>
      <c r="DB257" s="148"/>
    </row>
    <row r="258" spans="1:106" x14ac:dyDescent="0.2">
      <c r="A258" s="69" t="str">
        <f t="shared" si="32"/>
        <v>0020051V</v>
      </c>
      <c r="CI258" s="20">
        <f t="shared" si="33"/>
        <v>46</v>
      </c>
      <c r="CO258" s="20">
        <f t="shared" si="34"/>
        <v>36</v>
      </c>
      <c r="CU258" s="20" t="str">
        <f t="shared" si="35"/>
        <v/>
      </c>
      <c r="DA258" s="20">
        <f t="shared" si="36"/>
        <v>44</v>
      </c>
      <c r="DB258" s="148"/>
    </row>
    <row r="259" spans="1:106" x14ac:dyDescent="0.2">
      <c r="A259" s="69" t="str">
        <f t="shared" si="32"/>
        <v>0020052W</v>
      </c>
      <c r="CI259" s="20">
        <f t="shared" si="33"/>
        <v>38</v>
      </c>
      <c r="CO259" s="20">
        <f t="shared" si="34"/>
        <v>38</v>
      </c>
      <c r="CU259" s="20">
        <f t="shared" si="35"/>
        <v>21</v>
      </c>
      <c r="DA259" s="20">
        <f t="shared" si="36"/>
        <v>46</v>
      </c>
      <c r="DB259" s="148"/>
    </row>
    <row r="260" spans="1:106" x14ac:dyDescent="0.2">
      <c r="A260" s="69" t="str">
        <f t="shared" si="32"/>
        <v>0020078Z</v>
      </c>
      <c r="CI260" s="20">
        <f t="shared" si="33"/>
        <v>10</v>
      </c>
      <c r="CO260" s="20">
        <f t="shared" si="34"/>
        <v>11</v>
      </c>
      <c r="CU260" s="20">
        <f t="shared" si="35"/>
        <v>7</v>
      </c>
      <c r="DA260" s="20">
        <f t="shared" si="36"/>
        <v>25</v>
      </c>
      <c r="DB260" s="148"/>
    </row>
    <row r="261" spans="1:106" x14ac:dyDescent="0.2">
      <c r="A261" s="69" t="str">
        <f t="shared" si="32"/>
        <v>0020079A</v>
      </c>
      <c r="CI261" s="20">
        <f t="shared" si="33"/>
        <v>41</v>
      </c>
      <c r="CO261" s="20">
        <f t="shared" si="34"/>
        <v>43</v>
      </c>
      <c r="CU261" s="20">
        <f t="shared" si="35"/>
        <v>25</v>
      </c>
      <c r="DA261" s="20">
        <f t="shared" si="36"/>
        <v>23</v>
      </c>
      <c r="DB261" s="148"/>
    </row>
    <row r="262" spans="1:106" x14ac:dyDescent="0.2">
      <c r="A262" s="69" t="str">
        <f t="shared" si="32"/>
        <v>0020088K</v>
      </c>
      <c r="CI262" s="20">
        <f t="shared" si="33"/>
        <v>26</v>
      </c>
      <c r="CO262" s="20">
        <f t="shared" si="34"/>
        <v>8</v>
      </c>
      <c r="CU262" s="20">
        <f t="shared" si="35"/>
        <v>26</v>
      </c>
      <c r="DA262" s="20">
        <f t="shared" si="36"/>
        <v>19</v>
      </c>
      <c r="DB262" s="148"/>
    </row>
    <row r="263" spans="1:106" x14ac:dyDescent="0.2">
      <c r="A263" s="69" t="str">
        <f t="shared" si="32"/>
        <v>0020089L</v>
      </c>
      <c r="CI263" s="20">
        <f t="shared" si="33"/>
        <v>28</v>
      </c>
      <c r="CO263" s="20">
        <f t="shared" si="34"/>
        <v>39</v>
      </c>
      <c r="CU263" s="20">
        <f t="shared" si="35"/>
        <v>6</v>
      </c>
      <c r="DA263" s="20">
        <f t="shared" si="36"/>
        <v>48</v>
      </c>
      <c r="DB263" s="148"/>
    </row>
    <row r="264" spans="1:106" x14ac:dyDescent="0.2">
      <c r="A264" s="69" t="str">
        <f t="shared" si="32"/>
        <v>0021478W</v>
      </c>
      <c r="CI264" s="20" t="str">
        <f t="shared" si="33"/>
        <v/>
      </c>
      <c r="CO264" s="20" t="str">
        <f t="shared" si="34"/>
        <v/>
      </c>
      <c r="CU264" s="20" t="str">
        <f t="shared" si="35"/>
        <v/>
      </c>
      <c r="DA264" s="20">
        <f t="shared" si="36"/>
        <v>40</v>
      </c>
      <c r="DB264" s="148"/>
    </row>
    <row r="265" spans="1:106" x14ac:dyDescent="0.2">
      <c r="A265" s="69" t="str">
        <f t="shared" si="32"/>
        <v>0021479X</v>
      </c>
      <c r="CI265" s="20">
        <f t="shared" si="33"/>
        <v>18</v>
      </c>
      <c r="CO265" s="20">
        <f t="shared" si="34"/>
        <v>3</v>
      </c>
      <c r="CU265" s="20">
        <f t="shared" si="35"/>
        <v>29</v>
      </c>
      <c r="DA265" s="20">
        <f t="shared" si="36"/>
        <v>15</v>
      </c>
      <c r="DB265" s="148"/>
    </row>
    <row r="266" spans="1:106" x14ac:dyDescent="0.2">
      <c r="A266" s="69" t="str">
        <f t="shared" si="32"/>
        <v>0022008X</v>
      </c>
      <c r="CI266" s="20">
        <f t="shared" si="33"/>
        <v>21</v>
      </c>
      <c r="CO266" s="20">
        <f t="shared" si="34"/>
        <v>20</v>
      </c>
      <c r="CU266" s="20">
        <f t="shared" si="35"/>
        <v>15</v>
      </c>
      <c r="DA266" s="20">
        <f t="shared" si="36"/>
        <v>12</v>
      </c>
      <c r="DB266" s="148"/>
    </row>
    <row r="267" spans="1:106" x14ac:dyDescent="0.2">
      <c r="A267" s="69" t="str">
        <f t="shared" si="32"/>
        <v>0600003C</v>
      </c>
      <c r="CI267" s="20">
        <f t="shared" si="33"/>
        <v>14</v>
      </c>
      <c r="CO267" s="20">
        <f t="shared" si="34"/>
        <v>24</v>
      </c>
      <c r="CU267" s="20">
        <f t="shared" si="35"/>
        <v>4</v>
      </c>
      <c r="DA267" s="20">
        <f t="shared" si="36"/>
        <v>20</v>
      </c>
      <c r="DB267" s="148"/>
    </row>
    <row r="268" spans="1:106" x14ac:dyDescent="0.2">
      <c r="A268" s="69" t="str">
        <f t="shared" si="32"/>
        <v>0600004D</v>
      </c>
      <c r="CI268" s="20">
        <f t="shared" si="33"/>
        <v>11</v>
      </c>
      <c r="CO268" s="20">
        <f t="shared" si="34"/>
        <v>2</v>
      </c>
      <c r="CU268" s="20">
        <f t="shared" si="35"/>
        <v>17</v>
      </c>
      <c r="DA268" s="20">
        <f t="shared" si="36"/>
        <v>14</v>
      </c>
      <c r="DB268" s="148"/>
    </row>
    <row r="269" spans="1:106" x14ac:dyDescent="0.2">
      <c r="A269" s="69" t="str">
        <f t="shared" si="32"/>
        <v>0600016S</v>
      </c>
      <c r="CI269" s="20">
        <f t="shared" si="33"/>
        <v>36</v>
      </c>
      <c r="CO269" s="20">
        <f t="shared" si="34"/>
        <v>29</v>
      </c>
      <c r="CU269" s="20" t="str">
        <f t="shared" si="35"/>
        <v/>
      </c>
      <c r="DA269" s="20">
        <f t="shared" si="36"/>
        <v>4</v>
      </c>
      <c r="DB269" s="148"/>
    </row>
    <row r="270" spans="1:106" x14ac:dyDescent="0.2">
      <c r="A270" s="69" t="str">
        <f t="shared" si="32"/>
        <v>0600017T</v>
      </c>
      <c r="CI270" s="20">
        <f t="shared" si="33"/>
        <v>16</v>
      </c>
      <c r="CO270" s="20" t="str">
        <f t="shared" si="34"/>
        <v/>
      </c>
      <c r="CU270" s="20">
        <f t="shared" si="35"/>
        <v>13</v>
      </c>
      <c r="DA270" s="20">
        <f t="shared" si="36"/>
        <v>45</v>
      </c>
      <c r="DB270" s="148"/>
    </row>
    <row r="271" spans="1:106" x14ac:dyDescent="0.2">
      <c r="A271" s="69" t="str">
        <f t="shared" si="32"/>
        <v>0600041U</v>
      </c>
      <c r="CI271" s="20">
        <f t="shared" si="33"/>
        <v>13</v>
      </c>
      <c r="CO271" s="20">
        <f t="shared" si="34"/>
        <v>14</v>
      </c>
      <c r="CU271" s="20">
        <f t="shared" si="35"/>
        <v>10</v>
      </c>
      <c r="DA271" s="20">
        <f t="shared" si="36"/>
        <v>27</v>
      </c>
      <c r="DB271" s="148"/>
    </row>
    <row r="272" spans="1:106" x14ac:dyDescent="0.2">
      <c r="A272" s="69" t="str">
        <f t="shared" si="32"/>
        <v>0600048B</v>
      </c>
      <c r="CI272" s="20">
        <f t="shared" si="33"/>
        <v>6</v>
      </c>
      <c r="CO272" s="20">
        <f t="shared" si="34"/>
        <v>9</v>
      </c>
      <c r="CU272" s="20">
        <f t="shared" si="35"/>
        <v>35</v>
      </c>
      <c r="DA272" s="20">
        <f t="shared" si="36"/>
        <v>29</v>
      </c>
      <c r="DB272" s="148"/>
    </row>
    <row r="273" spans="1:106" x14ac:dyDescent="0.2">
      <c r="A273" s="69" t="str">
        <f t="shared" si="32"/>
        <v>0600049C</v>
      </c>
      <c r="CI273" s="20">
        <f t="shared" si="33"/>
        <v>19</v>
      </c>
      <c r="CO273" s="20">
        <f t="shared" si="34"/>
        <v>17</v>
      </c>
      <c r="CU273" s="20">
        <f t="shared" si="35"/>
        <v>16</v>
      </c>
      <c r="DA273" s="20">
        <f t="shared" si="36"/>
        <v>30</v>
      </c>
      <c r="DB273" s="148"/>
    </row>
    <row r="274" spans="1:106" x14ac:dyDescent="0.2">
      <c r="A274" s="69" t="str">
        <f t="shared" si="32"/>
        <v>0600062S</v>
      </c>
      <c r="CI274" s="20">
        <f t="shared" si="33"/>
        <v>45</v>
      </c>
      <c r="CO274" s="20">
        <f t="shared" si="34"/>
        <v>35</v>
      </c>
      <c r="CU274" s="20" t="str">
        <f t="shared" si="35"/>
        <v/>
      </c>
      <c r="DA274" s="20">
        <f t="shared" si="36"/>
        <v>16</v>
      </c>
      <c r="DB274" s="148"/>
    </row>
    <row r="275" spans="1:106" x14ac:dyDescent="0.2">
      <c r="A275" s="69" t="str">
        <f t="shared" si="32"/>
        <v>0600063T</v>
      </c>
      <c r="CI275" s="20">
        <f t="shared" si="33"/>
        <v>24</v>
      </c>
      <c r="CO275" s="20">
        <f t="shared" si="34"/>
        <v>19</v>
      </c>
      <c r="CU275" s="20" t="str">
        <f t="shared" si="35"/>
        <v/>
      </c>
      <c r="DA275" s="20">
        <f t="shared" si="36"/>
        <v>23</v>
      </c>
      <c r="DB275" s="148"/>
    </row>
    <row r="276" spans="1:106" x14ac:dyDescent="0.2">
      <c r="A276" s="69" t="str">
        <f t="shared" si="32"/>
        <v>0600070A</v>
      </c>
      <c r="CI276" s="20" t="str">
        <f t="shared" si="33"/>
        <v/>
      </c>
      <c r="CO276" s="20" t="str">
        <f t="shared" si="34"/>
        <v/>
      </c>
      <c r="CU276" s="20" t="str">
        <f t="shared" si="35"/>
        <v/>
      </c>
      <c r="DA276" s="20">
        <f t="shared" si="36"/>
        <v>31</v>
      </c>
      <c r="DB276" s="148"/>
    </row>
    <row r="277" spans="1:106" x14ac:dyDescent="0.2">
      <c r="A277" s="69" t="str">
        <f t="shared" ref="A277:A308" si="37">A40</f>
        <v>0601363F</v>
      </c>
      <c r="CI277" s="20">
        <f t="shared" si="33"/>
        <v>33</v>
      </c>
      <c r="CO277" s="20">
        <f t="shared" si="34"/>
        <v>40</v>
      </c>
      <c r="CU277" s="20">
        <f t="shared" si="35"/>
        <v>9</v>
      </c>
      <c r="DA277" s="20">
        <f t="shared" si="36"/>
        <v>42</v>
      </c>
      <c r="DB277" s="148"/>
    </row>
    <row r="278" spans="1:106" x14ac:dyDescent="0.2">
      <c r="A278" s="69" t="str">
        <f t="shared" si="37"/>
        <v>0601470X</v>
      </c>
      <c r="CI278" s="20">
        <f t="shared" si="33"/>
        <v>42</v>
      </c>
      <c r="CO278" s="20">
        <f t="shared" si="34"/>
        <v>28</v>
      </c>
      <c r="CU278" s="20">
        <f t="shared" si="35"/>
        <v>34</v>
      </c>
      <c r="DA278" s="20">
        <f t="shared" si="36"/>
        <v>36</v>
      </c>
      <c r="DB278" s="148"/>
    </row>
    <row r="279" spans="1:106" x14ac:dyDescent="0.2">
      <c r="A279" s="69" t="str">
        <f t="shared" si="37"/>
        <v>0601787S</v>
      </c>
      <c r="CI279" s="20">
        <f t="shared" si="33"/>
        <v>25</v>
      </c>
      <c r="CO279" s="20">
        <f t="shared" si="34"/>
        <v>22</v>
      </c>
      <c r="CU279" s="20">
        <f t="shared" si="35"/>
        <v>14</v>
      </c>
      <c r="DA279" s="20">
        <f t="shared" si="36"/>
        <v>13</v>
      </c>
      <c r="DB279" s="148"/>
    </row>
    <row r="280" spans="1:106" x14ac:dyDescent="0.2">
      <c r="A280" s="69" t="str">
        <f t="shared" si="37"/>
        <v>0601822E</v>
      </c>
      <c r="CI280" s="20">
        <f t="shared" si="33"/>
        <v>37</v>
      </c>
      <c r="CO280" s="20">
        <f t="shared" si="34"/>
        <v>36</v>
      </c>
      <c r="CU280" s="20">
        <f t="shared" si="35"/>
        <v>28</v>
      </c>
      <c r="DA280" s="20">
        <f t="shared" si="36"/>
        <v>33</v>
      </c>
      <c r="DB280" s="148"/>
    </row>
    <row r="281" spans="1:106" x14ac:dyDescent="0.2">
      <c r="A281" s="69" t="str">
        <f t="shared" si="37"/>
        <v>0601845E</v>
      </c>
      <c r="CI281" s="20">
        <f t="shared" si="33"/>
        <v>22</v>
      </c>
      <c r="CO281" s="20" t="str">
        <f t="shared" si="34"/>
        <v/>
      </c>
      <c r="CU281" s="20">
        <f t="shared" si="35"/>
        <v>18</v>
      </c>
      <c r="DA281" s="20">
        <f t="shared" si="36"/>
        <v>6</v>
      </c>
      <c r="DB281" s="148"/>
    </row>
    <row r="282" spans="1:106" x14ac:dyDescent="0.2">
      <c r="A282" s="69" t="str">
        <f t="shared" si="37"/>
        <v>0601870G</v>
      </c>
      <c r="CI282" s="20">
        <f t="shared" si="33"/>
        <v>30</v>
      </c>
      <c r="CO282" s="20">
        <f t="shared" si="34"/>
        <v>4</v>
      </c>
      <c r="CU282" s="20">
        <f t="shared" si="35"/>
        <v>31</v>
      </c>
      <c r="DA282" s="20">
        <f t="shared" si="36"/>
        <v>49</v>
      </c>
      <c r="DB282" s="148"/>
    </row>
    <row r="283" spans="1:106" x14ac:dyDescent="0.2">
      <c r="A283" s="69" t="str">
        <f t="shared" si="37"/>
        <v>0601897L</v>
      </c>
      <c r="CI283" s="20">
        <f t="shared" si="33"/>
        <v>8</v>
      </c>
      <c r="CO283" s="20">
        <f t="shared" si="34"/>
        <v>13</v>
      </c>
      <c r="CU283" s="20" t="str">
        <f t="shared" si="35"/>
        <v/>
      </c>
      <c r="DA283" s="20">
        <f t="shared" si="36"/>
        <v>9</v>
      </c>
      <c r="DB283" s="148"/>
    </row>
    <row r="284" spans="1:106" x14ac:dyDescent="0.2">
      <c r="A284" s="69" t="str">
        <f t="shared" si="37"/>
        <v>0800013E</v>
      </c>
      <c r="CI284" s="20">
        <f t="shared" si="33"/>
        <v>40</v>
      </c>
      <c r="CO284" s="20">
        <f t="shared" si="34"/>
        <v>33</v>
      </c>
      <c r="CU284" s="20" t="str">
        <f t="shared" si="35"/>
        <v/>
      </c>
      <c r="DA284" s="20">
        <f t="shared" si="36"/>
        <v>37</v>
      </c>
      <c r="DB284" s="148"/>
    </row>
    <row r="285" spans="1:106" x14ac:dyDescent="0.2">
      <c r="A285" s="69" t="str">
        <f t="shared" si="37"/>
        <v>0800061G</v>
      </c>
      <c r="CI285" s="20">
        <f t="shared" si="33"/>
        <v>35</v>
      </c>
      <c r="CO285" s="20">
        <f t="shared" si="34"/>
        <v>21</v>
      </c>
      <c r="CU285" s="20">
        <f t="shared" si="35"/>
        <v>32</v>
      </c>
      <c r="DA285" s="20">
        <f t="shared" si="36"/>
        <v>28</v>
      </c>
      <c r="DB285" s="148"/>
    </row>
    <row r="286" spans="1:106" x14ac:dyDescent="0.2">
      <c r="A286" s="69" t="str">
        <f t="shared" si="37"/>
        <v>0800062H</v>
      </c>
      <c r="CI286" s="20">
        <f t="shared" si="33"/>
        <v>23</v>
      </c>
      <c r="CO286" s="20">
        <f t="shared" si="34"/>
        <v>18</v>
      </c>
      <c r="CU286" s="20">
        <f t="shared" si="35"/>
        <v>19</v>
      </c>
      <c r="DA286" s="20">
        <f t="shared" si="36"/>
        <v>38</v>
      </c>
      <c r="DB286" s="148"/>
    </row>
    <row r="287" spans="1:106" x14ac:dyDescent="0.2">
      <c r="A287" s="69" t="str">
        <f t="shared" si="37"/>
        <v>0800063J</v>
      </c>
      <c r="CI287" s="20">
        <f t="shared" si="33"/>
        <v>48</v>
      </c>
      <c r="CO287" s="20">
        <f t="shared" si="34"/>
        <v>42</v>
      </c>
      <c r="CU287" s="20">
        <f t="shared" si="35"/>
        <v>33</v>
      </c>
      <c r="DA287" s="20">
        <f t="shared" si="36"/>
        <v>41</v>
      </c>
      <c r="DB287" s="148"/>
    </row>
    <row r="288" spans="1:106" x14ac:dyDescent="0.2">
      <c r="A288" s="69" t="str">
        <f t="shared" si="37"/>
        <v>0800065L</v>
      </c>
      <c r="CI288" s="20">
        <f t="shared" si="33"/>
        <v>5</v>
      </c>
      <c r="CO288" s="20">
        <f t="shared" si="34"/>
        <v>16</v>
      </c>
      <c r="CU288" s="20">
        <f t="shared" si="35"/>
        <v>1</v>
      </c>
      <c r="DA288" s="20">
        <f t="shared" si="36"/>
        <v>7</v>
      </c>
      <c r="DB288" s="148"/>
    </row>
    <row r="289" spans="1:106" x14ac:dyDescent="0.2">
      <c r="A289" s="69" t="str">
        <f t="shared" si="37"/>
        <v>0801194N</v>
      </c>
      <c r="CI289" s="20">
        <f t="shared" si="33"/>
        <v>47</v>
      </c>
      <c r="CO289" s="20">
        <f t="shared" si="34"/>
        <v>41</v>
      </c>
      <c r="CU289" s="20">
        <f t="shared" si="35"/>
        <v>21</v>
      </c>
      <c r="DA289" s="20">
        <f t="shared" si="36"/>
        <v>17</v>
      </c>
      <c r="DB289" s="148"/>
    </row>
    <row r="290" spans="1:106" x14ac:dyDescent="0.2">
      <c r="A290" s="69" t="str">
        <f t="shared" si="37"/>
        <v>0801252B</v>
      </c>
      <c r="CI290" s="20">
        <f t="shared" si="33"/>
        <v>20</v>
      </c>
      <c r="CO290" s="20">
        <f t="shared" si="34"/>
        <v>10</v>
      </c>
      <c r="CU290" s="20">
        <f t="shared" si="35"/>
        <v>30</v>
      </c>
      <c r="DA290" s="20">
        <f t="shared" si="36"/>
        <v>34</v>
      </c>
      <c r="DB290" s="148"/>
    </row>
    <row r="291" spans="1:106" x14ac:dyDescent="0.2">
      <c r="A291" s="69" t="str">
        <f t="shared" si="37"/>
        <v>0801336T</v>
      </c>
      <c r="CI291" s="20">
        <f t="shared" si="33"/>
        <v>34</v>
      </c>
      <c r="CO291" s="20">
        <f t="shared" si="34"/>
        <v>27</v>
      </c>
      <c r="CU291" s="20" t="str">
        <f t="shared" si="35"/>
        <v/>
      </c>
      <c r="DA291" s="20" t="str">
        <f t="shared" si="36"/>
        <v/>
      </c>
      <c r="DB291" s="148"/>
    </row>
    <row r="292" spans="1:106" x14ac:dyDescent="0.2">
      <c r="A292" s="69" t="str">
        <f t="shared" si="37"/>
        <v>0801514L</v>
      </c>
      <c r="CI292" s="20">
        <f t="shared" si="33"/>
        <v>49</v>
      </c>
      <c r="CO292" s="20">
        <f t="shared" si="34"/>
        <v>31</v>
      </c>
      <c r="CU292" s="20">
        <f t="shared" si="35"/>
        <v>36</v>
      </c>
      <c r="DA292" s="20">
        <f t="shared" si="36"/>
        <v>47</v>
      </c>
      <c r="DB292" s="148"/>
    </row>
    <row r="293" spans="1:106" x14ac:dyDescent="0.2">
      <c r="A293" s="69" t="str">
        <f t="shared" si="37"/>
        <v>0801628K</v>
      </c>
      <c r="CI293" s="20">
        <f t="shared" si="33"/>
        <v>29</v>
      </c>
      <c r="CO293" s="20" t="str">
        <f t="shared" si="34"/>
        <v/>
      </c>
      <c r="CU293" s="20">
        <f t="shared" si="35"/>
        <v>27</v>
      </c>
      <c r="DA293" s="20">
        <f t="shared" si="36"/>
        <v>11</v>
      </c>
      <c r="DB293" s="148"/>
    </row>
    <row r="294" spans="1:106" x14ac:dyDescent="0.2">
      <c r="A294" s="69" t="str">
        <f t="shared" si="37"/>
        <v>0801704T</v>
      </c>
      <c r="CI294" s="20">
        <f t="shared" si="33"/>
        <v>27</v>
      </c>
      <c r="CO294" s="20">
        <f t="shared" si="34"/>
        <v>25</v>
      </c>
      <c r="CU294" s="20">
        <f t="shared" si="35"/>
        <v>23</v>
      </c>
      <c r="DA294" s="20">
        <f t="shared" si="36"/>
        <v>1</v>
      </c>
      <c r="DB294" s="148"/>
    </row>
    <row r="295" spans="1:106" x14ac:dyDescent="0.2">
      <c r="A295" s="69" t="str">
        <f t="shared" si="37"/>
        <v>0801739F</v>
      </c>
      <c r="CI295" s="20">
        <f t="shared" si="33"/>
        <v>17</v>
      </c>
      <c r="CO295" s="20">
        <f t="shared" si="34"/>
        <v>23</v>
      </c>
      <c r="CU295" s="20">
        <f t="shared" si="35"/>
        <v>2</v>
      </c>
      <c r="DA295" s="20">
        <f t="shared" si="36"/>
        <v>8</v>
      </c>
      <c r="DB295" s="148"/>
    </row>
    <row r="296" spans="1:106" x14ac:dyDescent="0.2">
      <c r="A296" s="69" t="str">
        <f t="shared" si="37"/>
        <v>0020492Z</v>
      </c>
      <c r="CI296" s="86"/>
      <c r="CJ296" s="83"/>
      <c r="CO296" s="86"/>
      <c r="CU296" s="86"/>
      <c r="DA296" s="86"/>
    </row>
    <row r="297" spans="1:106" x14ac:dyDescent="0.2">
      <c r="A297" s="69" t="str">
        <f t="shared" si="37"/>
        <v>0020498F</v>
      </c>
      <c r="CI297" s="86"/>
      <c r="CJ297" s="83"/>
      <c r="CO297" s="86"/>
      <c r="CU297" s="86"/>
      <c r="DA297" s="86"/>
    </row>
    <row r="298" spans="1:106" x14ac:dyDescent="0.2">
      <c r="A298" s="69" t="str">
        <f t="shared" si="37"/>
        <v>0021906L</v>
      </c>
      <c r="CI298" s="86"/>
      <c r="CJ298" s="83"/>
      <c r="CO298" s="86"/>
      <c r="CU298" s="86"/>
      <c r="DA298" s="86"/>
    </row>
    <row r="299" spans="1:106" x14ac:dyDescent="0.2">
      <c r="A299" s="69" t="str">
        <f t="shared" si="37"/>
        <v>0021999M</v>
      </c>
      <c r="CI299" s="86"/>
      <c r="CJ299" s="83"/>
      <c r="CO299" s="86"/>
      <c r="CU299" s="86"/>
      <c r="DA299" s="86"/>
    </row>
    <row r="300" spans="1:106" x14ac:dyDescent="0.2">
      <c r="A300" s="69" t="str">
        <f t="shared" si="37"/>
        <v>0022002R</v>
      </c>
      <c r="CI300" s="86"/>
      <c r="CJ300" s="83"/>
      <c r="CO300" s="86"/>
      <c r="CU300" s="86"/>
      <c r="DA300" s="86"/>
    </row>
    <row r="301" spans="1:106" x14ac:dyDescent="0.2">
      <c r="A301" s="69" t="str">
        <f t="shared" si="37"/>
        <v>0601162M</v>
      </c>
      <c r="CI301" s="86"/>
      <c r="CJ301" s="83"/>
      <c r="CO301" s="86"/>
      <c r="CU301" s="86"/>
      <c r="DA301" s="86"/>
    </row>
    <row r="302" spans="1:106" x14ac:dyDescent="0.2">
      <c r="A302" s="69" t="str">
        <f t="shared" si="37"/>
        <v>0601164P</v>
      </c>
      <c r="CI302" s="86"/>
      <c r="CJ302" s="83"/>
      <c r="CO302" s="86"/>
      <c r="CU302" s="86"/>
      <c r="DA302" s="86"/>
    </row>
    <row r="303" spans="1:106" x14ac:dyDescent="0.2">
      <c r="A303" s="69" t="str">
        <f t="shared" si="37"/>
        <v>0601896K</v>
      </c>
      <c r="CI303" s="86"/>
      <c r="CJ303" s="83"/>
      <c r="CO303" s="86"/>
      <c r="CU303" s="86"/>
      <c r="DA303" s="86"/>
    </row>
    <row r="304" spans="1:106" x14ac:dyDescent="0.2">
      <c r="A304" s="69" t="str">
        <f t="shared" si="37"/>
        <v>0601946P</v>
      </c>
      <c r="CI304" s="86"/>
      <c r="CJ304" s="83"/>
      <c r="CO304" s="86"/>
      <c r="CU304" s="86"/>
      <c r="DA304" s="86"/>
    </row>
    <row r="305" spans="1:105" x14ac:dyDescent="0.2">
      <c r="A305" s="69" t="str">
        <f t="shared" si="37"/>
        <v>0601947R</v>
      </c>
      <c r="CI305" s="86"/>
      <c r="CJ305" s="83"/>
      <c r="CO305" s="86"/>
      <c r="CU305" s="86"/>
      <c r="DA305" s="86"/>
    </row>
    <row r="306" spans="1:105" x14ac:dyDescent="0.2">
      <c r="A306" s="69" t="str">
        <f t="shared" si="37"/>
        <v>0801231D</v>
      </c>
      <c r="CI306" s="86"/>
      <c r="CJ306" s="83"/>
      <c r="CO306" s="86"/>
      <c r="CU306" s="86"/>
      <c r="DA306" s="86"/>
    </row>
    <row r="307" spans="1:105" x14ac:dyDescent="0.2">
      <c r="A307" s="69" t="str">
        <f t="shared" si="37"/>
        <v>0801945E</v>
      </c>
      <c r="CI307" s="86"/>
      <c r="CJ307" s="83"/>
      <c r="CO307" s="86"/>
      <c r="CU307" s="86"/>
      <c r="DA307" s="86"/>
    </row>
    <row r="308" spans="1:105" x14ac:dyDescent="0.2">
      <c r="A308" s="69" t="str">
        <f t="shared" si="37"/>
        <v>0801946F</v>
      </c>
      <c r="CI308" s="86"/>
      <c r="CJ308" s="83"/>
      <c r="CO308" s="86"/>
      <c r="CU308" s="86"/>
      <c r="DA308" s="86"/>
    </row>
    <row r="309" spans="1:105" x14ac:dyDescent="0.2">
      <c r="A309" s="69" t="str">
        <f t="shared" ref="A309:A313" si="38">A72</f>
        <v>0801947G</v>
      </c>
      <c r="CI309" s="86"/>
      <c r="CJ309" s="83"/>
      <c r="CO309" s="86"/>
      <c r="CU309" s="86"/>
      <c r="DA309" s="86"/>
    </row>
    <row r="310" spans="1:105" x14ac:dyDescent="0.2">
      <c r="A310" s="69" t="str">
        <f t="shared" si="38"/>
        <v>0801948H</v>
      </c>
      <c r="CI310" s="86"/>
      <c r="CJ310" s="83"/>
      <c r="CO310" s="86"/>
      <c r="CU310" s="86"/>
      <c r="DA310" s="86"/>
    </row>
    <row r="311" spans="1:105" x14ac:dyDescent="0.2">
      <c r="A311" s="69" t="str">
        <f t="shared" si="38"/>
        <v>0801949J</v>
      </c>
      <c r="CI311" s="86"/>
      <c r="CJ311" s="83"/>
      <c r="CO311" s="86"/>
      <c r="CU311" s="86"/>
      <c r="DA311" s="86"/>
    </row>
    <row r="312" spans="1:105" x14ac:dyDescent="0.2">
      <c r="A312" s="69" t="str">
        <f t="shared" si="38"/>
        <v>0801950K</v>
      </c>
      <c r="CI312" s="86"/>
      <c r="CJ312" s="83"/>
      <c r="CO312" s="86"/>
      <c r="CU312" s="86"/>
      <c r="DA312" s="86"/>
    </row>
    <row r="313" spans="1:105" x14ac:dyDescent="0.2">
      <c r="A313" s="69" t="str">
        <f t="shared" si="38"/>
        <v>0801951L</v>
      </c>
      <c r="CI313" s="86"/>
      <c r="CJ313" s="83"/>
      <c r="CO313" s="86"/>
      <c r="CU313" s="86"/>
      <c r="DA313" s="86"/>
    </row>
    <row r="314" spans="1:105" x14ac:dyDescent="0.2">
      <c r="CI314" s="21"/>
      <c r="CO314" s="21"/>
      <c r="CU314" s="21"/>
      <c r="DA314" s="21"/>
    </row>
    <row r="315" spans="1:105" x14ac:dyDescent="0.2">
      <c r="CI315" s="21">
        <f>COUNTIF(CI245:CI313,"&gt;0")</f>
        <v>49</v>
      </c>
      <c r="CO315" s="21">
        <f>COUNTIF(CO245:CO313,"&gt;0")</f>
        <v>44</v>
      </c>
      <c r="CU315" s="21">
        <f>COUNTIF(CU245:CU313,"&gt;0")</f>
        <v>36</v>
      </c>
      <c r="DA315" s="21">
        <f>COUNTIF(DA245:DA313,"&gt;0")</f>
        <v>50</v>
      </c>
    </row>
  </sheetData>
  <conditionalFormatting sqref="CI170:CI238">
    <cfRule type="cellIs" dxfId="205" priority="19" operator="equal">
      <formula>"- - -"</formula>
    </cfRule>
    <cfRule type="cellIs" dxfId="204" priority="20" operator="equal">
      <formula>"- -"</formula>
    </cfRule>
    <cfRule type="cellIs" dxfId="203" priority="21" operator="equal">
      <formula>"-"</formula>
    </cfRule>
    <cfRule type="cellIs" dxfId="202" priority="22" operator="equal">
      <formula>"+"</formula>
    </cfRule>
    <cfRule type="cellIs" dxfId="201" priority="23" operator="equal">
      <formula>"+ +"</formula>
    </cfRule>
    <cfRule type="cellIs" dxfId="200" priority="24" operator="equal">
      <formula>"+ + +"</formula>
    </cfRule>
  </conditionalFormatting>
  <conditionalFormatting sqref="DA170:DA238">
    <cfRule type="cellIs" dxfId="199" priority="13" operator="equal">
      <formula>"- - -"</formula>
    </cfRule>
    <cfRule type="cellIs" dxfId="198" priority="14" operator="equal">
      <formula>"- -"</formula>
    </cfRule>
    <cfRule type="cellIs" dxfId="197" priority="15" operator="equal">
      <formula>"-"</formula>
    </cfRule>
    <cfRule type="cellIs" dxfId="196" priority="16" operator="equal">
      <formula>"+"</formula>
    </cfRule>
    <cfRule type="cellIs" dxfId="195" priority="17" operator="equal">
      <formula>"+ +"</formula>
    </cfRule>
    <cfRule type="cellIs" dxfId="194" priority="18" operator="equal">
      <formula>"+ + +"</formula>
    </cfRule>
  </conditionalFormatting>
  <conditionalFormatting sqref="CO170:CO238">
    <cfRule type="cellIs" dxfId="193" priority="7" operator="equal">
      <formula>"- - -"</formula>
    </cfRule>
    <cfRule type="cellIs" dxfId="192" priority="8" operator="equal">
      <formula>"- -"</formula>
    </cfRule>
    <cfRule type="cellIs" dxfId="191" priority="9" operator="equal">
      <formula>"-"</formula>
    </cfRule>
    <cfRule type="cellIs" dxfId="190" priority="10" operator="equal">
      <formula>"+"</formula>
    </cfRule>
    <cfRule type="cellIs" dxfId="189" priority="11" operator="equal">
      <formula>"+ +"</formula>
    </cfRule>
    <cfRule type="cellIs" dxfId="188" priority="12" operator="equal">
      <formula>"+ + +"</formula>
    </cfRule>
  </conditionalFormatting>
  <conditionalFormatting sqref="CU170:CU238">
    <cfRule type="cellIs" dxfId="187" priority="1" operator="equal">
      <formula>"- - -"</formula>
    </cfRule>
    <cfRule type="cellIs" dxfId="186" priority="2" operator="equal">
      <formula>"- -"</formula>
    </cfRule>
    <cfRule type="cellIs" dxfId="185" priority="3" operator="equal">
      <formula>"-"</formula>
    </cfRule>
    <cfRule type="cellIs" dxfId="184" priority="4" operator="equal">
      <formula>"+"</formula>
    </cfRule>
    <cfRule type="cellIs" dxfId="183" priority="5" operator="equal">
      <formula>"+ +"</formula>
    </cfRule>
    <cfRule type="cellIs" dxfId="182" priority="6" operator="equal">
      <formula>"+ + +"</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X569"/>
  <sheetViews>
    <sheetView zoomScaleNormal="100" workbookViewId="0">
      <selection activeCell="D15" sqref="D15"/>
    </sheetView>
  </sheetViews>
  <sheetFormatPr baseColWidth="10" defaultRowHeight="12.75" x14ac:dyDescent="0.2"/>
  <cols>
    <col min="1" max="1" width="13.85546875" customWidth="1"/>
    <col min="2" max="2" width="14.7109375" style="1" customWidth="1"/>
    <col min="3" max="3" width="10.28515625" customWidth="1"/>
    <col min="4" max="4" width="31.85546875" customWidth="1"/>
    <col min="5" max="5" width="26.85546875" customWidth="1"/>
    <col min="6" max="6" width="31.85546875" customWidth="1"/>
    <col min="7" max="8" width="31.85546875" hidden="1" customWidth="1"/>
    <col min="9" max="9" width="31.85546875" customWidth="1"/>
    <col min="10" max="11" width="31.85546875" hidden="1" customWidth="1"/>
    <col min="12" max="12" width="31.85546875" customWidth="1"/>
    <col min="13" max="14" width="31.85546875" hidden="1" customWidth="1"/>
    <col min="15" max="15" width="31.85546875" customWidth="1"/>
    <col min="16" max="17" width="31.85546875" hidden="1" customWidth="1"/>
    <col min="18" max="18" width="31.85546875" customWidth="1"/>
    <col min="19" max="20" width="31.85546875" hidden="1" customWidth="1"/>
    <col min="21" max="21" width="31.85546875" customWidth="1"/>
    <col min="22" max="23" width="31.85546875" hidden="1" customWidth="1"/>
    <col min="24" max="27" width="31.85546875" customWidth="1"/>
    <col min="28" max="29" width="31.85546875" hidden="1" customWidth="1"/>
    <col min="30" max="39" width="31.85546875" customWidth="1"/>
    <col min="40" max="41" width="31.85546875" hidden="1" customWidth="1"/>
    <col min="42" max="42" width="31.85546875" customWidth="1"/>
    <col min="43" max="44" width="31.85546875" hidden="1" customWidth="1"/>
    <col min="45" max="48" width="31.85546875" customWidth="1"/>
    <col min="49" max="50" width="31.85546875" hidden="1" customWidth="1"/>
    <col min="51" max="51" width="31.85546875" customWidth="1"/>
    <col min="52" max="53" width="31.85546875" hidden="1" customWidth="1"/>
    <col min="54" max="54" width="31.85546875" customWidth="1"/>
    <col min="55" max="56" width="31.85546875" hidden="1" customWidth="1"/>
    <col min="57" max="57" width="31.85546875" customWidth="1"/>
    <col min="58" max="59" width="31.85546875" hidden="1" customWidth="1"/>
    <col min="60" max="60" width="31.85546875" customWidth="1"/>
    <col min="61" max="62" width="31.85546875" hidden="1" customWidth="1"/>
    <col min="63" max="63" width="31.85546875" customWidth="1"/>
    <col min="64" max="65" width="31.85546875" hidden="1" customWidth="1"/>
    <col min="66" max="66" width="31.85546875" customWidth="1"/>
    <col min="67" max="68" width="31.85546875" hidden="1" customWidth="1"/>
    <col min="69" max="69" width="31.85546875" customWidth="1"/>
    <col min="70" max="71" width="31.85546875" hidden="1" customWidth="1"/>
    <col min="72" max="72" width="31.85546875" customWidth="1"/>
    <col min="73" max="74" width="31.85546875" hidden="1" customWidth="1"/>
    <col min="75" max="75" width="31.85546875" customWidth="1"/>
    <col min="76" max="77" width="31.85546875" hidden="1" customWidth="1"/>
    <col min="78" max="78" width="31.85546875" customWidth="1"/>
    <col min="79" max="80" width="31.85546875" hidden="1" customWidth="1"/>
    <col min="81" max="87" width="31.85546875" customWidth="1"/>
    <col min="88" max="89" width="31.85546875" hidden="1" customWidth="1"/>
    <col min="90" max="90" width="31.85546875" customWidth="1"/>
    <col min="91" max="92" width="31.85546875" hidden="1" customWidth="1"/>
    <col min="93" max="93" width="31.85546875" customWidth="1"/>
    <col min="94" max="95" width="31.85546875" hidden="1" customWidth="1"/>
    <col min="96" max="96" width="31.85546875" customWidth="1"/>
    <col min="97" max="98" width="31.85546875" hidden="1" customWidth="1"/>
    <col min="99" max="99" width="31.85546875" customWidth="1"/>
    <col min="100" max="101" width="31.85546875" hidden="1" customWidth="1"/>
    <col min="102" max="102" width="31.85546875" customWidth="1"/>
    <col min="103" max="104" width="31.85546875" hidden="1" customWidth="1"/>
    <col min="105" max="105" width="31.85546875" customWidth="1"/>
    <col min="106" max="107" width="31.85546875" hidden="1" customWidth="1"/>
    <col min="108" max="111" width="31.85546875" customWidth="1"/>
    <col min="112" max="112" width="24.42578125" bestFit="1" customWidth="1"/>
    <col min="113" max="113" width="22.5703125" customWidth="1"/>
    <col min="114" max="114" width="36.42578125" bestFit="1" customWidth="1"/>
    <col min="115" max="115" width="24" customWidth="1"/>
    <col min="116" max="116" width="21" bestFit="1" customWidth="1"/>
    <col min="117" max="117" width="22.85546875" bestFit="1" customWidth="1"/>
    <col min="118" max="119" width="26.28515625" customWidth="1"/>
    <col min="120" max="120" width="29.28515625" bestFit="1" customWidth="1"/>
    <col min="121" max="121" width="23.7109375" bestFit="1" customWidth="1"/>
    <col min="122" max="122" width="49.85546875" bestFit="1" customWidth="1"/>
    <col min="123" max="123" width="31.42578125" bestFit="1" customWidth="1"/>
    <col min="124" max="125" width="31.42578125" customWidth="1"/>
    <col min="126" max="126" width="42.140625" bestFit="1" customWidth="1"/>
    <col min="127" max="127" width="15.7109375" bestFit="1" customWidth="1"/>
    <col min="128" max="128" width="25.28515625" customWidth="1"/>
    <col min="129" max="129" width="32.7109375" customWidth="1"/>
    <col min="130" max="130" width="32.140625" customWidth="1"/>
    <col min="131" max="131" width="37.28515625" customWidth="1"/>
    <col min="132" max="132" width="15" bestFit="1" customWidth="1"/>
    <col min="133" max="133" width="33.85546875" bestFit="1" customWidth="1"/>
    <col min="134" max="134" width="13.140625" bestFit="1" customWidth="1"/>
    <col min="135" max="135" width="16.85546875" bestFit="1" customWidth="1"/>
    <col min="136" max="136" width="21" bestFit="1" customWidth="1"/>
    <col min="137" max="138" width="9.28515625" customWidth="1"/>
    <col min="139" max="139" width="17.5703125" customWidth="1"/>
    <col min="140" max="140" width="29.140625" bestFit="1" customWidth="1"/>
    <col min="141" max="141" width="31.28515625" bestFit="1" customWidth="1"/>
    <col min="142" max="142" width="19.42578125" bestFit="1" customWidth="1"/>
    <col min="143" max="143" width="29.140625" bestFit="1" customWidth="1"/>
    <col min="144" max="144" width="31.28515625" bestFit="1" customWidth="1"/>
    <col min="145" max="145" width="46.28515625" bestFit="1" customWidth="1"/>
    <col min="146" max="146" width="29.140625" bestFit="1" customWidth="1"/>
    <col min="147" max="147" width="31.28515625" bestFit="1" customWidth="1"/>
    <col min="148" max="148" width="20.5703125" customWidth="1"/>
    <col min="149" max="149" width="29.140625" bestFit="1" customWidth="1"/>
    <col min="150" max="150" width="31.28515625" bestFit="1" customWidth="1"/>
    <col min="151" max="151" width="21" bestFit="1" customWidth="1"/>
    <col min="152" max="152" width="29.140625" bestFit="1" customWidth="1"/>
    <col min="153" max="153" width="31.28515625" bestFit="1" customWidth="1"/>
    <col min="154" max="154" width="23.85546875" bestFit="1" customWidth="1"/>
    <col min="155" max="155" width="29.140625" bestFit="1" customWidth="1"/>
    <col min="156" max="156" width="31.28515625" bestFit="1" customWidth="1"/>
    <col min="157" max="157" width="26" bestFit="1" customWidth="1"/>
    <col min="158" max="158" width="29.140625" bestFit="1" customWidth="1"/>
    <col min="159" max="159" width="31.28515625" bestFit="1" customWidth="1"/>
    <col min="160" max="160" width="26" bestFit="1" customWidth="1"/>
    <col min="161" max="161" width="29.140625" bestFit="1" customWidth="1"/>
    <col min="162" max="162" width="31.28515625" bestFit="1" customWidth="1"/>
    <col min="163" max="163" width="33" bestFit="1" customWidth="1"/>
    <col min="164" max="164" width="29.140625" bestFit="1" customWidth="1"/>
    <col min="165" max="165" width="31.28515625" bestFit="1" customWidth="1"/>
    <col min="166" max="166" width="33.28515625" bestFit="1" customWidth="1"/>
    <col min="167" max="167" width="29.140625" bestFit="1" customWidth="1"/>
    <col min="168" max="169" width="31.28515625" bestFit="1" customWidth="1"/>
    <col min="170" max="170" width="34.42578125" bestFit="1" customWidth="1"/>
    <col min="171" max="171" width="36.7109375" bestFit="1" customWidth="1"/>
    <col min="172" max="172" width="38.85546875" bestFit="1" customWidth="1"/>
    <col min="173" max="173" width="31.28515625" bestFit="1" customWidth="1"/>
    <col min="174" max="174" width="51.42578125" bestFit="1" customWidth="1"/>
    <col min="175" max="175" width="31.28515625" bestFit="1" customWidth="1"/>
    <col min="176" max="176" width="66.28515625" bestFit="1" customWidth="1"/>
    <col min="177" max="177" width="31.28515625" bestFit="1" customWidth="1"/>
    <col min="178" max="178" width="66.85546875" bestFit="1" customWidth="1"/>
    <col min="179" max="179" width="31.28515625" bestFit="1" customWidth="1"/>
    <col min="180" max="180" width="44.42578125" bestFit="1" customWidth="1"/>
    <col min="181" max="181" width="31.28515625" bestFit="1" customWidth="1"/>
    <col min="182" max="182" width="63.7109375" bestFit="1" customWidth="1"/>
    <col min="183" max="183" width="31.28515625" bestFit="1" customWidth="1"/>
    <col min="184" max="184" width="29.140625" bestFit="1" customWidth="1"/>
    <col min="185" max="185" width="31.28515625" bestFit="1" customWidth="1"/>
    <col min="186" max="186" width="51.85546875" bestFit="1" customWidth="1"/>
    <col min="187" max="187" width="31.28515625" bestFit="1" customWidth="1"/>
    <col min="188" max="188" width="41.140625" bestFit="1" customWidth="1"/>
    <col min="189" max="189" width="31.28515625" bestFit="1" customWidth="1"/>
    <col min="190" max="190" width="42.7109375" bestFit="1" customWidth="1"/>
    <col min="191" max="191" width="31.28515625" bestFit="1" customWidth="1"/>
    <col min="192" max="192" width="41.5703125" bestFit="1" customWidth="1"/>
    <col min="193" max="193" width="31.28515625" bestFit="1" customWidth="1"/>
    <col min="194" max="194" width="43.140625" bestFit="1" customWidth="1"/>
    <col min="195" max="195" width="31.28515625" bestFit="1" customWidth="1"/>
    <col min="196" max="196" width="39" bestFit="1" customWidth="1"/>
    <col min="197" max="197" width="31.28515625" bestFit="1" customWidth="1"/>
    <col min="198" max="198" width="51.140625" bestFit="1" customWidth="1"/>
    <col min="199" max="199" width="31.28515625" bestFit="1" customWidth="1"/>
    <col min="200" max="200" width="52.7109375" bestFit="1" customWidth="1"/>
    <col min="201" max="201" width="31.28515625" bestFit="1" customWidth="1"/>
    <col min="202" max="202" width="51.5703125" bestFit="1" customWidth="1"/>
    <col min="203" max="203" width="31.28515625" bestFit="1" customWidth="1"/>
    <col min="204" max="204" width="53.140625" bestFit="1" customWidth="1"/>
    <col min="205" max="205" width="31.28515625" bestFit="1" customWidth="1"/>
    <col min="206" max="206" width="49.5703125" bestFit="1" customWidth="1"/>
    <col min="207" max="207" width="31.28515625" bestFit="1" customWidth="1"/>
    <col min="208" max="208" width="46.28515625" bestFit="1" customWidth="1"/>
    <col min="209" max="209" width="31.28515625" bestFit="1" customWidth="1"/>
    <col min="210" max="210" width="39" bestFit="1" customWidth="1"/>
    <col min="211" max="211" width="31.28515625" bestFit="1" customWidth="1"/>
    <col min="212" max="212" width="39.5703125" bestFit="1" customWidth="1"/>
    <col min="213" max="213" width="31.28515625" bestFit="1" customWidth="1"/>
    <col min="214" max="214" width="49" bestFit="1" customWidth="1"/>
    <col min="215" max="215" width="31.28515625" bestFit="1" customWidth="1"/>
    <col min="216" max="216" width="48" bestFit="1" customWidth="1"/>
    <col min="217" max="217" width="31.28515625" bestFit="1" customWidth="1"/>
    <col min="218" max="218" width="54.5703125" bestFit="1" customWidth="1"/>
    <col min="219" max="219" width="31.28515625" bestFit="1" customWidth="1"/>
    <col min="220" max="220" width="56.5703125" bestFit="1" customWidth="1"/>
    <col min="221" max="221" width="31.28515625" bestFit="1" customWidth="1"/>
    <col min="222" max="222" width="58.140625" bestFit="1" customWidth="1"/>
    <col min="223" max="223" width="31.28515625" bestFit="1" customWidth="1"/>
    <col min="224" max="224" width="44.7109375" bestFit="1" customWidth="1"/>
    <col min="225" max="225" width="31.28515625" bestFit="1" customWidth="1"/>
    <col min="226" max="226" width="43.42578125" bestFit="1" customWidth="1"/>
    <col min="227" max="227" width="31.28515625" bestFit="1" customWidth="1"/>
    <col min="228" max="228" width="42.140625" bestFit="1" customWidth="1"/>
    <col min="229" max="229" width="31.28515625" bestFit="1" customWidth="1"/>
    <col min="230" max="230" width="45.7109375" bestFit="1" customWidth="1"/>
    <col min="231" max="231" width="31.28515625" bestFit="1" customWidth="1"/>
    <col min="232" max="232" width="46.42578125" bestFit="1" customWidth="1"/>
    <col min="233" max="233" width="31.28515625" bestFit="1" customWidth="1"/>
    <col min="234" max="234" width="42.140625" bestFit="1" customWidth="1"/>
    <col min="235" max="235" width="31.28515625" bestFit="1" customWidth="1"/>
    <col min="236" max="236" width="40.7109375" bestFit="1" customWidth="1"/>
    <col min="237" max="237" width="31.28515625" bestFit="1" customWidth="1"/>
    <col min="238" max="238" width="47.42578125" bestFit="1" customWidth="1"/>
    <col min="239" max="239" width="31.28515625" bestFit="1" customWidth="1"/>
    <col min="240" max="240" width="44.85546875" bestFit="1" customWidth="1"/>
    <col min="241" max="241" width="31.28515625" bestFit="1" customWidth="1"/>
    <col min="242" max="242" width="42.28515625" bestFit="1" customWidth="1"/>
    <col min="243" max="243" width="31.28515625" bestFit="1" customWidth="1"/>
    <col min="244" max="244" width="40.85546875" bestFit="1" customWidth="1"/>
    <col min="245" max="245" width="31.28515625" bestFit="1" customWidth="1"/>
    <col min="246" max="246" width="41" bestFit="1" customWidth="1"/>
    <col min="247" max="247" width="31.28515625" bestFit="1" customWidth="1"/>
    <col min="248" max="248" width="44.5703125" bestFit="1" customWidth="1"/>
    <col min="249" max="249" width="31.28515625" bestFit="1" customWidth="1"/>
    <col min="250" max="250" width="45.140625" bestFit="1" customWidth="1"/>
    <col min="251" max="251" width="31.28515625" bestFit="1" customWidth="1"/>
    <col min="252" max="252" width="43.42578125" bestFit="1" customWidth="1"/>
    <col min="253" max="253" width="31.28515625" bestFit="1" customWidth="1"/>
    <col min="254" max="254" width="45.28515625" bestFit="1" customWidth="1"/>
    <col min="255" max="255" width="31.28515625" bestFit="1" customWidth="1"/>
    <col min="256" max="256" width="48.140625" bestFit="1" customWidth="1"/>
    <col min="257" max="257" width="31.28515625" bestFit="1" customWidth="1"/>
    <col min="258" max="258" width="48.85546875" bestFit="1" customWidth="1"/>
    <col min="259" max="259" width="31.28515625" bestFit="1" customWidth="1"/>
    <col min="260" max="260" width="50.7109375" bestFit="1" customWidth="1"/>
    <col min="261" max="261" width="31.28515625" bestFit="1" customWidth="1"/>
    <col min="262" max="262" width="46.28515625" bestFit="1" customWidth="1"/>
    <col min="263" max="263" width="31.28515625" bestFit="1" customWidth="1"/>
    <col min="264" max="264" width="45" bestFit="1" customWidth="1"/>
    <col min="265" max="265" width="31.28515625" bestFit="1" customWidth="1"/>
    <col min="266" max="266" width="45.140625" bestFit="1" customWidth="1"/>
    <col min="267" max="267" width="31.28515625" bestFit="1" customWidth="1"/>
    <col min="268" max="268" width="49.28515625" bestFit="1" customWidth="1"/>
    <col min="269" max="269" width="31.28515625" bestFit="1" customWidth="1"/>
    <col min="270" max="270" width="49.42578125" bestFit="1" customWidth="1"/>
    <col min="271" max="271" width="31.28515625" bestFit="1" customWidth="1"/>
    <col min="272" max="272" width="43.42578125" bestFit="1" customWidth="1"/>
    <col min="273" max="273" width="31.28515625" bestFit="1" customWidth="1"/>
    <col min="274" max="274" width="47.5703125" bestFit="1" customWidth="1"/>
    <col min="275" max="275" width="31.28515625" bestFit="1" customWidth="1"/>
    <col min="276" max="276" width="45.7109375" bestFit="1" customWidth="1"/>
    <col min="277" max="277" width="31.28515625" bestFit="1" customWidth="1"/>
    <col min="278" max="278" width="46.42578125" bestFit="1" customWidth="1"/>
    <col min="279" max="279" width="31.28515625" bestFit="1" customWidth="1"/>
    <col min="280" max="280" width="49.5703125" bestFit="1" customWidth="1"/>
    <col min="281" max="281" width="31.28515625" bestFit="1" customWidth="1"/>
    <col min="282" max="282" width="54" bestFit="1" customWidth="1"/>
    <col min="283" max="283" width="31.28515625" bestFit="1" customWidth="1"/>
    <col min="284" max="284" width="38.5703125" bestFit="1" customWidth="1"/>
    <col min="285" max="285" width="31.28515625" bestFit="1" customWidth="1"/>
    <col min="286" max="286" width="37.28515625" bestFit="1" customWidth="1"/>
    <col min="287" max="287" width="31.28515625" bestFit="1" customWidth="1"/>
    <col min="288" max="288" width="37.42578125" bestFit="1" customWidth="1"/>
    <col min="289" max="289" width="31.28515625" bestFit="1" customWidth="1"/>
    <col min="290" max="290" width="40.85546875" bestFit="1" customWidth="1"/>
    <col min="291" max="291" width="31.28515625" bestFit="1" customWidth="1"/>
    <col min="292" max="292" width="42.28515625" bestFit="1" customWidth="1"/>
    <col min="293" max="293" width="31.28515625" bestFit="1" customWidth="1"/>
    <col min="294" max="294" width="41.42578125" bestFit="1" customWidth="1"/>
    <col min="295" max="295" width="31.28515625" bestFit="1" customWidth="1"/>
    <col min="296" max="296" width="39.7109375" bestFit="1" customWidth="1"/>
    <col min="297" max="297" width="31.28515625" bestFit="1" customWidth="1"/>
    <col min="298" max="298" width="41.5703125" bestFit="1" customWidth="1"/>
    <col min="299" max="299" width="31.28515625" bestFit="1" customWidth="1"/>
    <col min="300" max="300" width="43.28515625" bestFit="1" customWidth="1"/>
    <col min="301" max="301" width="31.28515625" bestFit="1" customWidth="1"/>
    <col min="302" max="302" width="39.85546875" bestFit="1" customWidth="1"/>
    <col min="303" max="303" width="31.28515625" bestFit="1" customWidth="1"/>
    <col min="304" max="304" width="41.42578125" bestFit="1" customWidth="1"/>
    <col min="305" max="305" width="31.28515625" bestFit="1" customWidth="1"/>
    <col min="306" max="306" width="48.140625" bestFit="1" customWidth="1"/>
    <col min="307" max="307" width="31.28515625" bestFit="1" customWidth="1"/>
    <col min="308" max="308" width="46.7109375" bestFit="1" customWidth="1"/>
    <col min="309" max="309" width="31.28515625" bestFit="1" customWidth="1"/>
    <col min="310" max="310" width="36.42578125" bestFit="1" customWidth="1"/>
    <col min="311" max="311" width="31.28515625" bestFit="1" customWidth="1"/>
    <col min="312" max="312" width="38" bestFit="1" customWidth="1"/>
    <col min="313" max="313" width="31.28515625" bestFit="1" customWidth="1"/>
    <col min="314" max="314" width="41.42578125" bestFit="1" customWidth="1"/>
    <col min="315" max="315" width="31.28515625" bestFit="1" customWidth="1"/>
    <col min="316" max="316" width="33.85546875" bestFit="1" customWidth="1"/>
    <col min="317" max="317" width="31.28515625" bestFit="1" customWidth="1"/>
    <col min="318" max="318" width="33.85546875" bestFit="1" customWidth="1"/>
    <col min="319" max="319" width="31.28515625" bestFit="1" customWidth="1"/>
    <col min="320" max="320" width="33.85546875" bestFit="1" customWidth="1"/>
    <col min="321" max="321" width="31.28515625" bestFit="1" customWidth="1"/>
    <col min="322" max="322" width="41.5703125" bestFit="1" customWidth="1"/>
    <col min="323" max="323" width="31.28515625" bestFit="1" customWidth="1"/>
    <col min="324" max="324" width="40.140625" bestFit="1" customWidth="1"/>
    <col min="325" max="325" width="31.28515625" bestFit="1" customWidth="1"/>
    <col min="326" max="326" width="43.140625" bestFit="1" customWidth="1"/>
    <col min="327" max="327" width="31.28515625" bestFit="1" customWidth="1"/>
    <col min="328" max="328" width="41.5703125" bestFit="1" customWidth="1"/>
    <col min="329" max="329" width="31.28515625" bestFit="1" customWidth="1"/>
    <col min="330" max="330" width="39.85546875" bestFit="1" customWidth="1"/>
    <col min="331" max="331" width="31.28515625" bestFit="1" customWidth="1"/>
    <col min="332" max="332" width="59.42578125" bestFit="1" customWidth="1"/>
    <col min="333" max="333" width="31.28515625" bestFit="1" customWidth="1"/>
    <col min="334" max="334" width="40.28515625" bestFit="1" customWidth="1"/>
    <col min="335" max="335" width="31.28515625" bestFit="1" customWidth="1"/>
    <col min="336" max="336" width="45.28515625" bestFit="1" customWidth="1"/>
    <col min="337" max="337" width="31.28515625" bestFit="1" customWidth="1"/>
    <col min="338" max="338" width="45.7109375" bestFit="1" customWidth="1"/>
    <col min="339" max="339" width="31.28515625" bestFit="1" customWidth="1"/>
    <col min="340" max="340" width="46.28515625" bestFit="1" customWidth="1"/>
    <col min="341" max="341" width="31.28515625" bestFit="1" customWidth="1"/>
    <col min="342" max="342" width="46.28515625" bestFit="1" customWidth="1"/>
    <col min="343" max="343" width="31.28515625" bestFit="1" customWidth="1"/>
    <col min="344" max="344" width="46.28515625" bestFit="1" customWidth="1"/>
    <col min="345" max="345" width="31.28515625" bestFit="1" customWidth="1"/>
    <col min="346" max="346" width="46.28515625" bestFit="1" customWidth="1"/>
    <col min="347" max="347" width="31.28515625" bestFit="1" customWidth="1"/>
    <col min="348" max="348" width="50.7109375" bestFit="1" customWidth="1"/>
    <col min="349" max="349" width="31.28515625" bestFit="1" customWidth="1"/>
    <col min="350" max="350" width="45.28515625" bestFit="1" customWidth="1"/>
    <col min="351" max="351" width="31.28515625" bestFit="1" customWidth="1"/>
    <col min="352" max="352" width="49" bestFit="1" customWidth="1"/>
    <col min="353" max="353" width="31.28515625" bestFit="1" customWidth="1"/>
    <col min="354" max="354" width="44.42578125" bestFit="1" customWidth="1"/>
    <col min="355" max="355" width="31.28515625" bestFit="1" customWidth="1"/>
    <col min="356" max="356" width="76.42578125" bestFit="1" customWidth="1"/>
    <col min="357" max="357" width="31.28515625" bestFit="1" customWidth="1"/>
    <col min="358" max="358" width="64.42578125" bestFit="1" customWidth="1"/>
    <col min="359" max="359" width="31.28515625" bestFit="1" customWidth="1"/>
    <col min="360" max="360" width="61.85546875" bestFit="1" customWidth="1"/>
    <col min="361" max="361" width="31.28515625" bestFit="1" customWidth="1"/>
    <col min="362" max="362" width="55.140625" bestFit="1" customWidth="1"/>
    <col min="363" max="363" width="31.28515625" bestFit="1" customWidth="1"/>
    <col min="364" max="364" width="53.28515625" bestFit="1" customWidth="1"/>
    <col min="365" max="365" width="31.28515625" bestFit="1" customWidth="1"/>
    <col min="366" max="366" width="42" bestFit="1" customWidth="1"/>
    <col min="367" max="367" width="31.28515625" bestFit="1" customWidth="1"/>
    <col min="368" max="368" width="39.42578125" bestFit="1" customWidth="1"/>
    <col min="369" max="369" width="31.28515625" bestFit="1" customWidth="1"/>
    <col min="370" max="370" width="53.42578125" bestFit="1" customWidth="1"/>
    <col min="371" max="371" width="31.28515625" bestFit="1" customWidth="1"/>
    <col min="372" max="372" width="42.140625" bestFit="1" customWidth="1"/>
    <col min="373" max="373" width="31.28515625" bestFit="1" customWidth="1"/>
    <col min="374" max="374" width="39.5703125" bestFit="1" customWidth="1"/>
    <col min="375" max="375" width="31.28515625" bestFit="1" customWidth="1"/>
    <col min="376" max="376" width="41.85546875" bestFit="1" customWidth="1"/>
    <col min="377" max="377" width="31.28515625" bestFit="1" customWidth="1"/>
    <col min="378" max="378" width="29.140625" bestFit="1" customWidth="1"/>
    <col min="379" max="379" width="31.28515625" bestFit="1" customWidth="1"/>
    <col min="380" max="380" width="29.140625" bestFit="1" customWidth="1"/>
    <col min="381" max="381" width="31.28515625" bestFit="1" customWidth="1"/>
    <col min="382" max="382" width="33" bestFit="1" customWidth="1"/>
    <col min="383" max="383" width="31.28515625" bestFit="1" customWidth="1"/>
    <col min="384" max="384" width="33.28515625" bestFit="1" customWidth="1"/>
    <col min="385" max="385" width="31.28515625" bestFit="1" customWidth="1"/>
    <col min="386" max="386" width="29.140625" bestFit="1" customWidth="1"/>
    <col min="387" max="387" width="31.28515625" bestFit="1" customWidth="1"/>
    <col min="388" max="388" width="34.42578125" bestFit="1" customWidth="1"/>
    <col min="389" max="389" width="36.7109375" bestFit="1" customWidth="1"/>
  </cols>
  <sheetData>
    <row r="1" spans="1:154" x14ac:dyDescent="0.2">
      <c r="A1" s="46" t="s">
        <v>18</v>
      </c>
      <c r="B1" s="47">
        <v>2016</v>
      </c>
      <c r="X1" s="3"/>
      <c r="AJ1" s="3"/>
      <c r="AM1" s="3"/>
      <c r="AP1" s="3"/>
      <c r="AS1" s="3"/>
      <c r="AV1" s="3"/>
      <c r="AY1" s="3"/>
      <c r="BB1" s="3"/>
      <c r="BE1" s="3"/>
      <c r="BK1" s="3"/>
      <c r="BQ1" s="3"/>
      <c r="CF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row>
    <row r="2" spans="1:154" x14ac:dyDescent="0.2">
      <c r="A2" s="68">
        <v>1</v>
      </c>
      <c r="B2" s="68">
        <v>2</v>
      </c>
      <c r="C2" s="68">
        <v>3</v>
      </c>
      <c r="D2" s="68">
        <v>4</v>
      </c>
      <c r="E2" s="68">
        <v>5</v>
      </c>
      <c r="F2" s="68">
        <v>6</v>
      </c>
      <c r="G2" s="68">
        <v>7</v>
      </c>
      <c r="H2" s="68">
        <v>8</v>
      </c>
      <c r="I2" s="68">
        <v>9</v>
      </c>
      <c r="J2" s="68">
        <v>10</v>
      </c>
      <c r="K2" s="68">
        <v>11</v>
      </c>
      <c r="L2" s="68">
        <v>12</v>
      </c>
      <c r="M2" s="68">
        <v>13</v>
      </c>
      <c r="N2" s="68">
        <v>14</v>
      </c>
      <c r="O2" s="68">
        <v>15</v>
      </c>
      <c r="P2" s="68">
        <v>16</v>
      </c>
      <c r="Q2" s="68">
        <v>17</v>
      </c>
      <c r="R2" s="68">
        <v>18</v>
      </c>
      <c r="S2" s="68">
        <v>19</v>
      </c>
      <c r="T2" s="68">
        <v>20</v>
      </c>
      <c r="U2" s="68">
        <v>21</v>
      </c>
      <c r="V2" s="68">
        <v>22</v>
      </c>
      <c r="W2" s="68">
        <v>23</v>
      </c>
      <c r="X2" s="68">
        <v>24</v>
      </c>
      <c r="Y2" s="68">
        <v>25</v>
      </c>
      <c r="Z2" s="68">
        <v>26</v>
      </c>
      <c r="AA2" s="68">
        <v>27</v>
      </c>
      <c r="AB2" s="68">
        <v>28</v>
      </c>
      <c r="AC2" s="68">
        <v>29</v>
      </c>
      <c r="AD2" s="68">
        <v>30</v>
      </c>
      <c r="AE2" s="68">
        <v>31</v>
      </c>
      <c r="AF2" s="68">
        <v>32</v>
      </c>
      <c r="AG2" s="68">
        <v>33</v>
      </c>
      <c r="AH2" s="68">
        <v>34</v>
      </c>
      <c r="AI2" s="68">
        <v>35</v>
      </c>
      <c r="AJ2" s="68">
        <v>36</v>
      </c>
      <c r="AK2" s="68">
        <v>37</v>
      </c>
      <c r="AL2" s="68">
        <v>38</v>
      </c>
      <c r="AM2" s="68">
        <v>39</v>
      </c>
      <c r="AN2" s="68">
        <v>40</v>
      </c>
      <c r="AO2" s="68">
        <v>41</v>
      </c>
      <c r="AP2" s="68">
        <v>42</v>
      </c>
      <c r="AQ2" s="68">
        <v>43</v>
      </c>
      <c r="AR2" s="68">
        <v>44</v>
      </c>
      <c r="AS2" s="68">
        <v>45</v>
      </c>
      <c r="AT2" s="68">
        <v>46</v>
      </c>
      <c r="AU2" s="68">
        <v>47</v>
      </c>
      <c r="AV2" s="68">
        <v>48</v>
      </c>
      <c r="AW2" s="68">
        <v>49</v>
      </c>
      <c r="AX2" s="68">
        <v>50</v>
      </c>
      <c r="AY2" s="68">
        <v>51</v>
      </c>
      <c r="AZ2" s="68">
        <v>52</v>
      </c>
      <c r="BA2" s="68">
        <v>53</v>
      </c>
      <c r="BB2" s="68">
        <v>54</v>
      </c>
      <c r="BC2" s="68">
        <v>55</v>
      </c>
      <c r="BD2" s="68">
        <v>56</v>
      </c>
      <c r="BE2" s="68">
        <v>57</v>
      </c>
      <c r="BF2" s="68">
        <v>58</v>
      </c>
      <c r="BG2" s="68">
        <v>59</v>
      </c>
      <c r="BH2" s="68">
        <v>60</v>
      </c>
      <c r="BI2" s="68">
        <v>61</v>
      </c>
      <c r="BJ2" s="68">
        <v>62</v>
      </c>
      <c r="BK2" s="68">
        <v>63</v>
      </c>
      <c r="BL2" s="68">
        <v>64</v>
      </c>
      <c r="BM2" s="68">
        <v>65</v>
      </c>
      <c r="BN2" s="68">
        <v>66</v>
      </c>
      <c r="BO2" s="68">
        <v>67</v>
      </c>
      <c r="BP2" s="68">
        <v>68</v>
      </c>
      <c r="BQ2" s="68">
        <v>69</v>
      </c>
      <c r="BR2" s="68">
        <v>70</v>
      </c>
      <c r="BS2" s="68">
        <v>71</v>
      </c>
      <c r="BT2" s="68">
        <v>72</v>
      </c>
      <c r="BU2" s="68">
        <v>73</v>
      </c>
      <c r="BV2" s="68">
        <v>74</v>
      </c>
      <c r="BW2" s="68">
        <v>75</v>
      </c>
      <c r="BX2" s="68">
        <v>76</v>
      </c>
      <c r="BY2" s="68">
        <v>77</v>
      </c>
      <c r="BZ2" s="68">
        <v>78</v>
      </c>
      <c r="CA2" s="68">
        <v>79</v>
      </c>
      <c r="CB2" s="68">
        <v>80</v>
      </c>
      <c r="CC2" s="68">
        <v>81</v>
      </c>
      <c r="CD2" s="68">
        <v>82</v>
      </c>
      <c r="CE2" s="68">
        <v>83</v>
      </c>
      <c r="CF2" s="68">
        <v>84</v>
      </c>
      <c r="CG2" s="68">
        <v>85</v>
      </c>
      <c r="CH2" s="68">
        <v>86</v>
      </c>
      <c r="CI2" s="68">
        <v>87</v>
      </c>
      <c r="CJ2" s="68">
        <v>88</v>
      </c>
      <c r="CK2" s="68">
        <v>89</v>
      </c>
      <c r="CL2" s="68">
        <v>90</v>
      </c>
      <c r="CM2" s="68">
        <v>91</v>
      </c>
      <c r="CN2" s="68">
        <v>92</v>
      </c>
      <c r="CO2" s="68">
        <v>93</v>
      </c>
      <c r="CP2" s="68">
        <v>94</v>
      </c>
      <c r="CQ2" s="68">
        <v>95</v>
      </c>
      <c r="CR2" s="68">
        <v>96</v>
      </c>
      <c r="CS2" s="68">
        <v>97</v>
      </c>
      <c r="CT2" s="68">
        <v>98</v>
      </c>
      <c r="CU2" s="68">
        <v>99</v>
      </c>
      <c r="CV2" s="68">
        <v>100</v>
      </c>
      <c r="CW2" s="68">
        <v>101</v>
      </c>
      <c r="CX2" s="68">
        <v>102</v>
      </c>
      <c r="CY2" s="68">
        <v>103</v>
      </c>
      <c r="CZ2" s="68">
        <v>104</v>
      </c>
      <c r="DA2" s="68">
        <v>105</v>
      </c>
      <c r="DB2" s="68">
        <v>106</v>
      </c>
      <c r="DC2" s="68">
        <v>107</v>
      </c>
      <c r="DD2" s="68">
        <v>108</v>
      </c>
      <c r="DE2" s="68">
        <v>109</v>
      </c>
      <c r="DF2" s="68">
        <v>110</v>
      </c>
      <c r="DG2" s="68">
        <v>111</v>
      </c>
      <c r="DH2" s="68">
        <v>112</v>
      </c>
      <c r="DI2" s="68">
        <v>113</v>
      </c>
      <c r="DJ2" s="52"/>
      <c r="DK2" s="52"/>
      <c r="DL2" s="52"/>
      <c r="DM2" s="52"/>
      <c r="DN2" s="52"/>
      <c r="DO2" s="52"/>
      <c r="DP2" s="52"/>
      <c r="DQ2" s="52"/>
      <c r="DR2" s="52"/>
      <c r="DS2" s="52"/>
      <c r="DT2" s="52"/>
      <c r="DU2" s="52"/>
      <c r="DV2" s="52"/>
      <c r="DW2" s="52"/>
      <c r="DX2" s="52"/>
      <c r="DY2" s="52"/>
      <c r="DZ2" s="52"/>
      <c r="EA2" s="3"/>
      <c r="EB2" s="3"/>
      <c r="EC2" s="3"/>
      <c r="ED2" s="3"/>
      <c r="EE2" s="3"/>
      <c r="EF2" s="3"/>
      <c r="EG2" s="3"/>
      <c r="EH2" s="3"/>
      <c r="EI2" s="3"/>
      <c r="EJ2" s="3"/>
      <c r="EK2" s="3"/>
      <c r="EL2" s="3"/>
      <c r="EM2" s="3"/>
      <c r="EN2" s="3"/>
      <c r="EO2" s="3"/>
      <c r="EP2" s="3"/>
      <c r="EQ2" s="3"/>
      <c r="ER2" s="3"/>
      <c r="ES2" s="3"/>
      <c r="ET2" s="3"/>
      <c r="EU2" s="3"/>
      <c r="EV2" s="3"/>
      <c r="EW2" s="3"/>
      <c r="EX2" s="3"/>
    </row>
    <row r="3" spans="1:154" s="49" customFormat="1" x14ac:dyDescent="0.2">
      <c r="A3" s="46"/>
      <c r="B3" s="46"/>
      <c r="C3" s="46"/>
      <c r="D3" s="46"/>
      <c r="E3" s="46"/>
      <c r="F3" s="46" t="s">
        <v>19</v>
      </c>
      <c r="G3" s="46" t="s">
        <v>20</v>
      </c>
      <c r="H3" s="46" t="s">
        <v>21</v>
      </c>
      <c r="I3" s="46" t="s">
        <v>22</v>
      </c>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63"/>
      <c r="DE3" s="63"/>
      <c r="DF3" s="63"/>
      <c r="DG3" s="63"/>
      <c r="DH3" s="63"/>
      <c r="DI3" s="63"/>
      <c r="DJ3" s="63"/>
      <c r="DK3" s="63"/>
      <c r="DL3" s="63"/>
      <c r="DM3" s="63"/>
      <c r="DN3" s="63"/>
      <c r="DO3" s="63"/>
      <c r="DP3" s="63"/>
      <c r="DQ3" s="63"/>
      <c r="DR3" s="63"/>
      <c r="DS3" s="63"/>
      <c r="DT3" s="63"/>
      <c r="DU3" s="63"/>
      <c r="DV3" s="63"/>
      <c r="DW3" s="63"/>
      <c r="DX3" s="63"/>
      <c r="DY3" s="63"/>
      <c r="DZ3" s="63"/>
    </row>
    <row r="4" spans="1:154" s="49" customFormat="1" x14ac:dyDescent="0.2">
      <c r="A4" s="46"/>
      <c r="B4" s="46"/>
      <c r="C4" s="46"/>
      <c r="D4" s="46"/>
      <c r="E4" s="46"/>
      <c r="F4" s="46" t="s">
        <v>17</v>
      </c>
      <c r="G4" s="46"/>
      <c r="H4" s="46"/>
      <c r="I4" s="46"/>
      <c r="J4" s="46"/>
      <c r="K4" s="46"/>
      <c r="L4" s="46" t="s">
        <v>23</v>
      </c>
      <c r="M4" s="46"/>
      <c r="N4" s="46"/>
      <c r="O4" s="46"/>
      <c r="P4" s="46"/>
      <c r="Q4" s="46"/>
      <c r="R4" s="46" t="s">
        <v>24</v>
      </c>
      <c r="S4" s="46"/>
      <c r="T4" s="46"/>
      <c r="U4" s="46"/>
      <c r="V4" s="46"/>
      <c r="W4" s="46"/>
      <c r="X4" s="46" t="s">
        <v>96</v>
      </c>
      <c r="Y4" s="46"/>
      <c r="Z4" s="46"/>
      <c r="AA4" s="46" t="s">
        <v>77</v>
      </c>
      <c r="AB4" s="46"/>
      <c r="AC4" s="46"/>
      <c r="AD4" s="46" t="s">
        <v>78</v>
      </c>
      <c r="AE4" s="46"/>
      <c r="AF4" s="46"/>
      <c r="AG4" s="46" t="s">
        <v>97</v>
      </c>
      <c r="AH4" s="46"/>
      <c r="AI4" s="46"/>
      <c r="AJ4" s="46"/>
      <c r="AK4" s="46"/>
      <c r="AL4" s="46"/>
      <c r="AM4" s="46" t="s">
        <v>25</v>
      </c>
      <c r="AN4" s="46"/>
      <c r="AO4" s="46"/>
      <c r="AP4" s="46" t="s">
        <v>26</v>
      </c>
      <c r="AQ4" s="46"/>
      <c r="AR4" s="46"/>
      <c r="AS4" s="46" t="s">
        <v>98</v>
      </c>
      <c r="AT4" s="46"/>
      <c r="AU4" s="46"/>
      <c r="AV4" s="46" t="s">
        <v>99</v>
      </c>
      <c r="AW4" s="46"/>
      <c r="AX4" s="46"/>
      <c r="AY4" s="46" t="s">
        <v>100</v>
      </c>
      <c r="AZ4" s="46"/>
      <c r="BA4" s="46"/>
      <c r="BB4" s="46" t="s">
        <v>101</v>
      </c>
      <c r="BC4" s="46"/>
      <c r="BD4" s="46"/>
      <c r="BE4" s="46" t="s">
        <v>102</v>
      </c>
      <c r="BF4" s="46"/>
      <c r="BG4" s="46"/>
      <c r="BH4" s="46"/>
      <c r="BI4" s="46"/>
      <c r="BJ4" s="46"/>
      <c r="BK4" s="46" t="s">
        <v>103</v>
      </c>
      <c r="BL4" s="46"/>
      <c r="BM4" s="46"/>
      <c r="BN4" s="46"/>
      <c r="BO4" s="46"/>
      <c r="BP4" s="46"/>
      <c r="BQ4" s="46" t="s">
        <v>104</v>
      </c>
      <c r="BR4" s="46"/>
      <c r="BS4" s="46"/>
      <c r="BT4" s="46"/>
      <c r="BU4" s="46"/>
      <c r="BV4" s="46"/>
      <c r="BW4" s="46" t="s">
        <v>27</v>
      </c>
      <c r="BX4" s="46"/>
      <c r="BY4" s="46"/>
      <c r="BZ4" s="46" t="s">
        <v>105</v>
      </c>
      <c r="CA4" s="46"/>
      <c r="CB4" s="46"/>
      <c r="CC4" s="46" t="s">
        <v>106</v>
      </c>
      <c r="CD4" s="46"/>
      <c r="CE4" s="46"/>
      <c r="CF4" s="46" t="s">
        <v>107</v>
      </c>
      <c r="CG4" s="46"/>
      <c r="CH4" s="46"/>
      <c r="CI4" s="46" t="s">
        <v>108</v>
      </c>
      <c r="CJ4" s="46"/>
      <c r="CK4" s="46"/>
      <c r="CL4" s="46"/>
      <c r="CM4" s="46"/>
      <c r="CN4" s="46"/>
      <c r="CO4" s="46" t="s">
        <v>109</v>
      </c>
      <c r="CP4" s="46"/>
      <c r="CQ4" s="46"/>
      <c r="CR4" s="46"/>
      <c r="CS4" s="46"/>
      <c r="CT4" s="46"/>
      <c r="CU4" s="46" t="s">
        <v>110</v>
      </c>
      <c r="CV4" s="46"/>
      <c r="CW4" s="46"/>
      <c r="CX4" s="46"/>
      <c r="CY4" s="46"/>
      <c r="CZ4" s="46"/>
      <c r="DA4" s="46" t="s">
        <v>111</v>
      </c>
      <c r="DB4" s="46"/>
      <c r="DC4" s="46"/>
      <c r="DD4" s="102" t="s">
        <v>6</v>
      </c>
      <c r="DE4" s="102"/>
      <c r="DF4" s="102"/>
      <c r="DG4" s="24" t="s">
        <v>8</v>
      </c>
      <c r="DH4" s="131" t="s">
        <v>9</v>
      </c>
      <c r="DI4" s="131" t="s">
        <v>10</v>
      </c>
      <c r="DJ4" s="129"/>
      <c r="DK4" s="129"/>
      <c r="DL4" s="129"/>
      <c r="DM4" s="129"/>
      <c r="DN4" s="129"/>
      <c r="DO4" s="129"/>
      <c r="DP4" s="129"/>
      <c r="DQ4" s="129"/>
      <c r="DR4" s="129"/>
      <c r="DS4" s="129"/>
      <c r="DT4" s="129"/>
      <c r="DU4" s="129"/>
      <c r="DV4" s="63"/>
      <c r="DW4" s="63"/>
      <c r="DX4" s="63"/>
      <c r="DY4" s="63"/>
      <c r="DZ4" s="63"/>
    </row>
    <row r="5" spans="1:154" s="49" customFormat="1" x14ac:dyDescent="0.2">
      <c r="A5" s="46"/>
      <c r="B5" s="46"/>
      <c r="C5" s="46"/>
      <c r="D5" s="46"/>
      <c r="E5" s="46"/>
      <c r="F5" s="46" t="s">
        <v>112</v>
      </c>
      <c r="G5" s="46"/>
      <c r="H5" s="46"/>
      <c r="I5" s="46" t="s">
        <v>28</v>
      </c>
      <c r="J5" s="46"/>
      <c r="K5" s="46"/>
      <c r="L5" s="46" t="s">
        <v>113</v>
      </c>
      <c r="M5" s="46"/>
      <c r="N5" s="46"/>
      <c r="O5" s="46" t="s">
        <v>29</v>
      </c>
      <c r="P5" s="46"/>
      <c r="Q5" s="46"/>
      <c r="R5" s="46" t="s">
        <v>114</v>
      </c>
      <c r="S5" s="46"/>
      <c r="T5" s="46"/>
      <c r="U5" s="46" t="s">
        <v>30</v>
      </c>
      <c r="V5" s="46"/>
      <c r="W5" s="46"/>
      <c r="X5" s="46" t="s">
        <v>115</v>
      </c>
      <c r="Y5" s="46"/>
      <c r="Z5" s="46"/>
      <c r="AA5" s="46" t="s">
        <v>116</v>
      </c>
      <c r="AB5" s="46"/>
      <c r="AC5" s="46"/>
      <c r="AD5" s="46" t="s">
        <v>117</v>
      </c>
      <c r="AE5" s="46"/>
      <c r="AF5" s="46"/>
      <c r="AG5" s="46" t="s">
        <v>118</v>
      </c>
      <c r="AH5" s="46"/>
      <c r="AI5" s="46"/>
      <c r="AJ5" s="46" t="s">
        <v>119</v>
      </c>
      <c r="AK5" s="46"/>
      <c r="AL5" s="46"/>
      <c r="AM5" s="46" t="s">
        <v>120</v>
      </c>
      <c r="AN5" s="46"/>
      <c r="AO5" s="46"/>
      <c r="AP5" s="46" t="s">
        <v>121</v>
      </c>
      <c r="AQ5" s="46"/>
      <c r="AR5" s="46"/>
      <c r="AS5" s="46" t="s">
        <v>122</v>
      </c>
      <c r="AT5" s="46"/>
      <c r="AU5" s="46"/>
      <c r="AV5" s="46" t="s">
        <v>123</v>
      </c>
      <c r="AW5" s="46"/>
      <c r="AX5" s="46"/>
      <c r="AY5" s="46" t="s">
        <v>124</v>
      </c>
      <c r="AZ5" s="46"/>
      <c r="BA5" s="46"/>
      <c r="BB5" s="46" t="s">
        <v>125</v>
      </c>
      <c r="BC5" s="46"/>
      <c r="BD5" s="46"/>
      <c r="BE5" s="46" t="s">
        <v>126</v>
      </c>
      <c r="BF5" s="46"/>
      <c r="BG5" s="46"/>
      <c r="BH5" s="46" t="s">
        <v>127</v>
      </c>
      <c r="BI5" s="46"/>
      <c r="BJ5" s="46"/>
      <c r="BK5" s="46" t="s">
        <v>128</v>
      </c>
      <c r="BL5" s="46"/>
      <c r="BM5" s="46"/>
      <c r="BN5" s="46" t="s">
        <v>129</v>
      </c>
      <c r="BO5" s="46"/>
      <c r="BP5" s="46"/>
      <c r="BQ5" s="46" t="s">
        <v>130</v>
      </c>
      <c r="BR5" s="46"/>
      <c r="BS5" s="46"/>
      <c r="BT5" s="46" t="s">
        <v>131</v>
      </c>
      <c r="BU5" s="46"/>
      <c r="BV5" s="46"/>
      <c r="BW5" s="46" t="s">
        <v>31</v>
      </c>
      <c r="BX5" s="46"/>
      <c r="BY5" s="46"/>
      <c r="BZ5" s="46" t="s">
        <v>132</v>
      </c>
      <c r="CA5" s="46"/>
      <c r="CB5" s="46"/>
      <c r="CC5" s="46" t="s">
        <v>133</v>
      </c>
      <c r="CD5" s="46"/>
      <c r="CE5" s="46"/>
      <c r="CF5" s="46" t="s">
        <v>134</v>
      </c>
      <c r="CG5" s="46"/>
      <c r="CH5" s="46"/>
      <c r="CI5" s="46" t="s">
        <v>135</v>
      </c>
      <c r="CJ5" s="46"/>
      <c r="CK5" s="46"/>
      <c r="CL5" s="46" t="s">
        <v>136</v>
      </c>
      <c r="CM5" s="46"/>
      <c r="CN5" s="46"/>
      <c r="CO5" s="46" t="s">
        <v>137</v>
      </c>
      <c r="CP5" s="46"/>
      <c r="CQ5" s="46"/>
      <c r="CR5" s="46" t="s">
        <v>138</v>
      </c>
      <c r="CS5" s="46"/>
      <c r="CT5" s="46"/>
      <c r="CU5" s="46" t="s">
        <v>139</v>
      </c>
      <c r="CV5" s="46"/>
      <c r="CW5" s="46"/>
      <c r="CX5" s="46" t="s">
        <v>140</v>
      </c>
      <c r="CY5" s="46"/>
      <c r="CZ5" s="46"/>
      <c r="DA5" s="46" t="s">
        <v>141</v>
      </c>
      <c r="DB5" s="46"/>
      <c r="DC5" s="46"/>
      <c r="DD5" s="102"/>
      <c r="DE5" s="102"/>
      <c r="DF5" s="102"/>
      <c r="DG5" s="102"/>
      <c r="DH5" s="102"/>
      <c r="DI5" s="102"/>
      <c r="DJ5" s="129" t="s">
        <v>3630</v>
      </c>
      <c r="DK5" s="129"/>
      <c r="DL5" s="129"/>
      <c r="DM5" s="129"/>
      <c r="DN5" s="129"/>
      <c r="DO5" s="129"/>
      <c r="DP5" s="129"/>
      <c r="DQ5" s="129"/>
      <c r="DR5" s="129"/>
      <c r="DS5" s="129"/>
      <c r="DT5" s="129"/>
      <c r="DU5" s="129"/>
      <c r="DV5" s="63"/>
      <c r="DW5" s="63"/>
      <c r="DX5" s="63"/>
      <c r="DY5" s="63"/>
      <c r="DZ5" s="63"/>
    </row>
    <row r="6" spans="1:154" s="49" customFormat="1" x14ac:dyDescent="0.2">
      <c r="A6" s="46"/>
      <c r="B6" s="46"/>
      <c r="C6" s="46"/>
      <c r="D6" s="46"/>
      <c r="E6" s="46"/>
      <c r="F6" s="46"/>
      <c r="G6" s="46"/>
      <c r="H6" s="46"/>
      <c r="I6" s="46"/>
      <c r="J6" s="46"/>
      <c r="K6" s="46"/>
      <c r="L6" s="46" t="s">
        <v>142</v>
      </c>
      <c r="M6" s="46"/>
      <c r="N6" s="46"/>
      <c r="O6" s="46" t="s">
        <v>32</v>
      </c>
      <c r="P6" s="46"/>
      <c r="Q6" s="46"/>
      <c r="R6" s="46"/>
      <c r="S6" s="46"/>
      <c r="T6" s="46"/>
      <c r="U6" s="46"/>
      <c r="V6" s="46"/>
      <c r="W6" s="46"/>
      <c r="X6" s="46" t="s">
        <v>33</v>
      </c>
      <c r="Y6" s="46"/>
      <c r="Z6" s="46"/>
      <c r="AA6" s="46" t="s">
        <v>143</v>
      </c>
      <c r="AB6" s="46"/>
      <c r="AC6" s="46"/>
      <c r="AD6" s="46" t="s">
        <v>144</v>
      </c>
      <c r="AE6" s="46"/>
      <c r="AF6" s="46"/>
      <c r="AG6" s="46" t="s">
        <v>145</v>
      </c>
      <c r="AH6" s="46"/>
      <c r="AI6" s="46"/>
      <c r="AJ6" s="46" t="s">
        <v>145</v>
      </c>
      <c r="AK6" s="46"/>
      <c r="AL6" s="46"/>
      <c r="AM6" s="46" t="s">
        <v>146</v>
      </c>
      <c r="AN6" s="46"/>
      <c r="AO6" s="46"/>
      <c r="AP6" s="46" t="s">
        <v>147</v>
      </c>
      <c r="AQ6" s="46"/>
      <c r="AR6" s="46"/>
      <c r="AS6" s="46" t="s">
        <v>148</v>
      </c>
      <c r="AT6" s="46"/>
      <c r="AU6" s="46"/>
      <c r="AV6" s="46" t="s">
        <v>149</v>
      </c>
      <c r="AW6" s="46"/>
      <c r="AX6" s="46"/>
      <c r="AY6" s="46" t="s">
        <v>149</v>
      </c>
      <c r="AZ6" s="46"/>
      <c r="BA6" s="46"/>
      <c r="BB6" s="46" t="s">
        <v>149</v>
      </c>
      <c r="BC6" s="46"/>
      <c r="BD6" s="46"/>
      <c r="BE6" s="46" t="s">
        <v>34</v>
      </c>
      <c r="BF6" s="46"/>
      <c r="BG6" s="46"/>
      <c r="BH6" s="46" t="s">
        <v>150</v>
      </c>
      <c r="BI6" s="46"/>
      <c r="BJ6" s="46"/>
      <c r="BK6" s="46" t="s">
        <v>34</v>
      </c>
      <c r="BL6" s="46"/>
      <c r="BM6" s="46"/>
      <c r="BN6" s="46" t="s">
        <v>150</v>
      </c>
      <c r="BO6" s="46"/>
      <c r="BP6" s="46"/>
      <c r="BQ6" s="46" t="s">
        <v>34</v>
      </c>
      <c r="BR6" s="46"/>
      <c r="BS6" s="46"/>
      <c r="BT6" s="46" t="s">
        <v>150</v>
      </c>
      <c r="BU6" s="46"/>
      <c r="BV6" s="46"/>
      <c r="BW6" s="46" t="s">
        <v>35</v>
      </c>
      <c r="BX6" s="46"/>
      <c r="BY6" s="46"/>
      <c r="BZ6" s="46" t="s">
        <v>151</v>
      </c>
      <c r="CA6" s="46"/>
      <c r="CB6" s="46"/>
      <c r="CC6" s="46" t="s">
        <v>149</v>
      </c>
      <c r="CD6" s="46"/>
      <c r="CE6" s="46"/>
      <c r="CF6" s="46" t="s">
        <v>149</v>
      </c>
      <c r="CG6" s="46"/>
      <c r="CH6" s="46"/>
      <c r="CI6" s="46" t="s">
        <v>152</v>
      </c>
      <c r="CJ6" s="46"/>
      <c r="CK6" s="46"/>
      <c r="CL6" s="46" t="s">
        <v>150</v>
      </c>
      <c r="CM6" s="46"/>
      <c r="CN6" s="46"/>
      <c r="CO6" s="46" t="s">
        <v>79</v>
      </c>
      <c r="CP6" s="46"/>
      <c r="CQ6" s="46"/>
      <c r="CR6" s="46" t="s">
        <v>153</v>
      </c>
      <c r="CS6" s="46"/>
      <c r="CT6" s="46"/>
      <c r="CU6" s="46" t="s">
        <v>154</v>
      </c>
      <c r="CV6" s="46"/>
      <c r="CW6" s="46"/>
      <c r="CX6" s="46" t="s">
        <v>155</v>
      </c>
      <c r="CY6" s="46"/>
      <c r="CZ6" s="46"/>
      <c r="DA6" s="46" t="s">
        <v>156</v>
      </c>
      <c r="DB6" s="46"/>
      <c r="DC6" s="46"/>
      <c r="DD6" s="102" t="s">
        <v>315</v>
      </c>
      <c r="DE6" s="102"/>
      <c r="DF6" s="102"/>
      <c r="DG6" s="102" t="s">
        <v>315</v>
      </c>
      <c r="DH6" s="102"/>
      <c r="DI6" s="102"/>
      <c r="DJ6" s="129" t="s">
        <v>3631</v>
      </c>
      <c r="DK6" s="129"/>
      <c r="DL6" s="129"/>
      <c r="DM6" s="129" t="s">
        <v>3632</v>
      </c>
      <c r="DN6" s="129"/>
      <c r="DO6" s="129"/>
      <c r="DP6" s="129" t="s">
        <v>3633</v>
      </c>
      <c r="DQ6" s="129"/>
      <c r="DR6" s="129"/>
      <c r="DS6" s="129" t="s">
        <v>3634</v>
      </c>
      <c r="DT6" s="129"/>
      <c r="DU6" s="129"/>
      <c r="DV6" s="63"/>
      <c r="DW6" s="63"/>
      <c r="DX6" s="63"/>
      <c r="DY6" s="63"/>
      <c r="DZ6" s="63"/>
    </row>
    <row r="7" spans="1:154" s="49" customFormat="1" x14ac:dyDescent="0.2">
      <c r="A7" s="46" t="s">
        <v>92</v>
      </c>
      <c r="B7" s="46" t="s">
        <v>93</v>
      </c>
      <c r="C7" s="46" t="s">
        <v>36</v>
      </c>
      <c r="D7" s="46" t="s">
        <v>37</v>
      </c>
      <c r="E7" s="46" t="s">
        <v>38</v>
      </c>
      <c r="F7" s="46" t="s">
        <v>39</v>
      </c>
      <c r="G7" s="46" t="s">
        <v>40</v>
      </c>
      <c r="H7" s="46" t="s">
        <v>41</v>
      </c>
      <c r="I7" s="46" t="s">
        <v>39</v>
      </c>
      <c r="J7" s="46" t="s">
        <v>40</v>
      </c>
      <c r="K7" s="46" t="s">
        <v>41</v>
      </c>
      <c r="L7" s="46" t="s">
        <v>39</v>
      </c>
      <c r="M7" s="46" t="s">
        <v>40</v>
      </c>
      <c r="N7" s="46" t="s">
        <v>41</v>
      </c>
      <c r="O7" s="46" t="s">
        <v>39</v>
      </c>
      <c r="P7" s="46" t="s">
        <v>40</v>
      </c>
      <c r="Q7" s="46" t="s">
        <v>41</v>
      </c>
      <c r="R7" s="46" t="s">
        <v>39</v>
      </c>
      <c r="S7" s="46" t="s">
        <v>40</v>
      </c>
      <c r="T7" s="46" t="s">
        <v>41</v>
      </c>
      <c r="U7" s="46" t="s">
        <v>39</v>
      </c>
      <c r="V7" s="46" t="s">
        <v>40</v>
      </c>
      <c r="W7" s="46" t="s">
        <v>41</v>
      </c>
      <c r="X7" s="46" t="s">
        <v>39</v>
      </c>
      <c r="Y7" s="46" t="s">
        <v>40</v>
      </c>
      <c r="Z7" s="46" t="s">
        <v>41</v>
      </c>
      <c r="AA7" s="46" t="s">
        <v>39</v>
      </c>
      <c r="AB7" s="46" t="s">
        <v>40</v>
      </c>
      <c r="AC7" s="46" t="s">
        <v>41</v>
      </c>
      <c r="AD7" s="46" t="s">
        <v>39</v>
      </c>
      <c r="AE7" s="46" t="s">
        <v>40</v>
      </c>
      <c r="AF7" s="46" t="s">
        <v>41</v>
      </c>
      <c r="AG7" s="46" t="s">
        <v>39</v>
      </c>
      <c r="AH7" s="46" t="s">
        <v>40</v>
      </c>
      <c r="AI7" s="46" t="s">
        <v>41</v>
      </c>
      <c r="AJ7" s="46" t="s">
        <v>39</v>
      </c>
      <c r="AK7" s="46" t="s">
        <v>40</v>
      </c>
      <c r="AL7" s="46" t="s">
        <v>41</v>
      </c>
      <c r="AM7" s="46" t="s">
        <v>39</v>
      </c>
      <c r="AN7" s="46" t="s">
        <v>40</v>
      </c>
      <c r="AO7" s="46" t="s">
        <v>41</v>
      </c>
      <c r="AP7" s="46" t="s">
        <v>39</v>
      </c>
      <c r="AQ7" s="46" t="s">
        <v>40</v>
      </c>
      <c r="AR7" s="46" t="s">
        <v>41</v>
      </c>
      <c r="AS7" s="46" t="s">
        <v>39</v>
      </c>
      <c r="AT7" s="46" t="s">
        <v>40</v>
      </c>
      <c r="AU7" s="46" t="s">
        <v>41</v>
      </c>
      <c r="AV7" s="46" t="s">
        <v>39</v>
      </c>
      <c r="AW7" s="46" t="s">
        <v>40</v>
      </c>
      <c r="AX7" s="46" t="s">
        <v>41</v>
      </c>
      <c r="AY7" s="46" t="s">
        <v>39</v>
      </c>
      <c r="AZ7" s="46" t="s">
        <v>40</v>
      </c>
      <c r="BA7" s="46" t="s">
        <v>41</v>
      </c>
      <c r="BB7" s="46" t="s">
        <v>39</v>
      </c>
      <c r="BC7" s="46" t="s">
        <v>40</v>
      </c>
      <c r="BD7" s="46" t="s">
        <v>41</v>
      </c>
      <c r="BE7" s="46" t="s">
        <v>39</v>
      </c>
      <c r="BF7" s="46" t="s">
        <v>40</v>
      </c>
      <c r="BG7" s="46" t="s">
        <v>41</v>
      </c>
      <c r="BH7" s="46" t="s">
        <v>39</v>
      </c>
      <c r="BI7" s="46" t="s">
        <v>40</v>
      </c>
      <c r="BJ7" s="46" t="s">
        <v>41</v>
      </c>
      <c r="BK7" s="46" t="s">
        <v>39</v>
      </c>
      <c r="BL7" s="46" t="s">
        <v>40</v>
      </c>
      <c r="BM7" s="46" t="s">
        <v>41</v>
      </c>
      <c r="BN7" s="46" t="s">
        <v>39</v>
      </c>
      <c r="BO7" s="46" t="s">
        <v>40</v>
      </c>
      <c r="BP7" s="46" t="s">
        <v>41</v>
      </c>
      <c r="BQ7" s="46" t="s">
        <v>39</v>
      </c>
      <c r="BR7" s="46" t="s">
        <v>40</v>
      </c>
      <c r="BS7" s="46" t="s">
        <v>41</v>
      </c>
      <c r="BT7" s="46" t="s">
        <v>39</v>
      </c>
      <c r="BU7" s="46" t="s">
        <v>40</v>
      </c>
      <c r="BV7" s="46" t="s">
        <v>41</v>
      </c>
      <c r="BW7" s="46" t="s">
        <v>39</v>
      </c>
      <c r="BX7" s="46" t="s">
        <v>40</v>
      </c>
      <c r="BY7" s="46" t="s">
        <v>41</v>
      </c>
      <c r="BZ7" s="46" t="s">
        <v>39</v>
      </c>
      <c r="CA7" s="46" t="s">
        <v>40</v>
      </c>
      <c r="CB7" s="46" t="s">
        <v>41</v>
      </c>
      <c r="CC7" s="46" t="s">
        <v>39</v>
      </c>
      <c r="CD7" s="46" t="s">
        <v>40</v>
      </c>
      <c r="CE7" s="46" t="s">
        <v>41</v>
      </c>
      <c r="CF7" s="46" t="s">
        <v>39</v>
      </c>
      <c r="CG7" s="46" t="s">
        <v>40</v>
      </c>
      <c r="CH7" s="46" t="s">
        <v>41</v>
      </c>
      <c r="CI7" s="46" t="s">
        <v>39</v>
      </c>
      <c r="CJ7" s="46" t="s">
        <v>40</v>
      </c>
      <c r="CK7" s="46" t="s">
        <v>41</v>
      </c>
      <c r="CL7" s="46" t="s">
        <v>39</v>
      </c>
      <c r="CM7" s="46" t="s">
        <v>40</v>
      </c>
      <c r="CN7" s="46" t="s">
        <v>41</v>
      </c>
      <c r="CO7" s="46" t="s">
        <v>39</v>
      </c>
      <c r="CP7" s="46" t="s">
        <v>40</v>
      </c>
      <c r="CQ7" s="46" t="s">
        <v>41</v>
      </c>
      <c r="CR7" s="46" t="s">
        <v>39</v>
      </c>
      <c r="CS7" s="46" t="s">
        <v>40</v>
      </c>
      <c r="CT7" s="46" t="s">
        <v>41</v>
      </c>
      <c r="CU7" s="46" t="s">
        <v>39</v>
      </c>
      <c r="CV7" s="46" t="s">
        <v>40</v>
      </c>
      <c r="CW7" s="46" t="s">
        <v>41</v>
      </c>
      <c r="CX7" s="46" t="s">
        <v>39</v>
      </c>
      <c r="CY7" s="46" t="s">
        <v>40</v>
      </c>
      <c r="CZ7" s="46" t="s">
        <v>41</v>
      </c>
      <c r="DA7" s="46" t="s">
        <v>39</v>
      </c>
      <c r="DB7" s="46" t="s">
        <v>40</v>
      </c>
      <c r="DC7" s="46" t="s">
        <v>41</v>
      </c>
      <c r="DD7" s="24" t="s">
        <v>39</v>
      </c>
      <c r="DE7" s="24" t="s">
        <v>40</v>
      </c>
      <c r="DF7" s="24" t="s">
        <v>41</v>
      </c>
      <c r="DG7" s="24" t="s">
        <v>39</v>
      </c>
      <c r="DH7" s="24" t="s">
        <v>39</v>
      </c>
      <c r="DI7" s="24" t="s">
        <v>39</v>
      </c>
      <c r="DJ7" s="129" t="s">
        <v>3635</v>
      </c>
      <c r="DK7" s="129"/>
      <c r="DL7" s="129"/>
      <c r="DM7" s="129" t="s">
        <v>3635</v>
      </c>
      <c r="DN7" s="129"/>
      <c r="DO7" s="129"/>
      <c r="DP7" s="129" t="s">
        <v>3636</v>
      </c>
      <c r="DQ7" s="129"/>
      <c r="DR7" s="129"/>
      <c r="DS7" s="129" t="s">
        <v>3636</v>
      </c>
      <c r="DT7" s="129"/>
      <c r="DU7" s="129"/>
      <c r="DV7" s="63"/>
      <c r="DW7" s="64"/>
      <c r="DX7" s="64"/>
      <c r="DY7" s="64"/>
      <c r="DZ7" s="63"/>
    </row>
    <row r="8" spans="1:154" x14ac:dyDescent="0.2">
      <c r="A8" t="s">
        <v>81</v>
      </c>
      <c r="B8" t="s">
        <v>304</v>
      </c>
      <c r="C8" t="s">
        <v>94</v>
      </c>
      <c r="D8" t="s">
        <v>218</v>
      </c>
      <c r="E8" t="s">
        <v>219</v>
      </c>
      <c r="F8">
        <v>43.1</v>
      </c>
      <c r="G8">
        <v>0</v>
      </c>
      <c r="H8">
        <v>0</v>
      </c>
      <c r="I8">
        <v>44.4</v>
      </c>
      <c r="J8">
        <v>0</v>
      </c>
      <c r="K8">
        <v>0</v>
      </c>
      <c r="L8">
        <v>11.1</v>
      </c>
      <c r="M8">
        <v>13</v>
      </c>
      <c r="N8">
        <v>117</v>
      </c>
      <c r="O8">
        <v>59</v>
      </c>
      <c r="P8">
        <v>69</v>
      </c>
      <c r="Q8">
        <v>117</v>
      </c>
      <c r="R8">
        <v>9.6999999999999993</v>
      </c>
      <c r="S8">
        <v>0</v>
      </c>
      <c r="T8">
        <v>0</v>
      </c>
      <c r="U8">
        <v>10.9</v>
      </c>
      <c r="V8">
        <v>0</v>
      </c>
      <c r="W8">
        <v>0</v>
      </c>
      <c r="X8">
        <v>59.3</v>
      </c>
      <c r="Y8">
        <v>264</v>
      </c>
      <c r="Z8">
        <v>445</v>
      </c>
      <c r="AA8">
        <v>445</v>
      </c>
      <c r="AB8">
        <v>0</v>
      </c>
      <c r="AC8">
        <v>0</v>
      </c>
      <c r="AD8">
        <v>91</v>
      </c>
      <c r="AE8">
        <v>0</v>
      </c>
      <c r="AF8">
        <v>0</v>
      </c>
      <c r="AG8">
        <v>80.599999999999994</v>
      </c>
      <c r="AH8">
        <v>0</v>
      </c>
      <c r="AI8">
        <v>0</v>
      </c>
      <c r="AJ8">
        <v>79.599999999999994</v>
      </c>
      <c r="AK8">
        <v>0</v>
      </c>
      <c r="AL8">
        <v>0</v>
      </c>
      <c r="AM8" s="25">
        <v>19.34</v>
      </c>
      <c r="AN8">
        <v>14987</v>
      </c>
      <c r="AO8">
        <v>775</v>
      </c>
      <c r="AP8" s="25">
        <v>1.86</v>
      </c>
      <c r="AQ8">
        <v>775</v>
      </c>
      <c r="AR8">
        <v>417</v>
      </c>
      <c r="AS8">
        <v>32.799999999999997</v>
      </c>
      <c r="AT8">
        <v>146</v>
      </c>
      <c r="AU8">
        <v>445</v>
      </c>
      <c r="AV8">
        <v>0</v>
      </c>
      <c r="AW8">
        <v>0</v>
      </c>
      <c r="AX8">
        <v>33</v>
      </c>
      <c r="AY8">
        <v>1.6</v>
      </c>
      <c r="AZ8">
        <v>2</v>
      </c>
      <c r="BA8">
        <v>128</v>
      </c>
      <c r="BB8">
        <v>0</v>
      </c>
      <c r="BC8">
        <v>0</v>
      </c>
      <c r="BD8">
        <v>124</v>
      </c>
      <c r="BE8">
        <v>72</v>
      </c>
      <c r="BF8">
        <v>0</v>
      </c>
      <c r="BG8">
        <v>0</v>
      </c>
      <c r="BH8">
        <v>-4</v>
      </c>
      <c r="BI8">
        <v>0</v>
      </c>
      <c r="BJ8">
        <v>0</v>
      </c>
      <c r="BK8">
        <v>61</v>
      </c>
      <c r="BL8">
        <v>0</v>
      </c>
      <c r="BM8">
        <v>0</v>
      </c>
      <c r="BN8">
        <v>-2</v>
      </c>
      <c r="BO8">
        <v>0</v>
      </c>
      <c r="BP8">
        <v>0</v>
      </c>
      <c r="BQ8">
        <v>80</v>
      </c>
      <c r="BR8">
        <v>0</v>
      </c>
      <c r="BS8">
        <v>0</v>
      </c>
      <c r="BT8">
        <v>-5</v>
      </c>
      <c r="BU8">
        <v>0</v>
      </c>
      <c r="BV8">
        <v>0</v>
      </c>
      <c r="BW8">
        <v>9.8000000000000007</v>
      </c>
      <c r="BX8">
        <v>10</v>
      </c>
      <c r="BY8">
        <v>102</v>
      </c>
      <c r="BZ8">
        <v>17.100000000000001</v>
      </c>
      <c r="CA8">
        <v>18</v>
      </c>
      <c r="CB8">
        <v>105</v>
      </c>
      <c r="CC8">
        <v>3.7</v>
      </c>
      <c r="CD8">
        <v>1</v>
      </c>
      <c r="CE8">
        <v>27</v>
      </c>
      <c r="CF8">
        <v>3.8</v>
      </c>
      <c r="CG8">
        <v>4</v>
      </c>
      <c r="CH8">
        <v>105</v>
      </c>
      <c r="CI8" s="2">
        <f>CJ8/CK8*100</f>
        <v>84.042553191489361</v>
      </c>
      <c r="CJ8">
        <v>79</v>
      </c>
      <c r="CK8">
        <v>94</v>
      </c>
      <c r="CL8">
        <v>-1</v>
      </c>
      <c r="CM8">
        <v>0</v>
      </c>
      <c r="CN8">
        <v>0</v>
      </c>
      <c r="CU8" s="2">
        <f>CV8/CW8*100</f>
        <v>84.042553191489361</v>
      </c>
      <c r="CV8">
        <v>79</v>
      </c>
      <c r="CW8">
        <v>94</v>
      </c>
      <c r="CX8">
        <v>-1</v>
      </c>
      <c r="CY8">
        <v>0</v>
      </c>
      <c r="CZ8">
        <v>0</v>
      </c>
      <c r="DA8" s="2">
        <f>DB8/DC8*100</f>
        <v>96.551724137931032</v>
      </c>
      <c r="DB8">
        <v>28</v>
      </c>
      <c r="DC8">
        <v>29</v>
      </c>
      <c r="DD8" s="53">
        <f>DE8/DF8*1000</f>
        <v>34.482758620689651</v>
      </c>
      <c r="DE8" s="52">
        <v>47</v>
      </c>
      <c r="DF8" s="52">
        <v>1363</v>
      </c>
      <c r="DG8" s="52">
        <v>6</v>
      </c>
      <c r="DH8" s="105">
        <v>5</v>
      </c>
      <c r="DI8" s="52">
        <v>0</v>
      </c>
      <c r="DJ8" s="130" t="s">
        <v>39</v>
      </c>
      <c r="DK8" s="130" t="s">
        <v>40</v>
      </c>
      <c r="DL8" s="130" t="s">
        <v>41</v>
      </c>
      <c r="DM8" s="130" t="s">
        <v>39</v>
      </c>
      <c r="DN8" s="130" t="s">
        <v>40</v>
      </c>
      <c r="DO8" s="130" t="s">
        <v>41</v>
      </c>
      <c r="DP8" s="130" t="s">
        <v>39</v>
      </c>
      <c r="DQ8" s="130" t="s">
        <v>40</v>
      </c>
      <c r="DR8" s="130" t="s">
        <v>41</v>
      </c>
      <c r="DS8" s="130" t="s">
        <v>39</v>
      </c>
      <c r="DT8" s="130" t="s">
        <v>40</v>
      </c>
      <c r="DU8" s="130" t="s">
        <v>41</v>
      </c>
      <c r="DV8" s="52"/>
      <c r="DW8" s="53"/>
      <c r="DX8" s="53"/>
      <c r="DY8" s="53"/>
      <c r="DZ8" s="52"/>
      <c r="EA8" s="3"/>
      <c r="EB8" s="3"/>
      <c r="EC8" s="3"/>
      <c r="ED8" s="3"/>
      <c r="EE8" s="3"/>
      <c r="EF8" s="3"/>
      <c r="EG8" s="3"/>
      <c r="EH8" s="3"/>
      <c r="EI8" s="3"/>
      <c r="EJ8" s="3"/>
      <c r="EK8" s="3"/>
      <c r="EL8" s="3"/>
      <c r="EM8" s="3"/>
      <c r="EN8" s="3"/>
      <c r="EO8" s="3"/>
      <c r="EP8" s="3"/>
      <c r="EQ8" s="3"/>
      <c r="ER8" s="3"/>
      <c r="ES8" s="3"/>
      <c r="ET8" s="3"/>
      <c r="EU8" s="3"/>
      <c r="EV8" s="3"/>
      <c r="EW8" s="3"/>
      <c r="EX8" s="3"/>
    </row>
    <row r="9" spans="1:154" x14ac:dyDescent="0.2">
      <c r="A9" t="s">
        <v>82</v>
      </c>
      <c r="B9" t="s">
        <v>305</v>
      </c>
      <c r="C9" t="s">
        <v>94</v>
      </c>
      <c r="D9" t="s">
        <v>220</v>
      </c>
      <c r="E9" t="s">
        <v>221</v>
      </c>
      <c r="F9">
        <v>43.1</v>
      </c>
      <c r="G9">
        <v>0</v>
      </c>
      <c r="H9">
        <v>0</v>
      </c>
      <c r="I9">
        <v>45.4</v>
      </c>
      <c r="J9">
        <v>0</v>
      </c>
      <c r="K9">
        <v>0</v>
      </c>
      <c r="L9">
        <v>7.6</v>
      </c>
      <c r="M9">
        <v>8</v>
      </c>
      <c r="N9">
        <v>105</v>
      </c>
      <c r="O9">
        <v>66.7</v>
      </c>
      <c r="P9">
        <v>70</v>
      </c>
      <c r="Q9">
        <v>105</v>
      </c>
      <c r="R9">
        <v>9.6999999999999993</v>
      </c>
      <c r="S9">
        <v>0</v>
      </c>
      <c r="T9">
        <v>0</v>
      </c>
      <c r="U9">
        <v>13.4</v>
      </c>
      <c r="V9">
        <v>0</v>
      </c>
      <c r="W9">
        <v>0</v>
      </c>
      <c r="X9">
        <v>54.5</v>
      </c>
      <c r="Y9">
        <v>193</v>
      </c>
      <c r="Z9">
        <v>354</v>
      </c>
      <c r="AA9">
        <v>354</v>
      </c>
      <c r="AB9">
        <v>0</v>
      </c>
      <c r="AC9">
        <v>0</v>
      </c>
      <c r="AD9">
        <v>86</v>
      </c>
      <c r="AE9">
        <v>0</v>
      </c>
      <c r="AF9">
        <v>0</v>
      </c>
      <c r="AG9">
        <v>80.599999999999994</v>
      </c>
      <c r="AH9">
        <v>0</v>
      </c>
      <c r="AI9">
        <v>0</v>
      </c>
      <c r="AJ9">
        <v>81.3</v>
      </c>
      <c r="AK9">
        <v>0</v>
      </c>
      <c r="AL9">
        <v>0</v>
      </c>
      <c r="AM9" s="25">
        <v>17.579999999999998</v>
      </c>
      <c r="AN9">
        <v>11726</v>
      </c>
      <c r="AO9">
        <v>667</v>
      </c>
      <c r="AP9" s="25">
        <v>1.97</v>
      </c>
      <c r="AQ9">
        <v>667</v>
      </c>
      <c r="AR9">
        <v>339</v>
      </c>
      <c r="AS9">
        <v>37.299999999999997</v>
      </c>
      <c r="AT9">
        <v>132</v>
      </c>
      <c r="AU9">
        <v>354</v>
      </c>
      <c r="AV9">
        <v>7.7</v>
      </c>
      <c r="AW9">
        <v>1</v>
      </c>
      <c r="AX9">
        <v>13</v>
      </c>
      <c r="AY9">
        <v>1.9</v>
      </c>
      <c r="AZ9">
        <v>2</v>
      </c>
      <c r="BA9">
        <v>108</v>
      </c>
      <c r="BB9">
        <v>0.9</v>
      </c>
      <c r="BC9">
        <v>1</v>
      </c>
      <c r="BD9">
        <v>107</v>
      </c>
      <c r="BE9">
        <v>72</v>
      </c>
      <c r="BF9">
        <v>0</v>
      </c>
      <c r="BG9">
        <v>0</v>
      </c>
      <c r="BH9">
        <v>0</v>
      </c>
      <c r="BI9">
        <v>0</v>
      </c>
      <c r="BJ9">
        <v>0</v>
      </c>
      <c r="BK9">
        <v>56</v>
      </c>
      <c r="BL9">
        <v>0</v>
      </c>
      <c r="BM9">
        <v>0</v>
      </c>
      <c r="BN9">
        <v>-4</v>
      </c>
      <c r="BO9">
        <v>0</v>
      </c>
      <c r="BP9">
        <v>0</v>
      </c>
      <c r="BQ9">
        <v>77</v>
      </c>
      <c r="BR9">
        <v>0</v>
      </c>
      <c r="BS9">
        <v>0</v>
      </c>
      <c r="BT9">
        <v>-4</v>
      </c>
      <c r="BU9">
        <v>0</v>
      </c>
      <c r="BV9">
        <v>0</v>
      </c>
      <c r="BW9">
        <v>4</v>
      </c>
      <c r="BX9">
        <v>4</v>
      </c>
      <c r="BY9">
        <v>100</v>
      </c>
      <c r="BZ9">
        <v>25</v>
      </c>
      <c r="CA9">
        <v>25</v>
      </c>
      <c r="CB9">
        <v>100</v>
      </c>
      <c r="CC9">
        <v>0</v>
      </c>
      <c r="CD9">
        <v>0</v>
      </c>
      <c r="CE9">
        <v>11</v>
      </c>
      <c r="CF9">
        <v>14</v>
      </c>
      <c r="CG9">
        <v>14</v>
      </c>
      <c r="CH9">
        <v>100</v>
      </c>
      <c r="CI9" s="2">
        <f t="shared" ref="CI9:CI72" si="0">CJ9/CK9*100</f>
        <v>65.346534653465355</v>
      </c>
      <c r="CJ9">
        <v>66</v>
      </c>
      <c r="CK9">
        <v>101</v>
      </c>
      <c r="CL9">
        <v>-13</v>
      </c>
      <c r="CM9">
        <v>0</v>
      </c>
      <c r="CN9">
        <v>0</v>
      </c>
      <c r="CO9" s="2">
        <f>CP9/CQ9*100</f>
        <v>65.346534653465355</v>
      </c>
      <c r="CP9">
        <v>66</v>
      </c>
      <c r="CQ9">
        <v>101</v>
      </c>
      <c r="CR9">
        <v>-13</v>
      </c>
      <c r="CS9">
        <v>0</v>
      </c>
      <c r="CT9">
        <v>0</v>
      </c>
      <c r="CU9" s="2"/>
      <c r="DA9" s="2">
        <f t="shared" ref="DA9:DA69" si="1">DB9/DC9*100</f>
        <v>70</v>
      </c>
      <c r="DB9">
        <v>7</v>
      </c>
      <c r="DC9">
        <v>10</v>
      </c>
      <c r="DD9" s="53">
        <f t="shared" ref="DD9:DD58" si="2">DE9/DF9*1000</f>
        <v>22.317596566523605</v>
      </c>
      <c r="DE9" s="52">
        <v>26</v>
      </c>
      <c r="DF9" s="52">
        <v>1165</v>
      </c>
      <c r="DG9" s="52">
        <v>1</v>
      </c>
      <c r="DH9" s="105">
        <v>0</v>
      </c>
      <c r="DI9" s="52">
        <v>0</v>
      </c>
      <c r="DJ9" s="52"/>
      <c r="DK9" s="53"/>
      <c r="DL9" s="52"/>
      <c r="DM9" s="52"/>
      <c r="DN9" s="52"/>
      <c r="DO9" s="52"/>
      <c r="DP9" s="52"/>
      <c r="DQ9" s="52"/>
      <c r="DR9" s="52"/>
      <c r="DS9" s="52"/>
      <c r="DT9" s="52"/>
      <c r="DU9" s="52"/>
      <c r="DV9" s="52"/>
      <c r="DW9" s="53"/>
      <c r="DX9" s="53"/>
      <c r="DY9" s="53"/>
      <c r="DZ9" s="52"/>
      <c r="EA9" s="3"/>
      <c r="EB9" s="3"/>
      <c r="EC9" s="3"/>
      <c r="ED9" s="3"/>
      <c r="EE9" s="3"/>
      <c r="EF9" s="3"/>
      <c r="EG9" s="3"/>
      <c r="EH9" s="3"/>
      <c r="EI9" s="3"/>
      <c r="EJ9" s="3"/>
      <c r="EK9" s="3"/>
      <c r="EL9" s="3"/>
      <c r="EM9" s="3"/>
      <c r="EN9" s="3"/>
      <c r="EO9" s="3"/>
      <c r="EP9" s="3"/>
      <c r="EQ9" s="3"/>
      <c r="ER9" s="3"/>
      <c r="ES9" s="3"/>
      <c r="ET9" s="3"/>
      <c r="EU9" s="3"/>
      <c r="EV9" s="3"/>
      <c r="EW9" s="3"/>
      <c r="EX9" s="3"/>
    </row>
    <row r="10" spans="1:154" x14ac:dyDescent="0.2">
      <c r="A10" t="s">
        <v>83</v>
      </c>
      <c r="B10" t="s">
        <v>306</v>
      </c>
      <c r="C10" t="s">
        <v>94</v>
      </c>
      <c r="D10" t="s">
        <v>222</v>
      </c>
      <c r="E10" t="s">
        <v>223</v>
      </c>
      <c r="F10">
        <v>43.1</v>
      </c>
      <c r="G10">
        <v>0</v>
      </c>
      <c r="H10">
        <v>0</v>
      </c>
      <c r="I10">
        <v>43.8</v>
      </c>
      <c r="J10">
        <v>0</v>
      </c>
      <c r="K10">
        <v>0</v>
      </c>
      <c r="L10">
        <v>9.9</v>
      </c>
      <c r="M10">
        <v>9</v>
      </c>
      <c r="N10">
        <v>91</v>
      </c>
      <c r="O10">
        <v>51.6</v>
      </c>
      <c r="P10">
        <v>47</v>
      </c>
      <c r="Q10">
        <v>91</v>
      </c>
      <c r="R10">
        <v>9.6999999999999993</v>
      </c>
      <c r="S10">
        <v>0</v>
      </c>
      <c r="T10">
        <v>0</v>
      </c>
      <c r="U10">
        <v>10</v>
      </c>
      <c r="V10">
        <v>0</v>
      </c>
      <c r="W10">
        <v>0</v>
      </c>
      <c r="X10">
        <v>55.6</v>
      </c>
      <c r="Y10">
        <v>185</v>
      </c>
      <c r="Z10">
        <v>333</v>
      </c>
      <c r="AA10">
        <v>333</v>
      </c>
      <c r="AB10">
        <v>0</v>
      </c>
      <c r="AC10">
        <v>0</v>
      </c>
      <c r="AD10">
        <v>52</v>
      </c>
      <c r="AE10">
        <v>0</v>
      </c>
      <c r="AF10">
        <v>0</v>
      </c>
      <c r="AG10">
        <v>80.599999999999994</v>
      </c>
      <c r="AH10">
        <v>0</v>
      </c>
      <c r="AI10">
        <v>0</v>
      </c>
      <c r="AJ10">
        <v>85.5</v>
      </c>
      <c r="AK10">
        <v>0</v>
      </c>
      <c r="AL10">
        <v>0</v>
      </c>
      <c r="AM10" s="25">
        <v>19.760000000000002</v>
      </c>
      <c r="AN10">
        <v>13552</v>
      </c>
      <c r="AO10">
        <v>686</v>
      </c>
      <c r="AP10" s="25">
        <v>2.19</v>
      </c>
      <c r="AQ10">
        <v>686</v>
      </c>
      <c r="AR10">
        <v>313</v>
      </c>
      <c r="AS10">
        <v>33</v>
      </c>
      <c r="AT10">
        <v>110</v>
      </c>
      <c r="AU10">
        <v>333</v>
      </c>
      <c r="AV10">
        <v>0</v>
      </c>
      <c r="AW10">
        <v>0</v>
      </c>
      <c r="AX10">
        <v>12</v>
      </c>
      <c r="AY10">
        <v>0</v>
      </c>
      <c r="AZ10">
        <v>0</v>
      </c>
      <c r="BA10">
        <v>96</v>
      </c>
      <c r="BB10">
        <v>1.9</v>
      </c>
      <c r="BC10">
        <v>2</v>
      </c>
      <c r="BD10">
        <v>106</v>
      </c>
      <c r="BE10">
        <v>53</v>
      </c>
      <c r="BF10">
        <v>0</v>
      </c>
      <c r="BG10">
        <v>0</v>
      </c>
      <c r="BH10">
        <v>-16</v>
      </c>
      <c r="BI10">
        <v>0</v>
      </c>
      <c r="BJ10">
        <v>0</v>
      </c>
      <c r="BK10">
        <v>46</v>
      </c>
      <c r="BL10">
        <v>0</v>
      </c>
      <c r="BM10">
        <v>0</v>
      </c>
      <c r="BN10">
        <v>-11</v>
      </c>
      <c r="BO10">
        <v>0</v>
      </c>
      <c r="BP10">
        <v>0</v>
      </c>
      <c r="BQ10">
        <v>65</v>
      </c>
      <c r="BR10">
        <v>0</v>
      </c>
      <c r="BS10">
        <v>0</v>
      </c>
      <c r="BT10">
        <v>-13</v>
      </c>
      <c r="BU10">
        <v>0</v>
      </c>
      <c r="BV10">
        <v>0</v>
      </c>
      <c r="BW10">
        <v>9.5</v>
      </c>
      <c r="BX10">
        <v>7</v>
      </c>
      <c r="BY10">
        <v>74</v>
      </c>
      <c r="BZ10">
        <v>13.1</v>
      </c>
      <c r="CA10">
        <v>11</v>
      </c>
      <c r="CB10">
        <v>84</v>
      </c>
      <c r="CC10">
        <v>18.2</v>
      </c>
      <c r="CD10">
        <v>2</v>
      </c>
      <c r="CE10">
        <v>11</v>
      </c>
      <c r="CF10">
        <v>22.6</v>
      </c>
      <c r="CG10">
        <v>19</v>
      </c>
      <c r="CH10">
        <v>84</v>
      </c>
      <c r="CI10" s="2">
        <f t="shared" si="0"/>
        <v>55.844155844155843</v>
      </c>
      <c r="CJ10">
        <v>43</v>
      </c>
      <c r="CK10">
        <v>77</v>
      </c>
      <c r="CL10">
        <v>-19</v>
      </c>
      <c r="CM10">
        <v>0</v>
      </c>
      <c r="CN10">
        <v>0</v>
      </c>
      <c r="CO10" s="2">
        <f t="shared" ref="CO10:CO73" si="3">CP10/CQ10*100</f>
        <v>55.844155844155843</v>
      </c>
      <c r="CP10">
        <v>43</v>
      </c>
      <c r="CQ10">
        <v>77</v>
      </c>
      <c r="CR10">
        <v>-19</v>
      </c>
      <c r="CS10">
        <v>0</v>
      </c>
      <c r="CT10">
        <v>0</v>
      </c>
      <c r="CU10" s="2"/>
      <c r="DA10" s="2">
        <f t="shared" si="1"/>
        <v>91.111111111111114</v>
      </c>
      <c r="DB10">
        <v>41</v>
      </c>
      <c r="DC10">
        <v>45</v>
      </c>
      <c r="DD10" s="53">
        <f t="shared" si="2"/>
        <v>24.043715846994537</v>
      </c>
      <c r="DE10" s="52">
        <v>22</v>
      </c>
      <c r="DF10" s="52">
        <v>915</v>
      </c>
      <c r="DG10" s="52">
        <v>2</v>
      </c>
      <c r="DH10" s="105">
        <v>0</v>
      </c>
      <c r="DI10" s="52">
        <v>0</v>
      </c>
      <c r="DJ10" s="52"/>
      <c r="DK10" s="53"/>
      <c r="DL10" s="52"/>
      <c r="DM10" s="52"/>
      <c r="DN10" s="52"/>
      <c r="DO10" s="52"/>
      <c r="DP10" s="52"/>
      <c r="DQ10" s="52"/>
      <c r="DR10" s="52"/>
      <c r="DS10" s="52"/>
      <c r="DT10" s="52"/>
      <c r="DU10" s="52"/>
      <c r="DV10" s="52"/>
      <c r="DW10" s="53"/>
      <c r="DX10" s="53"/>
      <c r="DY10" s="53"/>
      <c r="DZ10" s="52"/>
      <c r="EA10" s="3"/>
      <c r="EB10" s="3"/>
      <c r="EC10" s="3"/>
      <c r="ED10" s="3"/>
      <c r="EE10" s="3"/>
      <c r="EF10" s="3"/>
      <c r="EG10" s="3"/>
      <c r="EH10" s="3"/>
      <c r="EI10" s="3"/>
      <c r="EJ10" s="3"/>
      <c r="EK10" s="3"/>
      <c r="EL10" s="3"/>
      <c r="EM10" s="3"/>
      <c r="EN10" s="3"/>
      <c r="EO10" s="3"/>
      <c r="EP10" s="3"/>
      <c r="EQ10" s="3"/>
      <c r="ER10" s="3"/>
      <c r="ES10" s="3"/>
      <c r="ET10" s="3"/>
      <c r="EU10" s="3"/>
      <c r="EV10" s="3"/>
      <c r="EW10" s="3"/>
      <c r="EX10" s="3"/>
    </row>
    <row r="11" spans="1:154" x14ac:dyDescent="0.2">
      <c r="A11" t="s">
        <v>84</v>
      </c>
      <c r="B11" t="s">
        <v>307</v>
      </c>
      <c r="C11" t="s">
        <v>94</v>
      </c>
      <c r="D11" t="s">
        <v>224</v>
      </c>
      <c r="E11" t="s">
        <v>219</v>
      </c>
      <c r="F11">
        <v>43.1</v>
      </c>
      <c r="G11">
        <v>0</v>
      </c>
      <c r="H11">
        <v>0</v>
      </c>
      <c r="I11">
        <v>42.1</v>
      </c>
      <c r="J11">
        <v>0</v>
      </c>
      <c r="K11">
        <v>0</v>
      </c>
      <c r="L11">
        <v>10.1</v>
      </c>
      <c r="M11">
        <v>8</v>
      </c>
      <c r="N11">
        <v>79</v>
      </c>
      <c r="O11">
        <v>46.8</v>
      </c>
      <c r="P11">
        <v>37</v>
      </c>
      <c r="Q11">
        <v>79</v>
      </c>
      <c r="R11">
        <v>9.6999999999999993</v>
      </c>
      <c r="S11">
        <v>0</v>
      </c>
      <c r="T11">
        <v>0</v>
      </c>
      <c r="U11">
        <v>9.1</v>
      </c>
      <c r="V11">
        <v>0</v>
      </c>
      <c r="W11">
        <v>0</v>
      </c>
      <c r="X11">
        <v>54.3</v>
      </c>
      <c r="Y11">
        <v>150</v>
      </c>
      <c r="Z11">
        <v>276</v>
      </c>
      <c r="AA11">
        <v>276</v>
      </c>
      <c r="AB11">
        <v>0</v>
      </c>
      <c r="AC11">
        <v>0</v>
      </c>
      <c r="AD11">
        <v>36</v>
      </c>
      <c r="AE11">
        <v>0</v>
      </c>
      <c r="AF11">
        <v>0</v>
      </c>
      <c r="AG11">
        <v>80.599999999999994</v>
      </c>
      <c r="AH11">
        <v>0</v>
      </c>
      <c r="AI11">
        <v>0</v>
      </c>
      <c r="AJ11">
        <v>86.7</v>
      </c>
      <c r="AK11">
        <v>0</v>
      </c>
      <c r="AL11">
        <v>0</v>
      </c>
      <c r="AM11" s="25">
        <v>16.13</v>
      </c>
      <c r="AN11">
        <v>8998</v>
      </c>
      <c r="AO11">
        <v>558</v>
      </c>
      <c r="AP11" s="25">
        <v>2.0099999999999998</v>
      </c>
      <c r="AQ11">
        <v>558</v>
      </c>
      <c r="AR11">
        <v>277</v>
      </c>
      <c r="AS11">
        <v>22.5</v>
      </c>
      <c r="AT11">
        <v>62</v>
      </c>
      <c r="AU11">
        <v>276</v>
      </c>
      <c r="AV11">
        <v>7.7</v>
      </c>
      <c r="AW11">
        <v>2</v>
      </c>
      <c r="AX11">
        <v>26</v>
      </c>
      <c r="AY11">
        <v>1.3</v>
      </c>
      <c r="AZ11">
        <v>1</v>
      </c>
      <c r="BA11">
        <v>80</v>
      </c>
      <c r="BB11">
        <v>0</v>
      </c>
      <c r="BC11">
        <v>0</v>
      </c>
      <c r="BD11">
        <v>81</v>
      </c>
      <c r="BE11">
        <v>78</v>
      </c>
      <c r="BF11">
        <v>0</v>
      </c>
      <c r="BG11">
        <v>0</v>
      </c>
      <c r="BH11">
        <v>2</v>
      </c>
      <c r="BI11">
        <v>0</v>
      </c>
      <c r="BJ11">
        <v>0</v>
      </c>
      <c r="BK11">
        <v>58</v>
      </c>
      <c r="BL11">
        <v>0</v>
      </c>
      <c r="BM11">
        <v>0</v>
      </c>
      <c r="BN11">
        <v>-4</v>
      </c>
      <c r="BO11">
        <v>0</v>
      </c>
      <c r="BP11">
        <v>0</v>
      </c>
      <c r="BQ11">
        <v>87</v>
      </c>
      <c r="BR11">
        <v>0</v>
      </c>
      <c r="BS11">
        <v>0</v>
      </c>
      <c r="BT11">
        <v>3</v>
      </c>
      <c r="BU11">
        <v>0</v>
      </c>
      <c r="BV11">
        <v>0</v>
      </c>
      <c r="BW11">
        <v>12.5</v>
      </c>
      <c r="BX11">
        <v>8</v>
      </c>
      <c r="BY11">
        <v>64</v>
      </c>
      <c r="BZ11">
        <v>25.7</v>
      </c>
      <c r="CA11">
        <v>19</v>
      </c>
      <c r="CB11">
        <v>74</v>
      </c>
      <c r="CC11">
        <v>0</v>
      </c>
      <c r="CD11">
        <v>0</v>
      </c>
      <c r="CE11">
        <v>18</v>
      </c>
      <c r="CF11">
        <v>12.2</v>
      </c>
      <c r="CG11">
        <v>9</v>
      </c>
      <c r="CH11">
        <v>74</v>
      </c>
      <c r="CI11" s="2">
        <f t="shared" si="0"/>
        <v>79.452054794520549</v>
      </c>
      <c r="CJ11">
        <v>58</v>
      </c>
      <c r="CK11">
        <v>73</v>
      </c>
      <c r="CL11">
        <v>0</v>
      </c>
      <c r="CM11">
        <v>0</v>
      </c>
      <c r="CN11">
        <v>0</v>
      </c>
      <c r="CO11" s="2">
        <f t="shared" si="3"/>
        <v>79.452054794520549</v>
      </c>
      <c r="CP11">
        <v>58</v>
      </c>
      <c r="CQ11">
        <v>73</v>
      </c>
      <c r="CR11">
        <v>0</v>
      </c>
      <c r="CS11">
        <v>0</v>
      </c>
      <c r="CT11">
        <v>0</v>
      </c>
      <c r="CU11" s="2"/>
      <c r="DA11" s="2">
        <f t="shared" si="1"/>
        <v>81.25</v>
      </c>
      <c r="DB11">
        <v>13</v>
      </c>
      <c r="DC11">
        <v>16</v>
      </c>
      <c r="DD11" s="53">
        <f t="shared" si="2"/>
        <v>123.03664921465969</v>
      </c>
      <c r="DE11" s="52">
        <v>94</v>
      </c>
      <c r="DF11" s="52">
        <v>764</v>
      </c>
      <c r="DG11" s="52">
        <v>2</v>
      </c>
      <c r="DH11" s="105">
        <v>2</v>
      </c>
      <c r="DI11" s="52">
        <v>0</v>
      </c>
      <c r="DJ11" s="52"/>
      <c r="DK11" s="53"/>
      <c r="DL11" s="52"/>
      <c r="DM11" s="52"/>
      <c r="DN11" s="52"/>
      <c r="DO11" s="52"/>
      <c r="DP11" s="52"/>
      <c r="DQ11" s="52"/>
      <c r="DR11" s="52"/>
      <c r="DS11" s="52"/>
      <c r="DT11" s="52"/>
      <c r="DU11" s="52"/>
      <c r="DV11" s="52"/>
      <c r="DW11" s="53"/>
      <c r="DX11" s="53"/>
      <c r="DY11" s="53"/>
      <c r="DZ11" s="52"/>
      <c r="EA11" s="3"/>
      <c r="EB11" s="3"/>
      <c r="EC11" s="3"/>
      <c r="ED11" s="3"/>
      <c r="EE11" s="3"/>
      <c r="EF11" s="3"/>
      <c r="EG11" s="3"/>
      <c r="EH11" s="3"/>
      <c r="EI11" s="3"/>
      <c r="EJ11" s="3"/>
      <c r="EK11" s="3"/>
      <c r="EL11" s="3"/>
      <c r="EM11" s="3"/>
      <c r="EN11" s="3"/>
      <c r="EO11" s="3"/>
      <c r="EP11" s="3"/>
      <c r="EQ11" s="3"/>
      <c r="ER11" s="3"/>
      <c r="ES11" s="3"/>
      <c r="ET11" s="3"/>
      <c r="EU11" s="3"/>
      <c r="EV11" s="3"/>
      <c r="EW11" s="3"/>
      <c r="EX11" s="3"/>
    </row>
    <row r="12" spans="1:154" x14ac:dyDescent="0.2">
      <c r="A12" t="s">
        <v>85</v>
      </c>
      <c r="B12" t="s">
        <v>308</v>
      </c>
      <c r="C12" t="s">
        <v>94</v>
      </c>
      <c r="D12" t="s">
        <v>225</v>
      </c>
      <c r="E12" t="s">
        <v>226</v>
      </c>
      <c r="F12">
        <v>43.1</v>
      </c>
      <c r="G12">
        <v>0</v>
      </c>
      <c r="H12">
        <v>0</v>
      </c>
      <c r="I12">
        <v>40.4</v>
      </c>
      <c r="J12">
        <v>0</v>
      </c>
      <c r="K12">
        <v>0</v>
      </c>
      <c r="L12">
        <v>24.1</v>
      </c>
      <c r="M12">
        <v>13</v>
      </c>
      <c r="N12">
        <v>54</v>
      </c>
      <c r="O12">
        <v>35.200000000000003</v>
      </c>
      <c r="P12">
        <v>19</v>
      </c>
      <c r="Q12">
        <v>54</v>
      </c>
      <c r="R12">
        <v>9.6999999999999993</v>
      </c>
      <c r="S12">
        <v>0</v>
      </c>
      <c r="T12">
        <v>0</v>
      </c>
      <c r="U12">
        <v>6.1</v>
      </c>
      <c r="V12">
        <v>0</v>
      </c>
      <c r="W12">
        <v>0</v>
      </c>
      <c r="X12">
        <v>63.9</v>
      </c>
      <c r="Y12">
        <v>204</v>
      </c>
      <c r="Z12">
        <v>319</v>
      </c>
      <c r="AA12">
        <v>319</v>
      </c>
      <c r="AB12">
        <v>0</v>
      </c>
      <c r="AC12">
        <v>0</v>
      </c>
      <c r="AG12">
        <v>80.599999999999994</v>
      </c>
      <c r="AH12">
        <v>0</v>
      </c>
      <c r="AI12">
        <v>0</v>
      </c>
      <c r="AJ12">
        <v>73</v>
      </c>
      <c r="AK12">
        <v>0</v>
      </c>
      <c r="AL12">
        <v>0</v>
      </c>
      <c r="AM12" s="25">
        <v>15.76</v>
      </c>
      <c r="AN12">
        <v>11234</v>
      </c>
      <c r="AO12">
        <v>713</v>
      </c>
      <c r="AP12" s="25">
        <v>2.08</v>
      </c>
      <c r="AQ12">
        <v>713</v>
      </c>
      <c r="AR12">
        <v>343</v>
      </c>
      <c r="AS12">
        <v>52</v>
      </c>
      <c r="AT12">
        <v>166</v>
      </c>
      <c r="AU12">
        <v>319</v>
      </c>
      <c r="AV12">
        <v>10</v>
      </c>
      <c r="AW12">
        <v>6</v>
      </c>
      <c r="AX12">
        <v>60</v>
      </c>
      <c r="AY12">
        <v>1.5</v>
      </c>
      <c r="AZ12">
        <v>1</v>
      </c>
      <c r="BA12">
        <v>67</v>
      </c>
      <c r="BB12">
        <v>0</v>
      </c>
      <c r="BC12">
        <v>0</v>
      </c>
      <c r="BD12">
        <v>69</v>
      </c>
      <c r="BE12">
        <v>77</v>
      </c>
      <c r="BF12">
        <v>0</v>
      </c>
      <c r="BG12">
        <v>0</v>
      </c>
      <c r="BH12">
        <v>-1</v>
      </c>
      <c r="BI12">
        <v>0</v>
      </c>
      <c r="BJ12">
        <v>0</v>
      </c>
      <c r="BK12">
        <v>64</v>
      </c>
      <c r="BL12">
        <v>0</v>
      </c>
      <c r="BM12">
        <v>0</v>
      </c>
      <c r="BN12">
        <v>-3</v>
      </c>
      <c r="BO12">
        <v>0</v>
      </c>
      <c r="BP12">
        <v>0</v>
      </c>
      <c r="BQ12">
        <v>86</v>
      </c>
      <c r="BR12">
        <v>0</v>
      </c>
      <c r="BS12">
        <v>0</v>
      </c>
      <c r="BT12">
        <v>-1</v>
      </c>
      <c r="BU12">
        <v>0</v>
      </c>
      <c r="BV12">
        <v>0</v>
      </c>
      <c r="BW12">
        <v>12.8</v>
      </c>
      <c r="BX12">
        <v>5</v>
      </c>
      <c r="BY12">
        <v>39</v>
      </c>
      <c r="BZ12">
        <v>11.4</v>
      </c>
      <c r="CA12">
        <v>8</v>
      </c>
      <c r="CB12">
        <v>70</v>
      </c>
      <c r="CC12">
        <v>4.3</v>
      </c>
      <c r="CD12">
        <v>2</v>
      </c>
      <c r="CE12">
        <v>46</v>
      </c>
      <c r="CF12">
        <v>0</v>
      </c>
      <c r="CG12">
        <v>0</v>
      </c>
      <c r="CH12">
        <v>70</v>
      </c>
      <c r="CI12" s="2">
        <f t="shared" si="0"/>
        <v>93.650793650793645</v>
      </c>
      <c r="CJ12">
        <v>59</v>
      </c>
      <c r="CK12">
        <v>63</v>
      </c>
      <c r="CL12">
        <v>6</v>
      </c>
      <c r="CM12">
        <v>0</v>
      </c>
      <c r="CN12">
        <v>0</v>
      </c>
      <c r="CO12" s="2">
        <f t="shared" si="3"/>
        <v>95.833333333333343</v>
      </c>
      <c r="CP12">
        <v>23</v>
      </c>
      <c r="CQ12">
        <v>24</v>
      </c>
      <c r="CR12">
        <v>11</v>
      </c>
      <c r="CS12">
        <v>0</v>
      </c>
      <c r="CT12">
        <v>0</v>
      </c>
      <c r="CU12" s="2">
        <f t="shared" ref="CU12:CU72" si="4">CV12/CW12*100</f>
        <v>92.307692307692307</v>
      </c>
      <c r="CV12">
        <v>36</v>
      </c>
      <c r="CW12">
        <v>39</v>
      </c>
      <c r="CX12">
        <v>3</v>
      </c>
      <c r="CY12">
        <v>0</v>
      </c>
      <c r="CZ12">
        <v>0</v>
      </c>
      <c r="DA12" s="2">
        <f t="shared" si="1"/>
        <v>89.361702127659569</v>
      </c>
      <c r="DB12">
        <v>42</v>
      </c>
      <c r="DC12">
        <v>47</v>
      </c>
      <c r="DD12" s="53">
        <f t="shared" si="2"/>
        <v>53.488372093023258</v>
      </c>
      <c r="DE12" s="52">
        <v>23</v>
      </c>
      <c r="DF12" s="52">
        <v>430</v>
      </c>
      <c r="DG12" s="52">
        <v>0</v>
      </c>
      <c r="DH12" s="105">
        <v>0</v>
      </c>
      <c r="DI12" s="52">
        <v>0</v>
      </c>
      <c r="DJ12" s="52"/>
      <c r="DK12" s="53"/>
      <c r="DL12" s="52"/>
      <c r="DM12" s="52"/>
      <c r="DN12" s="52"/>
      <c r="DO12" s="52"/>
      <c r="DP12" s="52"/>
      <c r="DQ12" s="52"/>
      <c r="DR12" s="52"/>
      <c r="DS12" s="52"/>
      <c r="DT12" s="52"/>
      <c r="DU12" s="52"/>
      <c r="DV12" s="52"/>
      <c r="DW12" s="53"/>
      <c r="DX12" s="53"/>
      <c r="DY12" s="53"/>
      <c r="DZ12" s="52"/>
      <c r="EA12" s="3"/>
      <c r="EB12" s="3"/>
      <c r="EC12" s="3"/>
      <c r="ED12" s="3"/>
      <c r="EE12" s="3"/>
      <c r="EF12" s="3"/>
      <c r="EG12" s="3"/>
      <c r="EH12" s="3"/>
      <c r="EI12" s="3"/>
      <c r="EJ12" s="3"/>
      <c r="EK12" s="3"/>
      <c r="EL12" s="3"/>
      <c r="EM12" s="3"/>
      <c r="EN12" s="3"/>
      <c r="EO12" s="3"/>
      <c r="EP12" s="3"/>
      <c r="EQ12" s="3"/>
      <c r="ER12" s="3"/>
      <c r="ES12" s="3"/>
      <c r="ET12" s="3"/>
      <c r="EU12" s="3"/>
      <c r="EV12" s="3"/>
      <c r="EW12" s="3"/>
      <c r="EX12" s="3"/>
    </row>
    <row r="13" spans="1:154" x14ac:dyDescent="0.2">
      <c r="A13" t="s">
        <v>86</v>
      </c>
      <c r="B13" t="s">
        <v>309</v>
      </c>
      <c r="C13" t="s">
        <v>94</v>
      </c>
      <c r="D13" t="s">
        <v>227</v>
      </c>
      <c r="E13" t="s">
        <v>223</v>
      </c>
      <c r="F13">
        <v>43.1</v>
      </c>
      <c r="G13">
        <v>0</v>
      </c>
      <c r="H13">
        <v>0</v>
      </c>
      <c r="I13">
        <v>43.8</v>
      </c>
      <c r="J13">
        <v>0</v>
      </c>
      <c r="K13">
        <v>0</v>
      </c>
      <c r="L13">
        <v>20.3</v>
      </c>
      <c r="M13">
        <v>15</v>
      </c>
      <c r="N13">
        <v>74</v>
      </c>
      <c r="O13">
        <v>28.4</v>
      </c>
      <c r="P13">
        <v>21</v>
      </c>
      <c r="Q13">
        <v>74</v>
      </c>
      <c r="R13">
        <v>9.6999999999999993</v>
      </c>
      <c r="S13">
        <v>0</v>
      </c>
      <c r="T13">
        <v>0</v>
      </c>
      <c r="U13">
        <v>6</v>
      </c>
      <c r="V13">
        <v>0</v>
      </c>
      <c r="W13">
        <v>0</v>
      </c>
      <c r="X13">
        <v>65.7</v>
      </c>
      <c r="Y13">
        <v>261</v>
      </c>
      <c r="Z13">
        <v>397</v>
      </c>
      <c r="AA13">
        <v>397</v>
      </c>
      <c r="AB13">
        <v>0</v>
      </c>
      <c r="AC13">
        <v>0</v>
      </c>
      <c r="AD13">
        <v>75</v>
      </c>
      <c r="AE13">
        <v>0</v>
      </c>
      <c r="AF13">
        <v>0</v>
      </c>
      <c r="AG13">
        <v>80.599999999999994</v>
      </c>
      <c r="AH13">
        <v>0</v>
      </c>
      <c r="AI13">
        <v>0</v>
      </c>
      <c r="AJ13">
        <v>76.599999999999994</v>
      </c>
      <c r="AK13">
        <v>0</v>
      </c>
      <c r="AL13">
        <v>0</v>
      </c>
      <c r="AM13" s="25">
        <v>15.57</v>
      </c>
      <c r="AN13">
        <v>14509</v>
      </c>
      <c r="AO13">
        <v>932</v>
      </c>
      <c r="AP13" s="25">
        <v>2.39</v>
      </c>
      <c r="AQ13">
        <v>936</v>
      </c>
      <c r="AR13">
        <v>392</v>
      </c>
      <c r="AS13">
        <v>37.299999999999997</v>
      </c>
      <c r="AT13">
        <v>148</v>
      </c>
      <c r="AU13">
        <v>397</v>
      </c>
      <c r="AV13">
        <v>2.6</v>
      </c>
      <c r="AW13">
        <v>2</v>
      </c>
      <c r="AX13">
        <v>78</v>
      </c>
      <c r="AY13">
        <v>1.2</v>
      </c>
      <c r="AZ13">
        <v>1</v>
      </c>
      <c r="BA13">
        <v>83</v>
      </c>
      <c r="BB13">
        <v>1.1000000000000001</v>
      </c>
      <c r="BC13">
        <v>1</v>
      </c>
      <c r="BD13">
        <v>91</v>
      </c>
      <c r="BE13">
        <v>67</v>
      </c>
      <c r="BF13">
        <v>0</v>
      </c>
      <c r="BG13">
        <v>0</v>
      </c>
      <c r="BH13">
        <v>-5</v>
      </c>
      <c r="BI13">
        <v>0</v>
      </c>
      <c r="BJ13">
        <v>0</v>
      </c>
      <c r="BK13">
        <v>53</v>
      </c>
      <c r="BL13">
        <v>0</v>
      </c>
      <c r="BM13">
        <v>0</v>
      </c>
      <c r="BN13">
        <v>-6</v>
      </c>
      <c r="BO13">
        <v>0</v>
      </c>
      <c r="BP13">
        <v>0</v>
      </c>
      <c r="BQ13">
        <v>81</v>
      </c>
      <c r="BR13">
        <v>0</v>
      </c>
      <c r="BS13">
        <v>0</v>
      </c>
      <c r="BT13">
        <v>1</v>
      </c>
      <c r="BU13">
        <v>0</v>
      </c>
      <c r="BV13">
        <v>0</v>
      </c>
      <c r="BW13">
        <v>14</v>
      </c>
      <c r="BX13">
        <v>8</v>
      </c>
      <c r="BY13">
        <v>57</v>
      </c>
      <c r="BZ13">
        <v>2.8</v>
      </c>
      <c r="CA13">
        <v>2</v>
      </c>
      <c r="CB13">
        <v>72</v>
      </c>
      <c r="CC13">
        <v>3.4</v>
      </c>
      <c r="CD13">
        <v>2</v>
      </c>
      <c r="CE13">
        <v>58</v>
      </c>
      <c r="CF13">
        <v>9.6999999999999993</v>
      </c>
      <c r="CG13">
        <v>7</v>
      </c>
      <c r="CH13">
        <v>72</v>
      </c>
      <c r="CI13" s="2">
        <f t="shared" si="0"/>
        <v>77.142857142857153</v>
      </c>
      <c r="CJ13">
        <v>54</v>
      </c>
      <c r="CK13">
        <v>70</v>
      </c>
      <c r="CL13">
        <v>-3</v>
      </c>
      <c r="CM13">
        <v>0</v>
      </c>
      <c r="CN13">
        <v>0</v>
      </c>
      <c r="CO13" s="2">
        <f t="shared" si="3"/>
        <v>75.409836065573771</v>
      </c>
      <c r="CP13">
        <v>46</v>
      </c>
      <c r="CQ13">
        <v>61</v>
      </c>
      <c r="CR13">
        <v>-5</v>
      </c>
      <c r="CS13">
        <v>0</v>
      </c>
      <c r="CT13">
        <v>0</v>
      </c>
      <c r="CU13" s="2">
        <f t="shared" si="4"/>
        <v>88.888888888888886</v>
      </c>
      <c r="CV13">
        <v>8</v>
      </c>
      <c r="CW13">
        <v>9</v>
      </c>
      <c r="CY13">
        <v>0</v>
      </c>
      <c r="CZ13">
        <v>0</v>
      </c>
      <c r="DA13" s="2">
        <f t="shared" si="1"/>
        <v>74.074074074074076</v>
      </c>
      <c r="DB13">
        <v>40</v>
      </c>
      <c r="DC13">
        <v>54</v>
      </c>
      <c r="DD13" s="53">
        <f t="shared" si="2"/>
        <v>510.01821493624777</v>
      </c>
      <c r="DE13" s="52">
        <v>280</v>
      </c>
      <c r="DF13" s="52">
        <v>549</v>
      </c>
      <c r="DG13" s="52">
        <v>0</v>
      </c>
      <c r="DH13" s="105">
        <v>0</v>
      </c>
      <c r="DI13" s="52">
        <v>0</v>
      </c>
      <c r="DJ13" s="52"/>
      <c r="DK13" s="53"/>
      <c r="DL13" s="52"/>
      <c r="DM13" s="52"/>
      <c r="DN13" s="52"/>
      <c r="DO13" s="52"/>
      <c r="DP13" s="52"/>
      <c r="DQ13" s="52"/>
      <c r="DR13" s="52"/>
      <c r="DS13" s="52"/>
      <c r="DT13" s="52"/>
      <c r="DU13" s="52"/>
      <c r="DV13" s="52"/>
      <c r="DW13" s="53"/>
      <c r="DX13" s="53"/>
      <c r="DY13" s="53"/>
      <c r="DZ13" s="52"/>
      <c r="EA13" s="3"/>
      <c r="EB13" s="3"/>
      <c r="EC13" s="3"/>
      <c r="ED13" s="3"/>
      <c r="EE13" s="3"/>
      <c r="EF13" s="3"/>
      <c r="EG13" s="3"/>
      <c r="EH13" s="3"/>
      <c r="EI13" s="3"/>
      <c r="EJ13" s="3"/>
      <c r="EK13" s="3"/>
      <c r="EL13" s="3"/>
      <c r="EM13" s="3"/>
      <c r="EN13" s="3"/>
      <c r="EO13" s="3"/>
      <c r="EP13" s="3"/>
      <c r="EQ13" s="3"/>
      <c r="ER13" s="3"/>
      <c r="ES13" s="3"/>
      <c r="ET13" s="3"/>
      <c r="EU13" s="3"/>
      <c r="EV13" s="3"/>
      <c r="EW13" s="3"/>
      <c r="EX13" s="3"/>
    </row>
    <row r="14" spans="1:154" x14ac:dyDescent="0.2">
      <c r="A14" t="s">
        <v>87</v>
      </c>
      <c r="B14" t="s">
        <v>310</v>
      </c>
      <c r="C14" t="s">
        <v>94</v>
      </c>
      <c r="D14" t="s">
        <v>228</v>
      </c>
      <c r="E14" t="s">
        <v>45</v>
      </c>
      <c r="F14">
        <v>43.1</v>
      </c>
      <c r="G14">
        <v>0</v>
      </c>
      <c r="H14">
        <v>0</v>
      </c>
      <c r="I14">
        <v>42.5</v>
      </c>
      <c r="J14">
        <v>0</v>
      </c>
      <c r="K14">
        <v>0</v>
      </c>
      <c r="L14">
        <v>8.9</v>
      </c>
      <c r="M14">
        <v>11</v>
      </c>
      <c r="N14">
        <v>124</v>
      </c>
      <c r="O14">
        <v>43.5</v>
      </c>
      <c r="P14">
        <v>54</v>
      </c>
      <c r="Q14">
        <v>124</v>
      </c>
      <c r="R14">
        <v>9.6999999999999993</v>
      </c>
      <c r="S14">
        <v>0</v>
      </c>
      <c r="T14">
        <v>0</v>
      </c>
      <c r="U14">
        <v>10.3</v>
      </c>
      <c r="V14">
        <v>0</v>
      </c>
      <c r="W14">
        <v>0</v>
      </c>
      <c r="X14">
        <v>54.9</v>
      </c>
      <c r="Y14">
        <v>190</v>
      </c>
      <c r="Z14">
        <v>346</v>
      </c>
      <c r="AA14">
        <v>346</v>
      </c>
      <c r="AB14">
        <v>0</v>
      </c>
      <c r="AC14">
        <v>0</v>
      </c>
      <c r="AD14">
        <v>47</v>
      </c>
      <c r="AE14">
        <v>0</v>
      </c>
      <c r="AF14">
        <v>0</v>
      </c>
      <c r="AG14">
        <v>80.599999999999994</v>
      </c>
      <c r="AH14">
        <v>0</v>
      </c>
      <c r="AI14">
        <v>0</v>
      </c>
      <c r="AJ14">
        <v>90.1</v>
      </c>
      <c r="AK14">
        <v>0</v>
      </c>
      <c r="AL14">
        <v>0</v>
      </c>
      <c r="AM14" s="25">
        <v>15.78</v>
      </c>
      <c r="AN14">
        <v>10558</v>
      </c>
      <c r="AO14">
        <v>669</v>
      </c>
      <c r="AP14" s="25">
        <v>1.91</v>
      </c>
      <c r="AQ14">
        <v>669</v>
      </c>
      <c r="AR14">
        <v>350</v>
      </c>
      <c r="AS14">
        <v>23.7</v>
      </c>
      <c r="AT14">
        <v>82</v>
      </c>
      <c r="AU14">
        <v>346</v>
      </c>
      <c r="BE14">
        <v>58</v>
      </c>
      <c r="BF14">
        <v>0</v>
      </c>
      <c r="BG14">
        <v>0</v>
      </c>
      <c r="BH14">
        <v>-13</v>
      </c>
      <c r="BI14">
        <v>0</v>
      </c>
      <c r="BJ14">
        <v>0</v>
      </c>
      <c r="BK14">
        <v>41</v>
      </c>
      <c r="BL14">
        <v>0</v>
      </c>
      <c r="BM14">
        <v>0</v>
      </c>
      <c r="BN14">
        <v>-17</v>
      </c>
      <c r="BO14">
        <v>0</v>
      </c>
      <c r="BP14">
        <v>0</v>
      </c>
      <c r="BQ14">
        <v>75</v>
      </c>
      <c r="BR14">
        <v>0</v>
      </c>
      <c r="BS14">
        <v>0</v>
      </c>
      <c r="BT14">
        <v>-3</v>
      </c>
      <c r="BU14">
        <v>0</v>
      </c>
      <c r="BV14">
        <v>0</v>
      </c>
      <c r="BW14">
        <v>15.8</v>
      </c>
      <c r="BX14">
        <v>16</v>
      </c>
      <c r="BY14">
        <v>101</v>
      </c>
      <c r="CI14" s="2">
        <f t="shared" si="0"/>
        <v>73.333333333333329</v>
      </c>
      <c r="CJ14">
        <v>66</v>
      </c>
      <c r="CK14">
        <v>90</v>
      </c>
      <c r="CL14">
        <v>-2</v>
      </c>
      <c r="CM14">
        <v>0</v>
      </c>
      <c r="CN14">
        <v>0</v>
      </c>
      <c r="CO14" s="2">
        <f t="shared" si="3"/>
        <v>73.333333333333329</v>
      </c>
      <c r="CP14">
        <v>66</v>
      </c>
      <c r="CQ14">
        <v>90</v>
      </c>
      <c r="CR14">
        <v>-2</v>
      </c>
      <c r="CS14">
        <v>0</v>
      </c>
      <c r="CT14">
        <v>0</v>
      </c>
      <c r="CU14" s="2"/>
      <c r="DA14" s="2">
        <f t="shared" si="1"/>
        <v>94.444444444444443</v>
      </c>
      <c r="DB14">
        <v>34</v>
      </c>
      <c r="DC14">
        <v>36</v>
      </c>
      <c r="DD14" s="53">
        <f t="shared" si="2"/>
        <v>186.80445151033388</v>
      </c>
      <c r="DE14" s="52">
        <v>235</v>
      </c>
      <c r="DF14" s="52">
        <v>1258</v>
      </c>
      <c r="DG14" s="52">
        <v>8</v>
      </c>
      <c r="DH14" s="105">
        <v>3</v>
      </c>
      <c r="DI14" s="52">
        <v>0</v>
      </c>
      <c r="DJ14" s="52"/>
      <c r="DK14" s="53"/>
      <c r="DL14" s="52"/>
      <c r="DM14" s="52"/>
      <c r="DN14" s="52"/>
      <c r="DO14" s="52"/>
      <c r="DP14" s="52"/>
      <c r="DQ14" s="52"/>
      <c r="DR14" s="52"/>
      <c r="DS14" s="52"/>
      <c r="DT14" s="52"/>
      <c r="DU14" s="52"/>
      <c r="DV14" s="52"/>
      <c r="DW14" s="53"/>
      <c r="DX14" s="53"/>
      <c r="DY14" s="53"/>
      <c r="DZ14" s="52"/>
      <c r="EA14" s="3"/>
      <c r="EB14" s="3"/>
      <c r="EC14" s="3"/>
      <c r="ED14" s="3"/>
      <c r="EE14" s="3"/>
      <c r="EF14" s="3"/>
      <c r="EG14" s="3"/>
      <c r="EH14" s="3"/>
      <c r="EI14" s="3"/>
      <c r="EJ14" s="3"/>
      <c r="EK14" s="3"/>
      <c r="EL14" s="3"/>
      <c r="EM14" s="3"/>
      <c r="EN14" s="3"/>
      <c r="EO14" s="3"/>
      <c r="EP14" s="3"/>
      <c r="EQ14" s="3"/>
      <c r="ER14" s="3"/>
      <c r="ES14" s="3"/>
      <c r="ET14" s="3"/>
      <c r="EU14" s="3"/>
      <c r="EV14" s="3"/>
      <c r="EW14" s="3"/>
      <c r="EX14" s="3"/>
    </row>
    <row r="15" spans="1:154" x14ac:dyDescent="0.2">
      <c r="A15" t="s">
        <v>88</v>
      </c>
      <c r="B15" t="s">
        <v>311</v>
      </c>
      <c r="C15" t="s">
        <v>94</v>
      </c>
      <c r="D15" t="s">
        <v>229</v>
      </c>
      <c r="E15" t="s">
        <v>46</v>
      </c>
      <c r="F15">
        <v>43.1</v>
      </c>
      <c r="G15">
        <v>0</v>
      </c>
      <c r="H15">
        <v>0</v>
      </c>
      <c r="I15">
        <v>44.1</v>
      </c>
      <c r="J15">
        <v>0</v>
      </c>
      <c r="K15">
        <v>0</v>
      </c>
      <c r="L15">
        <v>8.3000000000000007</v>
      </c>
      <c r="M15">
        <v>8</v>
      </c>
      <c r="N15">
        <v>96</v>
      </c>
      <c r="O15">
        <v>60.4</v>
      </c>
      <c r="P15">
        <v>58</v>
      </c>
      <c r="Q15">
        <v>96</v>
      </c>
      <c r="R15">
        <v>9.6999999999999993</v>
      </c>
      <c r="S15">
        <v>0</v>
      </c>
      <c r="T15">
        <v>0</v>
      </c>
      <c r="U15">
        <v>11</v>
      </c>
      <c r="V15">
        <v>0</v>
      </c>
      <c r="W15">
        <v>0</v>
      </c>
      <c r="X15">
        <v>55.1</v>
      </c>
      <c r="Y15">
        <v>129</v>
      </c>
      <c r="Z15">
        <v>234</v>
      </c>
      <c r="AA15">
        <v>234</v>
      </c>
      <c r="AB15">
        <v>0</v>
      </c>
      <c r="AC15">
        <v>0</v>
      </c>
      <c r="AD15">
        <v>134</v>
      </c>
      <c r="AE15">
        <v>0</v>
      </c>
      <c r="AF15">
        <v>0</v>
      </c>
      <c r="AG15">
        <v>80.599999999999994</v>
      </c>
      <c r="AH15">
        <v>0</v>
      </c>
      <c r="AI15">
        <v>0</v>
      </c>
      <c r="AJ15">
        <v>84.9</v>
      </c>
      <c r="AK15">
        <v>0</v>
      </c>
      <c r="AL15">
        <v>0</v>
      </c>
      <c r="AM15" s="25">
        <v>22.44</v>
      </c>
      <c r="AN15">
        <v>10098</v>
      </c>
      <c r="AO15">
        <v>450</v>
      </c>
      <c r="AP15" s="25">
        <v>1.84</v>
      </c>
      <c r="AQ15">
        <v>450</v>
      </c>
      <c r="AR15">
        <v>245</v>
      </c>
      <c r="AS15">
        <v>28.2</v>
      </c>
      <c r="AT15">
        <v>66</v>
      </c>
      <c r="AU15">
        <v>234</v>
      </c>
      <c r="AV15">
        <v>0</v>
      </c>
      <c r="AW15">
        <v>0</v>
      </c>
      <c r="AX15">
        <v>22</v>
      </c>
      <c r="AY15">
        <v>0</v>
      </c>
      <c r="AZ15">
        <v>0</v>
      </c>
      <c r="BA15">
        <v>68</v>
      </c>
      <c r="BB15">
        <v>1.6</v>
      </c>
      <c r="BC15">
        <v>1</v>
      </c>
      <c r="BD15">
        <v>64</v>
      </c>
      <c r="BE15">
        <v>58</v>
      </c>
      <c r="BF15">
        <v>0</v>
      </c>
      <c r="BG15">
        <v>0</v>
      </c>
      <c r="BH15">
        <v>-22</v>
      </c>
      <c r="BI15">
        <v>0</v>
      </c>
      <c r="BJ15">
        <v>0</v>
      </c>
      <c r="BK15">
        <v>44</v>
      </c>
      <c r="BL15">
        <v>0</v>
      </c>
      <c r="BM15">
        <v>0</v>
      </c>
      <c r="BN15">
        <v>-24</v>
      </c>
      <c r="BO15">
        <v>0</v>
      </c>
      <c r="BP15">
        <v>0</v>
      </c>
      <c r="BQ15">
        <v>71</v>
      </c>
      <c r="BR15">
        <v>0</v>
      </c>
      <c r="BS15">
        <v>0</v>
      </c>
      <c r="BT15">
        <v>-16</v>
      </c>
      <c r="BU15">
        <v>0</v>
      </c>
      <c r="BV15">
        <v>0</v>
      </c>
      <c r="BW15">
        <v>12.2</v>
      </c>
      <c r="BX15">
        <v>10</v>
      </c>
      <c r="BY15">
        <v>82</v>
      </c>
      <c r="BZ15">
        <v>3.7</v>
      </c>
      <c r="CA15">
        <v>2</v>
      </c>
      <c r="CB15">
        <v>54</v>
      </c>
      <c r="CC15">
        <v>0</v>
      </c>
      <c r="CD15">
        <v>0</v>
      </c>
      <c r="CE15">
        <v>18</v>
      </c>
      <c r="CF15">
        <v>0</v>
      </c>
      <c r="CG15">
        <v>0</v>
      </c>
      <c r="CH15">
        <v>54</v>
      </c>
      <c r="CI15" s="2">
        <f t="shared" si="0"/>
        <v>78.431372549019613</v>
      </c>
      <c r="CJ15">
        <v>40</v>
      </c>
      <c r="CK15">
        <v>51</v>
      </c>
      <c r="CL15">
        <v>-9</v>
      </c>
      <c r="CM15">
        <v>0</v>
      </c>
      <c r="CN15">
        <v>0</v>
      </c>
      <c r="CO15" s="2">
        <f t="shared" si="3"/>
        <v>87.096774193548384</v>
      </c>
      <c r="CP15">
        <v>27</v>
      </c>
      <c r="CQ15">
        <v>31</v>
      </c>
      <c r="CR15">
        <v>1</v>
      </c>
      <c r="CS15">
        <v>0</v>
      </c>
      <c r="CT15">
        <v>0</v>
      </c>
      <c r="CU15" s="2">
        <f t="shared" si="4"/>
        <v>65</v>
      </c>
      <c r="CV15">
        <v>13</v>
      </c>
      <c r="CW15">
        <v>20</v>
      </c>
      <c r="CX15">
        <v>-25</v>
      </c>
      <c r="CY15">
        <v>0</v>
      </c>
      <c r="CZ15">
        <v>0</v>
      </c>
      <c r="DA15" s="2">
        <f t="shared" si="1"/>
        <v>76.470588235294116</v>
      </c>
      <c r="DB15">
        <v>13</v>
      </c>
      <c r="DC15">
        <v>17</v>
      </c>
      <c r="DD15" s="53">
        <f t="shared" si="2"/>
        <v>42.780748663101605</v>
      </c>
      <c r="DE15" s="52">
        <v>48</v>
      </c>
      <c r="DF15" s="52">
        <v>1122</v>
      </c>
      <c r="DG15" s="52">
        <v>1</v>
      </c>
      <c r="DH15" s="105">
        <v>0</v>
      </c>
      <c r="DI15" s="52">
        <v>0</v>
      </c>
      <c r="DJ15" s="52"/>
      <c r="DK15" s="53"/>
      <c r="DL15" s="52"/>
      <c r="DM15" s="52"/>
      <c r="DN15" s="52"/>
      <c r="DO15" s="52"/>
      <c r="DP15" s="52"/>
      <c r="DQ15" s="52"/>
      <c r="DR15" s="52"/>
      <c r="DS15" s="52"/>
      <c r="DT15" s="52"/>
      <c r="DU15" s="52"/>
      <c r="DV15" s="52"/>
      <c r="DW15" s="53"/>
      <c r="DX15" s="53"/>
      <c r="DY15" s="53"/>
      <c r="DZ15" s="52"/>
      <c r="EA15" s="3"/>
      <c r="EB15" s="3"/>
      <c r="EC15" s="3"/>
      <c r="ED15" s="3"/>
      <c r="EE15" s="3"/>
      <c r="EF15" s="3"/>
      <c r="EG15" s="3"/>
      <c r="EH15" s="3"/>
      <c r="EI15" s="3"/>
      <c r="EJ15" s="3"/>
      <c r="EK15" s="3"/>
      <c r="EL15" s="3"/>
      <c r="EM15" s="3"/>
      <c r="EN15" s="3"/>
      <c r="EO15" s="3"/>
      <c r="EP15" s="3"/>
      <c r="EQ15" s="3"/>
      <c r="ER15" s="3"/>
      <c r="ES15" s="3"/>
      <c r="ET15" s="3"/>
      <c r="EU15" s="3"/>
      <c r="EV15" s="3"/>
      <c r="EW15" s="3"/>
      <c r="EX15" s="3"/>
    </row>
    <row r="16" spans="1:154" x14ac:dyDescent="0.2">
      <c r="A16" t="s">
        <v>89</v>
      </c>
      <c r="B16" t="s">
        <v>312</v>
      </c>
      <c r="C16" t="s">
        <v>94</v>
      </c>
      <c r="D16" t="s">
        <v>230</v>
      </c>
      <c r="E16" t="s">
        <v>231</v>
      </c>
      <c r="F16">
        <v>43.1</v>
      </c>
      <c r="G16">
        <v>0</v>
      </c>
      <c r="H16">
        <v>0</v>
      </c>
      <c r="I16">
        <v>43.9</v>
      </c>
      <c r="J16">
        <v>0</v>
      </c>
      <c r="K16">
        <v>0</v>
      </c>
      <c r="L16">
        <v>12.5</v>
      </c>
      <c r="M16">
        <v>12</v>
      </c>
      <c r="N16">
        <v>96</v>
      </c>
      <c r="O16">
        <v>46.9</v>
      </c>
      <c r="P16">
        <v>45</v>
      </c>
      <c r="Q16">
        <v>96</v>
      </c>
      <c r="R16">
        <v>9.6999999999999993</v>
      </c>
      <c r="S16">
        <v>0</v>
      </c>
      <c r="T16">
        <v>0</v>
      </c>
      <c r="U16">
        <v>9.6999999999999993</v>
      </c>
      <c r="V16">
        <v>0</v>
      </c>
      <c r="W16">
        <v>0</v>
      </c>
      <c r="X16">
        <v>66.8</v>
      </c>
      <c r="Y16">
        <v>183</v>
      </c>
      <c r="Z16">
        <v>274</v>
      </c>
      <c r="AA16">
        <v>274</v>
      </c>
      <c r="AB16">
        <v>0</v>
      </c>
      <c r="AC16">
        <v>0</v>
      </c>
      <c r="AD16">
        <v>81</v>
      </c>
      <c r="AE16">
        <v>0</v>
      </c>
      <c r="AF16">
        <v>0</v>
      </c>
      <c r="AG16">
        <v>80.599999999999994</v>
      </c>
      <c r="AH16">
        <v>0</v>
      </c>
      <c r="AI16">
        <v>0</v>
      </c>
      <c r="AJ16">
        <v>78.7</v>
      </c>
      <c r="AK16">
        <v>0</v>
      </c>
      <c r="AL16">
        <v>0</v>
      </c>
      <c r="AM16" s="25">
        <v>16.39</v>
      </c>
      <c r="AN16">
        <v>8948</v>
      </c>
      <c r="AO16">
        <v>546</v>
      </c>
      <c r="AP16" s="25">
        <v>1.97</v>
      </c>
      <c r="AQ16">
        <v>566</v>
      </c>
      <c r="AR16">
        <v>287</v>
      </c>
      <c r="AS16">
        <v>37.6</v>
      </c>
      <c r="AT16">
        <v>103</v>
      </c>
      <c r="AU16">
        <v>274</v>
      </c>
      <c r="AV16">
        <v>15.4</v>
      </c>
      <c r="AW16">
        <v>2</v>
      </c>
      <c r="AX16">
        <v>13</v>
      </c>
      <c r="AY16">
        <v>0</v>
      </c>
      <c r="AZ16">
        <v>0</v>
      </c>
      <c r="BA16">
        <v>91</v>
      </c>
      <c r="BB16">
        <v>0</v>
      </c>
      <c r="BC16">
        <v>0</v>
      </c>
      <c r="BD16">
        <v>89</v>
      </c>
      <c r="BE16">
        <v>57</v>
      </c>
      <c r="BF16">
        <v>0</v>
      </c>
      <c r="BG16">
        <v>0</v>
      </c>
      <c r="BH16">
        <v>-15</v>
      </c>
      <c r="BI16">
        <v>0</v>
      </c>
      <c r="BJ16">
        <v>0</v>
      </c>
      <c r="BK16">
        <v>50</v>
      </c>
      <c r="BL16">
        <v>0</v>
      </c>
      <c r="BM16">
        <v>0</v>
      </c>
      <c r="BN16">
        <v>-9</v>
      </c>
      <c r="BO16">
        <v>0</v>
      </c>
      <c r="BP16">
        <v>0</v>
      </c>
      <c r="BQ16">
        <v>65</v>
      </c>
      <c r="BR16">
        <v>0</v>
      </c>
      <c r="BS16">
        <v>0</v>
      </c>
      <c r="BT16">
        <v>-16</v>
      </c>
      <c r="BU16">
        <v>0</v>
      </c>
      <c r="BV16">
        <v>0</v>
      </c>
      <c r="BW16">
        <v>6.3</v>
      </c>
      <c r="BX16">
        <v>5</v>
      </c>
      <c r="BY16">
        <v>79</v>
      </c>
      <c r="BZ16">
        <v>20.7</v>
      </c>
      <c r="CA16">
        <v>17</v>
      </c>
      <c r="CB16">
        <v>82</v>
      </c>
      <c r="CC16">
        <v>11.1</v>
      </c>
      <c r="CD16">
        <v>1</v>
      </c>
      <c r="CE16">
        <v>9</v>
      </c>
      <c r="CF16">
        <v>4.9000000000000004</v>
      </c>
      <c r="CG16">
        <v>4</v>
      </c>
      <c r="CH16">
        <v>82</v>
      </c>
      <c r="CI16" s="2">
        <f t="shared" si="0"/>
        <v>72</v>
      </c>
      <c r="CJ16">
        <v>54</v>
      </c>
      <c r="CK16">
        <v>75</v>
      </c>
      <c r="CL16">
        <v>-7</v>
      </c>
      <c r="CM16">
        <v>0</v>
      </c>
      <c r="CN16">
        <v>0</v>
      </c>
      <c r="CO16" s="2">
        <f t="shared" si="3"/>
        <v>76.666666666666671</v>
      </c>
      <c r="CP16">
        <v>23</v>
      </c>
      <c r="CQ16">
        <v>30</v>
      </c>
      <c r="CR16">
        <v>0</v>
      </c>
      <c r="CS16">
        <v>0</v>
      </c>
      <c r="CT16">
        <v>0</v>
      </c>
      <c r="CU16" s="2">
        <f t="shared" si="4"/>
        <v>68.888888888888886</v>
      </c>
      <c r="CV16">
        <v>31</v>
      </c>
      <c r="CW16">
        <v>45</v>
      </c>
      <c r="CX16">
        <v>-12</v>
      </c>
      <c r="CY16">
        <v>0</v>
      </c>
      <c r="CZ16">
        <v>0</v>
      </c>
      <c r="DA16" s="2">
        <f t="shared" si="1"/>
        <v>77.777777777777786</v>
      </c>
      <c r="DB16">
        <v>7</v>
      </c>
      <c r="DC16">
        <v>9</v>
      </c>
      <c r="DD16" s="53">
        <f t="shared" si="2"/>
        <v>120.54001928640308</v>
      </c>
      <c r="DE16" s="52">
        <v>125</v>
      </c>
      <c r="DF16" s="52">
        <v>1037</v>
      </c>
      <c r="DG16" s="52">
        <v>6</v>
      </c>
      <c r="DH16" s="105">
        <v>6</v>
      </c>
      <c r="DI16" s="52">
        <v>0</v>
      </c>
      <c r="DJ16" s="52"/>
      <c r="DK16" s="53"/>
      <c r="DL16" s="52"/>
      <c r="DM16" s="52"/>
      <c r="DN16" s="52"/>
      <c r="DO16" s="52"/>
      <c r="DP16" s="52"/>
      <c r="DQ16" s="52"/>
      <c r="DR16" s="52"/>
      <c r="DS16" s="52"/>
      <c r="DT16" s="52"/>
      <c r="DU16" s="52"/>
      <c r="DV16" s="52"/>
      <c r="DW16" s="53"/>
      <c r="DX16" s="53"/>
      <c r="DY16" s="53"/>
      <c r="DZ16" s="52"/>
      <c r="EA16" s="3"/>
      <c r="EB16" s="3"/>
      <c r="EC16" s="3"/>
      <c r="ED16" s="3"/>
      <c r="EE16" s="3"/>
      <c r="EF16" s="3"/>
      <c r="EG16" s="3"/>
      <c r="EH16" s="3"/>
      <c r="EI16" s="3"/>
      <c r="EJ16" s="3"/>
      <c r="EK16" s="3"/>
      <c r="EL16" s="3"/>
      <c r="EM16" s="3"/>
      <c r="EN16" s="3"/>
      <c r="EO16" s="3"/>
      <c r="EP16" s="3"/>
      <c r="EQ16" s="3"/>
      <c r="ER16" s="3"/>
      <c r="ES16" s="3"/>
      <c r="ET16" s="3"/>
      <c r="EU16" s="3"/>
      <c r="EV16" s="3"/>
      <c r="EW16" s="3"/>
      <c r="EX16" s="3"/>
    </row>
    <row r="17" spans="1:154" x14ac:dyDescent="0.2">
      <c r="A17" t="s">
        <v>90</v>
      </c>
      <c r="B17" t="s">
        <v>313</v>
      </c>
      <c r="C17" t="s">
        <v>94</v>
      </c>
      <c r="D17" t="s">
        <v>232</v>
      </c>
      <c r="E17" t="s">
        <v>233</v>
      </c>
      <c r="F17">
        <v>43.1</v>
      </c>
      <c r="G17">
        <v>0</v>
      </c>
      <c r="H17">
        <v>0</v>
      </c>
      <c r="I17">
        <v>42.9</v>
      </c>
      <c r="J17">
        <v>0</v>
      </c>
      <c r="K17">
        <v>0</v>
      </c>
      <c r="L17">
        <v>3.7</v>
      </c>
      <c r="M17">
        <v>4</v>
      </c>
      <c r="N17">
        <v>108</v>
      </c>
      <c r="O17">
        <v>51.9</v>
      </c>
      <c r="P17">
        <v>56</v>
      </c>
      <c r="Q17">
        <v>108</v>
      </c>
      <c r="R17">
        <v>9.6999999999999993</v>
      </c>
      <c r="S17">
        <v>0</v>
      </c>
      <c r="T17">
        <v>0</v>
      </c>
      <c r="U17">
        <v>9.9</v>
      </c>
      <c r="V17">
        <v>0</v>
      </c>
      <c r="W17">
        <v>0</v>
      </c>
      <c r="X17">
        <v>65.8</v>
      </c>
      <c r="Y17">
        <v>235</v>
      </c>
      <c r="Z17">
        <v>357</v>
      </c>
      <c r="AA17">
        <v>357</v>
      </c>
      <c r="AB17">
        <v>0</v>
      </c>
      <c r="AC17">
        <v>0</v>
      </c>
      <c r="AD17">
        <v>44</v>
      </c>
      <c r="AE17">
        <v>0</v>
      </c>
      <c r="AF17">
        <v>0</v>
      </c>
      <c r="AG17">
        <v>80.599999999999994</v>
      </c>
      <c r="AH17">
        <v>0</v>
      </c>
      <c r="AI17">
        <v>0</v>
      </c>
      <c r="AJ17">
        <v>77.5</v>
      </c>
      <c r="AK17">
        <v>0</v>
      </c>
      <c r="AL17">
        <v>0</v>
      </c>
      <c r="AM17" s="25">
        <v>16.190000000000001</v>
      </c>
      <c r="AN17">
        <v>11738</v>
      </c>
      <c r="AO17">
        <v>725</v>
      </c>
      <c r="AP17" s="25">
        <v>2.0299999999999998</v>
      </c>
      <c r="AQ17">
        <v>725</v>
      </c>
      <c r="AR17">
        <v>358</v>
      </c>
      <c r="AS17">
        <v>34.700000000000003</v>
      </c>
      <c r="AT17">
        <v>124</v>
      </c>
      <c r="AU17">
        <v>357</v>
      </c>
      <c r="BE17">
        <v>63</v>
      </c>
      <c r="BF17">
        <v>0</v>
      </c>
      <c r="BG17">
        <v>0</v>
      </c>
      <c r="BH17">
        <v>-14</v>
      </c>
      <c r="BI17">
        <v>0</v>
      </c>
      <c r="BJ17">
        <v>0</v>
      </c>
      <c r="BK17">
        <v>49</v>
      </c>
      <c r="BL17">
        <v>0</v>
      </c>
      <c r="BM17">
        <v>0</v>
      </c>
      <c r="BN17">
        <v>-15</v>
      </c>
      <c r="BO17">
        <v>0</v>
      </c>
      <c r="BP17">
        <v>0</v>
      </c>
      <c r="BQ17">
        <v>72</v>
      </c>
      <c r="BR17">
        <v>0</v>
      </c>
      <c r="BS17">
        <v>0</v>
      </c>
      <c r="BT17">
        <v>-13</v>
      </c>
      <c r="BU17">
        <v>0</v>
      </c>
      <c r="BV17">
        <v>0</v>
      </c>
      <c r="BW17">
        <v>13.6</v>
      </c>
      <c r="BX17">
        <v>12</v>
      </c>
      <c r="BY17">
        <v>88</v>
      </c>
      <c r="CI17" s="2">
        <f t="shared" si="0"/>
        <v>71.428571428571431</v>
      </c>
      <c r="CJ17">
        <v>55</v>
      </c>
      <c r="CK17">
        <v>77</v>
      </c>
      <c r="CL17">
        <v>-9</v>
      </c>
      <c r="CM17">
        <v>0</v>
      </c>
      <c r="CN17">
        <v>0</v>
      </c>
      <c r="CO17" s="2">
        <f t="shared" si="3"/>
        <v>69.444444444444443</v>
      </c>
      <c r="CP17">
        <v>25</v>
      </c>
      <c r="CQ17">
        <v>36</v>
      </c>
      <c r="CR17">
        <v>-6</v>
      </c>
      <c r="CS17">
        <v>0</v>
      </c>
      <c r="CT17">
        <v>0</v>
      </c>
      <c r="CU17" s="2">
        <f t="shared" si="4"/>
        <v>73.170731707317074</v>
      </c>
      <c r="CV17">
        <v>30</v>
      </c>
      <c r="CW17">
        <v>41</v>
      </c>
      <c r="CX17">
        <v>-12</v>
      </c>
      <c r="CY17">
        <v>0</v>
      </c>
      <c r="CZ17">
        <v>0</v>
      </c>
      <c r="DA17" s="2">
        <f t="shared" si="1"/>
        <v>81.132075471698116</v>
      </c>
      <c r="DB17">
        <v>43</v>
      </c>
      <c r="DC17">
        <v>53</v>
      </c>
      <c r="DD17" s="53">
        <f t="shared" si="2"/>
        <v>273.41137123745818</v>
      </c>
      <c r="DE17" s="52">
        <v>327</v>
      </c>
      <c r="DF17" s="52">
        <v>1196</v>
      </c>
      <c r="DG17" s="52">
        <v>2</v>
      </c>
      <c r="DH17" s="105">
        <v>1</v>
      </c>
      <c r="DI17" s="52">
        <v>0</v>
      </c>
      <c r="DJ17" s="52"/>
      <c r="DK17" s="53"/>
      <c r="DL17" s="52"/>
      <c r="DM17" s="52"/>
      <c r="DN17" s="52"/>
      <c r="DO17" s="52"/>
      <c r="DP17" s="52"/>
      <c r="DQ17" s="52"/>
      <c r="DR17" s="52"/>
      <c r="DS17" s="52"/>
      <c r="DT17" s="52"/>
      <c r="DU17" s="52"/>
      <c r="DV17" s="52"/>
      <c r="DW17" s="53"/>
      <c r="DX17" s="53"/>
      <c r="DY17" s="53"/>
      <c r="DZ17" s="52"/>
      <c r="EA17" s="3"/>
      <c r="EB17" s="3"/>
      <c r="EC17" s="3"/>
      <c r="ED17" s="3"/>
      <c r="EE17" s="3"/>
      <c r="EF17" s="3"/>
      <c r="EG17" s="3"/>
      <c r="EH17" s="3"/>
      <c r="EI17" s="3"/>
      <c r="EJ17" s="3"/>
      <c r="EK17" s="3"/>
      <c r="EL17" s="3"/>
      <c r="EM17" s="3"/>
      <c r="EN17" s="3"/>
      <c r="EO17" s="3"/>
      <c r="EP17" s="3"/>
      <c r="EQ17" s="3"/>
      <c r="ER17" s="3"/>
      <c r="ES17" s="3"/>
      <c r="ET17" s="3"/>
      <c r="EU17" s="3"/>
      <c r="EV17" s="3"/>
      <c r="EW17" s="3"/>
      <c r="EX17" s="3"/>
    </row>
    <row r="18" spans="1:154" x14ac:dyDescent="0.2">
      <c r="A18" t="s">
        <v>91</v>
      </c>
      <c r="B18" t="s">
        <v>314</v>
      </c>
      <c r="C18" t="s">
        <v>94</v>
      </c>
      <c r="D18" t="s">
        <v>234</v>
      </c>
      <c r="E18" t="s">
        <v>53</v>
      </c>
      <c r="F18">
        <v>43.1</v>
      </c>
      <c r="G18">
        <v>0</v>
      </c>
      <c r="H18">
        <v>0</v>
      </c>
      <c r="I18">
        <v>45.8</v>
      </c>
      <c r="J18">
        <v>0</v>
      </c>
      <c r="K18">
        <v>0</v>
      </c>
      <c r="L18">
        <v>8.3000000000000007</v>
      </c>
      <c r="M18">
        <v>9</v>
      </c>
      <c r="N18">
        <v>109</v>
      </c>
      <c r="O18">
        <v>41.3</v>
      </c>
      <c r="P18">
        <v>45</v>
      </c>
      <c r="Q18">
        <v>109</v>
      </c>
      <c r="R18">
        <v>9.6999999999999993</v>
      </c>
      <c r="S18">
        <v>0</v>
      </c>
      <c r="T18">
        <v>0</v>
      </c>
      <c r="U18">
        <v>9.1</v>
      </c>
      <c r="V18">
        <v>0</v>
      </c>
      <c r="W18">
        <v>0</v>
      </c>
      <c r="X18">
        <v>56.3</v>
      </c>
      <c r="Y18">
        <v>125</v>
      </c>
      <c r="Z18">
        <v>222</v>
      </c>
      <c r="AA18">
        <v>222</v>
      </c>
      <c r="AB18">
        <v>0</v>
      </c>
      <c r="AC18">
        <v>0</v>
      </c>
      <c r="AD18">
        <v>194</v>
      </c>
      <c r="AE18">
        <v>0</v>
      </c>
      <c r="AF18">
        <v>0</v>
      </c>
      <c r="AG18">
        <v>80.599999999999994</v>
      </c>
      <c r="AH18">
        <v>0</v>
      </c>
      <c r="AI18">
        <v>0</v>
      </c>
      <c r="AJ18">
        <v>76.7</v>
      </c>
      <c r="AK18">
        <v>0</v>
      </c>
      <c r="AL18">
        <v>0</v>
      </c>
      <c r="AM18" s="25">
        <v>15.18</v>
      </c>
      <c r="AN18">
        <v>7712</v>
      </c>
      <c r="AO18">
        <v>508</v>
      </c>
      <c r="AP18" s="25">
        <v>2.36</v>
      </c>
      <c r="AQ18">
        <v>508</v>
      </c>
      <c r="AR18">
        <v>215</v>
      </c>
      <c r="AS18">
        <v>41.9</v>
      </c>
      <c r="AT18">
        <v>93</v>
      </c>
      <c r="AU18">
        <v>222</v>
      </c>
      <c r="AV18">
        <v>3.7</v>
      </c>
      <c r="AW18">
        <v>1</v>
      </c>
      <c r="AX18">
        <v>27</v>
      </c>
      <c r="AY18">
        <v>0</v>
      </c>
      <c r="AZ18">
        <v>0</v>
      </c>
      <c r="BA18">
        <v>51</v>
      </c>
      <c r="BB18">
        <v>0</v>
      </c>
      <c r="BC18">
        <v>0</v>
      </c>
      <c r="BD18">
        <v>50</v>
      </c>
      <c r="BE18">
        <v>55</v>
      </c>
      <c r="BF18">
        <v>0</v>
      </c>
      <c r="BG18">
        <v>0</v>
      </c>
      <c r="BH18">
        <v>-18</v>
      </c>
      <c r="BI18">
        <v>0</v>
      </c>
      <c r="BJ18">
        <v>0</v>
      </c>
      <c r="BK18">
        <v>48</v>
      </c>
      <c r="BL18">
        <v>0</v>
      </c>
      <c r="BM18">
        <v>0</v>
      </c>
      <c r="BN18">
        <v>-17</v>
      </c>
      <c r="BO18">
        <v>0</v>
      </c>
      <c r="BP18">
        <v>0</v>
      </c>
      <c r="BQ18">
        <v>70</v>
      </c>
      <c r="BR18">
        <v>0</v>
      </c>
      <c r="BS18">
        <v>0</v>
      </c>
      <c r="BT18">
        <v>-12</v>
      </c>
      <c r="BU18">
        <v>0</v>
      </c>
      <c r="BV18">
        <v>0</v>
      </c>
      <c r="BW18">
        <v>5.6</v>
      </c>
      <c r="BX18">
        <v>5</v>
      </c>
      <c r="BY18">
        <v>90</v>
      </c>
      <c r="CC18">
        <v>7.4</v>
      </c>
      <c r="CD18">
        <v>2</v>
      </c>
      <c r="CE18">
        <v>27</v>
      </c>
      <c r="CF18">
        <v>2.5</v>
      </c>
      <c r="CG18">
        <v>1</v>
      </c>
      <c r="CH18">
        <v>40</v>
      </c>
      <c r="CI18" s="2">
        <f t="shared" si="0"/>
        <v>75.471698113207552</v>
      </c>
      <c r="CJ18">
        <v>40</v>
      </c>
      <c r="CK18">
        <v>53</v>
      </c>
      <c r="CL18">
        <v>-6</v>
      </c>
      <c r="CM18">
        <v>0</v>
      </c>
      <c r="CN18">
        <v>0</v>
      </c>
      <c r="CO18" s="2">
        <f t="shared" si="3"/>
        <v>71.428571428571431</v>
      </c>
      <c r="CP18">
        <v>15</v>
      </c>
      <c r="CQ18">
        <v>21</v>
      </c>
      <c r="CR18">
        <v>-12</v>
      </c>
      <c r="CS18">
        <v>0</v>
      </c>
      <c r="CT18">
        <v>0</v>
      </c>
      <c r="CU18" s="2">
        <f t="shared" si="4"/>
        <v>78.125</v>
      </c>
      <c r="CV18">
        <v>25</v>
      </c>
      <c r="CW18">
        <v>32</v>
      </c>
      <c r="CX18">
        <v>-7</v>
      </c>
      <c r="CY18">
        <v>0</v>
      </c>
      <c r="CZ18">
        <v>0</v>
      </c>
      <c r="DA18" s="2">
        <f t="shared" si="1"/>
        <v>90</v>
      </c>
      <c r="DB18">
        <v>27</v>
      </c>
      <c r="DC18">
        <v>30</v>
      </c>
      <c r="DD18" s="53">
        <f t="shared" si="2"/>
        <v>85.376162299239226</v>
      </c>
      <c r="DE18" s="52">
        <v>101</v>
      </c>
      <c r="DF18" s="52">
        <v>1183</v>
      </c>
      <c r="DG18" s="52">
        <v>4</v>
      </c>
      <c r="DH18" s="105">
        <v>4</v>
      </c>
      <c r="DI18" s="52">
        <v>0</v>
      </c>
      <c r="DJ18" s="52"/>
      <c r="DK18" s="53"/>
      <c r="DL18" s="52"/>
      <c r="DM18" s="52"/>
      <c r="DN18" s="52"/>
      <c r="DO18" s="52"/>
      <c r="DP18" s="52"/>
      <c r="DQ18" s="52"/>
      <c r="DR18" s="52"/>
      <c r="DS18" s="52"/>
      <c r="DT18" s="52"/>
      <c r="DU18" s="52"/>
      <c r="DV18" s="52"/>
      <c r="DW18" s="53"/>
      <c r="DX18" s="53"/>
      <c r="DY18" s="53"/>
      <c r="DZ18" s="52"/>
      <c r="EA18" s="3"/>
      <c r="EB18" s="3"/>
      <c r="EC18" s="3"/>
      <c r="ED18" s="3"/>
      <c r="EE18" s="3"/>
      <c r="EF18" s="3"/>
      <c r="EG18" s="3"/>
      <c r="EH18" s="3"/>
      <c r="EI18" s="3"/>
      <c r="EJ18" s="3"/>
      <c r="EK18" s="3"/>
      <c r="EL18" s="3"/>
      <c r="EM18" s="3"/>
      <c r="EN18" s="3"/>
      <c r="EO18" s="3"/>
      <c r="EP18" s="3"/>
      <c r="EQ18" s="3"/>
      <c r="ER18" s="3"/>
      <c r="ES18" s="3"/>
      <c r="ET18" s="3"/>
      <c r="EU18" s="3"/>
      <c r="EV18" s="3"/>
      <c r="EW18" s="3"/>
      <c r="EX18" s="3"/>
    </row>
    <row r="19" spans="1:154" x14ac:dyDescent="0.2">
      <c r="A19" t="s">
        <v>157</v>
      </c>
      <c r="B19"/>
      <c r="C19" t="s">
        <v>216</v>
      </c>
      <c r="D19" t="s">
        <v>235</v>
      </c>
      <c r="E19" t="s">
        <v>44</v>
      </c>
      <c r="F19">
        <v>44.2</v>
      </c>
      <c r="G19">
        <v>0</v>
      </c>
      <c r="H19">
        <v>0</v>
      </c>
      <c r="I19">
        <v>45.3</v>
      </c>
      <c r="J19">
        <v>0</v>
      </c>
      <c r="K19">
        <v>0</v>
      </c>
      <c r="L19">
        <v>13.9</v>
      </c>
      <c r="M19">
        <v>5</v>
      </c>
      <c r="N19">
        <v>36</v>
      </c>
      <c r="O19">
        <v>38.9</v>
      </c>
      <c r="P19">
        <v>14</v>
      </c>
      <c r="Q19">
        <v>36</v>
      </c>
      <c r="R19">
        <v>8.6</v>
      </c>
      <c r="S19">
        <v>0</v>
      </c>
      <c r="T19">
        <v>0</v>
      </c>
      <c r="U19">
        <v>8.9</v>
      </c>
      <c r="V19">
        <v>0</v>
      </c>
      <c r="W19">
        <v>0</v>
      </c>
      <c r="X19">
        <v>65.900000000000006</v>
      </c>
      <c r="Y19">
        <v>224</v>
      </c>
      <c r="Z19">
        <v>340</v>
      </c>
      <c r="AA19">
        <v>340</v>
      </c>
      <c r="AB19">
        <v>0</v>
      </c>
      <c r="AC19">
        <v>0</v>
      </c>
      <c r="AG19">
        <v>80.599999999999994</v>
      </c>
      <c r="AH19">
        <v>0</v>
      </c>
      <c r="AI19">
        <v>0</v>
      </c>
      <c r="AJ19">
        <v>79.5</v>
      </c>
      <c r="AK19">
        <v>0</v>
      </c>
      <c r="AL19">
        <v>0</v>
      </c>
      <c r="AM19" s="25">
        <v>17.29</v>
      </c>
      <c r="AN19">
        <v>11547</v>
      </c>
      <c r="AO19">
        <v>668</v>
      </c>
      <c r="AP19" s="25">
        <v>1.91</v>
      </c>
      <c r="AQ19">
        <v>668</v>
      </c>
      <c r="AR19">
        <v>350</v>
      </c>
      <c r="AS19">
        <v>38.5</v>
      </c>
      <c r="AT19">
        <v>131</v>
      </c>
      <c r="AU19">
        <v>340</v>
      </c>
      <c r="AV19">
        <v>0</v>
      </c>
      <c r="AW19">
        <v>0</v>
      </c>
      <c r="AX19">
        <v>29</v>
      </c>
      <c r="AY19">
        <v>0</v>
      </c>
      <c r="AZ19">
        <v>0</v>
      </c>
      <c r="BA19">
        <v>92</v>
      </c>
      <c r="BB19">
        <v>1.1000000000000001</v>
      </c>
      <c r="BC19">
        <v>1</v>
      </c>
      <c r="BD19">
        <v>89</v>
      </c>
      <c r="BE19">
        <v>72</v>
      </c>
      <c r="BF19">
        <v>0</v>
      </c>
      <c r="BG19">
        <v>0</v>
      </c>
      <c r="BH19">
        <v>-8</v>
      </c>
      <c r="BI19">
        <v>0</v>
      </c>
      <c r="BJ19">
        <v>0</v>
      </c>
      <c r="BK19">
        <v>59</v>
      </c>
      <c r="BL19">
        <v>0</v>
      </c>
      <c r="BM19">
        <v>0</v>
      </c>
      <c r="BN19">
        <v>-10</v>
      </c>
      <c r="BO19">
        <v>0</v>
      </c>
      <c r="BP19">
        <v>0</v>
      </c>
      <c r="BQ19">
        <v>82</v>
      </c>
      <c r="BR19">
        <v>0</v>
      </c>
      <c r="BS19">
        <v>0</v>
      </c>
      <c r="BT19">
        <v>-6</v>
      </c>
      <c r="BU19">
        <v>0</v>
      </c>
      <c r="BV19">
        <v>0</v>
      </c>
      <c r="BW19">
        <v>3.4</v>
      </c>
      <c r="BX19">
        <v>1</v>
      </c>
      <c r="BY19">
        <v>29</v>
      </c>
      <c r="BZ19">
        <v>14.4</v>
      </c>
      <c r="CA19">
        <v>14</v>
      </c>
      <c r="CB19">
        <v>97</v>
      </c>
      <c r="CC19">
        <v>0</v>
      </c>
      <c r="CD19">
        <v>0</v>
      </c>
      <c r="CE19">
        <v>28</v>
      </c>
      <c r="CF19">
        <v>15.5</v>
      </c>
      <c r="CG19">
        <v>15</v>
      </c>
      <c r="CH19">
        <v>97</v>
      </c>
      <c r="CI19" s="2">
        <f t="shared" si="0"/>
        <v>73.91304347826086</v>
      </c>
      <c r="CJ19">
        <v>68</v>
      </c>
      <c r="CK19">
        <v>92</v>
      </c>
      <c r="CL19">
        <v>-13</v>
      </c>
      <c r="CM19">
        <v>0</v>
      </c>
      <c r="CN19">
        <v>0</v>
      </c>
      <c r="CO19" s="2">
        <f t="shared" si="3"/>
        <v>66.666666666666657</v>
      </c>
      <c r="CP19">
        <v>8</v>
      </c>
      <c r="CQ19">
        <v>12</v>
      </c>
      <c r="CR19">
        <v>-13</v>
      </c>
      <c r="CS19">
        <v>0</v>
      </c>
      <c r="CT19">
        <v>0</v>
      </c>
      <c r="CU19" s="2">
        <f t="shared" si="4"/>
        <v>75</v>
      </c>
      <c r="CV19">
        <v>60</v>
      </c>
      <c r="CW19">
        <v>80</v>
      </c>
      <c r="CX19">
        <v>-14</v>
      </c>
      <c r="CY19">
        <v>0</v>
      </c>
      <c r="CZ19">
        <v>0</v>
      </c>
      <c r="DA19" s="2">
        <f t="shared" si="1"/>
        <v>92.982456140350877</v>
      </c>
      <c r="DB19">
        <v>53</v>
      </c>
      <c r="DC19">
        <v>57</v>
      </c>
      <c r="DD19" s="53">
        <f t="shared" si="2"/>
        <v>108.82352941176471</v>
      </c>
      <c r="DE19" s="52">
        <v>37</v>
      </c>
      <c r="DF19" s="52">
        <v>340</v>
      </c>
      <c r="DG19" s="52">
        <v>1</v>
      </c>
      <c r="DH19" s="105">
        <v>0</v>
      </c>
      <c r="DI19" s="52">
        <v>0</v>
      </c>
      <c r="DJ19" s="52"/>
      <c r="DK19" s="53"/>
      <c r="DL19" s="52"/>
      <c r="DM19" s="52"/>
      <c r="DN19" s="52"/>
      <c r="DO19" s="52"/>
      <c r="DP19" s="52"/>
      <c r="DQ19" s="52"/>
      <c r="DR19" s="52"/>
      <c r="DS19" s="52"/>
      <c r="DT19" s="52"/>
      <c r="DU19" s="52"/>
      <c r="DV19" s="52"/>
      <c r="DW19" s="53"/>
      <c r="DX19" s="53"/>
      <c r="DY19" s="53"/>
      <c r="DZ19" s="52"/>
      <c r="EA19" s="3"/>
      <c r="EB19" s="3"/>
      <c r="EC19" s="3"/>
      <c r="ED19" s="3"/>
      <c r="EE19" s="3"/>
      <c r="EF19" s="3"/>
      <c r="EG19" s="3"/>
      <c r="EH19" s="3"/>
      <c r="EI19" s="3"/>
      <c r="EJ19" s="3"/>
      <c r="EK19" s="3"/>
      <c r="EL19" s="3"/>
      <c r="EM19" s="3"/>
      <c r="EN19" s="3"/>
      <c r="EO19" s="3"/>
      <c r="EP19" s="3"/>
      <c r="EQ19" s="3"/>
      <c r="ER19" s="3"/>
      <c r="ES19" s="3"/>
      <c r="ET19" s="3"/>
      <c r="EU19" s="3"/>
      <c r="EV19" s="3"/>
      <c r="EW19" s="3"/>
      <c r="EX19" s="3"/>
    </row>
    <row r="20" spans="1:154" x14ac:dyDescent="0.2">
      <c r="A20" t="s">
        <v>158</v>
      </c>
      <c r="B20"/>
      <c r="C20" t="s">
        <v>216</v>
      </c>
      <c r="D20" t="s">
        <v>67</v>
      </c>
      <c r="E20" t="s">
        <v>236</v>
      </c>
      <c r="F20">
        <v>44.2</v>
      </c>
      <c r="G20">
        <v>0</v>
      </c>
      <c r="H20">
        <v>0</v>
      </c>
      <c r="I20">
        <v>43.7</v>
      </c>
      <c r="J20">
        <v>0</v>
      </c>
      <c r="K20">
        <v>0</v>
      </c>
      <c r="L20">
        <v>6.3</v>
      </c>
      <c r="M20">
        <v>2</v>
      </c>
      <c r="N20">
        <v>32</v>
      </c>
      <c r="O20">
        <v>53.1</v>
      </c>
      <c r="P20">
        <v>17</v>
      </c>
      <c r="Q20">
        <v>32</v>
      </c>
      <c r="R20">
        <v>8.6</v>
      </c>
      <c r="S20">
        <v>0</v>
      </c>
      <c r="T20">
        <v>0</v>
      </c>
      <c r="U20">
        <v>11.5</v>
      </c>
      <c r="V20">
        <v>0</v>
      </c>
      <c r="W20">
        <v>0</v>
      </c>
      <c r="X20">
        <v>54.5</v>
      </c>
      <c r="Y20">
        <v>126</v>
      </c>
      <c r="Z20">
        <v>231</v>
      </c>
      <c r="AA20">
        <v>231</v>
      </c>
      <c r="AB20">
        <v>0</v>
      </c>
      <c r="AC20">
        <v>0</v>
      </c>
      <c r="AG20">
        <v>80.599999999999994</v>
      </c>
      <c r="AH20">
        <v>0</v>
      </c>
      <c r="AI20">
        <v>0</v>
      </c>
      <c r="AJ20">
        <v>82.8</v>
      </c>
      <c r="AK20">
        <v>0</v>
      </c>
      <c r="AL20">
        <v>0</v>
      </c>
      <c r="AM20" s="25">
        <v>13.08</v>
      </c>
      <c r="AN20">
        <v>7623</v>
      </c>
      <c r="AO20">
        <v>583</v>
      </c>
      <c r="AP20" s="25">
        <v>2.36</v>
      </c>
      <c r="AQ20">
        <v>583</v>
      </c>
      <c r="AR20">
        <v>247</v>
      </c>
      <c r="AS20">
        <v>27.3</v>
      </c>
      <c r="AT20">
        <v>63</v>
      </c>
      <c r="AU20">
        <v>231</v>
      </c>
      <c r="AV20">
        <v>2.5</v>
      </c>
      <c r="AW20">
        <v>1</v>
      </c>
      <c r="AX20">
        <v>40</v>
      </c>
      <c r="AY20">
        <v>2.1</v>
      </c>
      <c r="AZ20">
        <v>1</v>
      </c>
      <c r="BA20">
        <v>48</v>
      </c>
      <c r="BB20">
        <v>1.6</v>
      </c>
      <c r="BC20">
        <v>1</v>
      </c>
      <c r="BD20">
        <v>64</v>
      </c>
      <c r="BE20">
        <v>65</v>
      </c>
      <c r="BF20">
        <v>0</v>
      </c>
      <c r="BG20">
        <v>0</v>
      </c>
      <c r="BH20">
        <v>2</v>
      </c>
      <c r="BI20">
        <v>0</v>
      </c>
      <c r="BJ20">
        <v>0</v>
      </c>
      <c r="BK20">
        <v>56</v>
      </c>
      <c r="BL20">
        <v>0</v>
      </c>
      <c r="BM20">
        <v>0</v>
      </c>
      <c r="BN20">
        <v>6</v>
      </c>
      <c r="BO20">
        <v>0</v>
      </c>
      <c r="BP20">
        <v>0</v>
      </c>
      <c r="BQ20">
        <v>77</v>
      </c>
      <c r="BR20">
        <v>0</v>
      </c>
      <c r="BS20">
        <v>0</v>
      </c>
      <c r="BT20">
        <v>4</v>
      </c>
      <c r="BU20">
        <v>0</v>
      </c>
      <c r="BV20">
        <v>0</v>
      </c>
      <c r="BW20">
        <v>10.3</v>
      </c>
      <c r="BX20">
        <v>3</v>
      </c>
      <c r="BY20">
        <v>29</v>
      </c>
      <c r="BZ20">
        <v>4.4000000000000004</v>
      </c>
      <c r="CA20">
        <v>2</v>
      </c>
      <c r="CB20">
        <v>45</v>
      </c>
      <c r="CC20">
        <v>8.6999999999999993</v>
      </c>
      <c r="CD20">
        <v>4</v>
      </c>
      <c r="CE20">
        <v>46</v>
      </c>
      <c r="CF20">
        <v>2.2000000000000002</v>
      </c>
      <c r="CG20">
        <v>1</v>
      </c>
      <c r="CH20">
        <v>45</v>
      </c>
      <c r="CI20" s="2">
        <f t="shared" si="0"/>
        <v>82.142857142857139</v>
      </c>
      <c r="CJ20">
        <v>23</v>
      </c>
      <c r="CK20">
        <v>28</v>
      </c>
      <c r="CL20">
        <v>11</v>
      </c>
      <c r="CM20">
        <v>0</v>
      </c>
      <c r="CN20">
        <v>0</v>
      </c>
      <c r="CO20" s="2">
        <f t="shared" si="3"/>
        <v>82.142857142857139</v>
      </c>
      <c r="CP20">
        <v>23</v>
      </c>
      <c r="CQ20">
        <v>28</v>
      </c>
      <c r="CR20">
        <v>11</v>
      </c>
      <c r="CS20">
        <v>0</v>
      </c>
      <c r="CT20">
        <v>0</v>
      </c>
      <c r="CU20" s="2"/>
      <c r="DA20" s="2">
        <f t="shared" si="1"/>
        <v>88</v>
      </c>
      <c r="DB20">
        <v>44</v>
      </c>
      <c r="DC20">
        <v>50</v>
      </c>
      <c r="DD20" s="53">
        <f t="shared" si="2"/>
        <v>8.6580086580086579</v>
      </c>
      <c r="DE20" s="52">
        <v>2</v>
      </c>
      <c r="DF20" s="52">
        <v>231</v>
      </c>
      <c r="DG20" s="52">
        <v>11</v>
      </c>
      <c r="DH20" s="105">
        <v>8</v>
      </c>
      <c r="DI20" s="52">
        <v>0</v>
      </c>
      <c r="DJ20" s="52"/>
      <c r="DK20" s="53"/>
      <c r="DL20" s="52"/>
      <c r="DM20" s="52"/>
      <c r="DN20" s="52"/>
      <c r="DO20" s="52"/>
      <c r="DP20" s="52"/>
      <c r="DQ20" s="52"/>
      <c r="DR20" s="52"/>
      <c r="DS20" s="52"/>
      <c r="DT20" s="52"/>
      <c r="DU20" s="52"/>
      <c r="DV20" s="52"/>
      <c r="DW20" s="53"/>
      <c r="DX20" s="53"/>
      <c r="DY20" s="53"/>
      <c r="DZ20" s="52"/>
      <c r="EA20" s="3"/>
      <c r="EB20" s="3"/>
      <c r="EC20" s="3"/>
      <c r="ED20" s="3"/>
      <c r="EE20" s="3"/>
      <c r="EF20" s="3"/>
      <c r="EG20" s="3"/>
      <c r="EH20" s="3"/>
      <c r="EI20" s="3"/>
      <c r="EJ20" s="3"/>
      <c r="EK20" s="3"/>
      <c r="EL20" s="3"/>
      <c r="EM20" s="3"/>
      <c r="EN20" s="3"/>
      <c r="EO20" s="3"/>
      <c r="EP20" s="3"/>
      <c r="EQ20" s="3"/>
      <c r="ER20" s="3"/>
      <c r="ES20" s="3"/>
      <c r="ET20" s="3"/>
      <c r="EU20" s="3"/>
      <c r="EV20" s="3"/>
      <c r="EW20" s="3"/>
      <c r="EX20" s="3"/>
    </row>
    <row r="21" spans="1:154" x14ac:dyDescent="0.2">
      <c r="A21" t="s">
        <v>159</v>
      </c>
      <c r="B21"/>
      <c r="C21" t="s">
        <v>216</v>
      </c>
      <c r="D21" t="s">
        <v>237</v>
      </c>
      <c r="E21" t="s">
        <v>226</v>
      </c>
      <c r="F21">
        <v>44.2</v>
      </c>
      <c r="G21">
        <v>0</v>
      </c>
      <c r="H21">
        <v>0</v>
      </c>
      <c r="I21">
        <v>44.9</v>
      </c>
      <c r="J21">
        <v>0</v>
      </c>
      <c r="K21">
        <v>0</v>
      </c>
      <c r="L21">
        <v>12.5</v>
      </c>
      <c r="M21">
        <v>4</v>
      </c>
      <c r="N21">
        <v>32</v>
      </c>
      <c r="O21">
        <v>50</v>
      </c>
      <c r="P21">
        <v>16</v>
      </c>
      <c r="Q21">
        <v>32</v>
      </c>
      <c r="R21">
        <v>8.6</v>
      </c>
      <c r="S21">
        <v>0</v>
      </c>
      <c r="T21">
        <v>0</v>
      </c>
      <c r="U21">
        <v>9.6</v>
      </c>
      <c r="V21">
        <v>0</v>
      </c>
      <c r="W21">
        <v>0</v>
      </c>
      <c r="X21">
        <v>43.4</v>
      </c>
      <c r="Y21">
        <v>89</v>
      </c>
      <c r="Z21">
        <v>205</v>
      </c>
      <c r="AA21">
        <v>171</v>
      </c>
      <c r="AB21">
        <v>0</v>
      </c>
      <c r="AC21">
        <v>0</v>
      </c>
      <c r="AD21">
        <v>34</v>
      </c>
      <c r="AE21">
        <v>0</v>
      </c>
      <c r="AF21">
        <v>0</v>
      </c>
      <c r="AG21">
        <v>80.599999999999994</v>
      </c>
      <c r="AH21">
        <v>0</v>
      </c>
      <c r="AI21">
        <v>0</v>
      </c>
      <c r="AJ21">
        <v>96.9</v>
      </c>
      <c r="AK21">
        <v>0</v>
      </c>
      <c r="AL21">
        <v>0</v>
      </c>
      <c r="AM21" s="25">
        <v>12.59</v>
      </c>
      <c r="AN21">
        <v>5350</v>
      </c>
      <c r="AO21">
        <v>425</v>
      </c>
      <c r="AP21" s="25">
        <v>2.87</v>
      </c>
      <c r="AQ21">
        <v>425</v>
      </c>
      <c r="AR21">
        <v>148</v>
      </c>
      <c r="AS21">
        <v>20.5</v>
      </c>
      <c r="AT21">
        <v>35</v>
      </c>
      <c r="AU21">
        <v>171</v>
      </c>
      <c r="AV21">
        <v>5.9</v>
      </c>
      <c r="AW21">
        <v>2</v>
      </c>
      <c r="AX21">
        <v>34</v>
      </c>
      <c r="AY21">
        <v>0</v>
      </c>
      <c r="AZ21">
        <v>0</v>
      </c>
      <c r="BA21">
        <v>15</v>
      </c>
      <c r="BB21">
        <v>0</v>
      </c>
      <c r="BC21">
        <v>0</v>
      </c>
      <c r="BD21">
        <v>5</v>
      </c>
      <c r="BE21">
        <v>44</v>
      </c>
      <c r="BF21">
        <v>0</v>
      </c>
      <c r="BG21">
        <v>0</v>
      </c>
      <c r="BH21">
        <v>-30</v>
      </c>
      <c r="BI21">
        <v>0</v>
      </c>
      <c r="BJ21">
        <v>0</v>
      </c>
      <c r="BK21">
        <v>35</v>
      </c>
      <c r="BL21">
        <v>0</v>
      </c>
      <c r="BM21">
        <v>0</v>
      </c>
      <c r="BN21">
        <v>-30</v>
      </c>
      <c r="BO21">
        <v>0</v>
      </c>
      <c r="BP21">
        <v>0</v>
      </c>
      <c r="BQ21">
        <v>60</v>
      </c>
      <c r="BR21">
        <v>0</v>
      </c>
      <c r="BS21">
        <v>0</v>
      </c>
      <c r="BT21">
        <v>-26</v>
      </c>
      <c r="BU21">
        <v>0</v>
      </c>
      <c r="BV21">
        <v>0</v>
      </c>
      <c r="BW21">
        <v>3.3</v>
      </c>
      <c r="BX21">
        <v>1</v>
      </c>
      <c r="BY21">
        <v>30</v>
      </c>
      <c r="CC21">
        <v>0</v>
      </c>
      <c r="CD21">
        <v>0</v>
      </c>
      <c r="CE21">
        <v>37</v>
      </c>
      <c r="CF21">
        <v>0</v>
      </c>
      <c r="CG21">
        <v>0</v>
      </c>
      <c r="CH21">
        <v>25</v>
      </c>
      <c r="CI21" s="2">
        <f t="shared" si="0"/>
        <v>62.5</v>
      </c>
      <c r="CJ21">
        <v>15</v>
      </c>
      <c r="CK21">
        <v>24</v>
      </c>
      <c r="CL21">
        <v>-22</v>
      </c>
      <c r="CM21">
        <v>0</v>
      </c>
      <c r="CN21">
        <v>0</v>
      </c>
      <c r="CO21" s="2">
        <f t="shared" si="3"/>
        <v>62.5</v>
      </c>
      <c r="CP21">
        <v>15</v>
      </c>
      <c r="CQ21">
        <v>24</v>
      </c>
      <c r="CR21">
        <v>-22</v>
      </c>
      <c r="CS21">
        <v>0</v>
      </c>
      <c r="CT21">
        <v>0</v>
      </c>
      <c r="CU21" s="2"/>
      <c r="DA21" s="2">
        <f t="shared" si="1"/>
        <v>84</v>
      </c>
      <c r="DB21">
        <v>63</v>
      </c>
      <c r="DC21">
        <v>75</v>
      </c>
      <c r="DD21" s="53">
        <f t="shared" si="2"/>
        <v>0</v>
      </c>
      <c r="DE21" s="52">
        <v>0</v>
      </c>
      <c r="DF21" s="52">
        <v>205</v>
      </c>
      <c r="DG21" s="52">
        <v>2</v>
      </c>
      <c r="DH21" s="105">
        <v>0</v>
      </c>
      <c r="DI21" s="52">
        <v>0</v>
      </c>
      <c r="DJ21" s="52"/>
      <c r="DK21" s="53"/>
      <c r="DL21" s="52"/>
      <c r="DM21" s="52"/>
      <c r="DN21" s="52"/>
      <c r="DO21" s="52"/>
      <c r="DP21" s="52"/>
      <c r="DQ21" s="52"/>
      <c r="DR21" s="52"/>
      <c r="DS21" s="52"/>
      <c r="DT21" s="52"/>
      <c r="DU21" s="52"/>
      <c r="DV21" s="52"/>
      <c r="DW21" s="53"/>
      <c r="DX21" s="53"/>
      <c r="DY21" s="53"/>
      <c r="DZ21" s="52"/>
      <c r="EA21" s="3"/>
      <c r="EB21" s="3"/>
      <c r="EC21" s="3"/>
      <c r="ED21" s="3"/>
      <c r="EE21" s="3"/>
      <c r="EF21" s="3"/>
      <c r="EG21" s="3"/>
      <c r="EH21" s="3"/>
      <c r="EI21" s="3"/>
      <c r="EJ21" s="3"/>
      <c r="EK21" s="3"/>
      <c r="EL21" s="3"/>
      <c r="EM21" s="3"/>
      <c r="EN21" s="3"/>
      <c r="EO21" s="3"/>
      <c r="EP21" s="3"/>
      <c r="EQ21" s="3"/>
      <c r="ER21" s="3"/>
      <c r="ES21" s="3"/>
      <c r="ET21" s="3"/>
      <c r="EU21" s="3"/>
      <c r="EV21" s="3"/>
      <c r="EW21" s="3"/>
      <c r="EX21" s="3"/>
    </row>
    <row r="22" spans="1:154" x14ac:dyDescent="0.2">
      <c r="A22" t="s">
        <v>160</v>
      </c>
      <c r="B22"/>
      <c r="C22" t="s">
        <v>216</v>
      </c>
      <c r="D22" t="s">
        <v>238</v>
      </c>
      <c r="E22" t="s">
        <v>226</v>
      </c>
      <c r="F22">
        <v>44.2</v>
      </c>
      <c r="G22">
        <v>0</v>
      </c>
      <c r="H22">
        <v>0</v>
      </c>
      <c r="I22">
        <v>43.2</v>
      </c>
      <c r="J22">
        <v>0</v>
      </c>
      <c r="K22">
        <v>0</v>
      </c>
      <c r="L22">
        <v>13.2</v>
      </c>
      <c r="M22">
        <v>9</v>
      </c>
      <c r="N22">
        <v>68</v>
      </c>
      <c r="O22">
        <v>41.2</v>
      </c>
      <c r="P22">
        <v>28</v>
      </c>
      <c r="Q22">
        <v>68</v>
      </c>
      <c r="R22">
        <v>8.6</v>
      </c>
      <c r="S22">
        <v>0</v>
      </c>
      <c r="T22">
        <v>0</v>
      </c>
      <c r="U22">
        <v>7.9</v>
      </c>
      <c r="V22">
        <v>0</v>
      </c>
      <c r="W22">
        <v>0</v>
      </c>
      <c r="X22">
        <v>62.5</v>
      </c>
      <c r="Y22">
        <v>360</v>
      </c>
      <c r="Z22">
        <v>576</v>
      </c>
      <c r="AA22">
        <v>576</v>
      </c>
      <c r="AB22">
        <v>0</v>
      </c>
      <c r="AC22">
        <v>0</v>
      </c>
      <c r="AG22">
        <v>80.599999999999994</v>
      </c>
      <c r="AH22">
        <v>0</v>
      </c>
      <c r="AI22">
        <v>0</v>
      </c>
      <c r="AJ22">
        <v>70.900000000000006</v>
      </c>
      <c r="AK22">
        <v>0</v>
      </c>
      <c r="AL22">
        <v>0</v>
      </c>
      <c r="AM22" s="25">
        <v>15.83</v>
      </c>
      <c r="AN22">
        <v>20115</v>
      </c>
      <c r="AO22">
        <v>1271</v>
      </c>
      <c r="AP22" s="25">
        <v>2.2999999999999998</v>
      </c>
      <c r="AQ22">
        <v>1271</v>
      </c>
      <c r="AR22">
        <v>552</v>
      </c>
      <c r="AS22">
        <v>53</v>
      </c>
      <c r="AT22">
        <v>305</v>
      </c>
      <c r="AU22">
        <v>576</v>
      </c>
      <c r="AV22">
        <v>1.8</v>
      </c>
      <c r="AW22">
        <v>2</v>
      </c>
      <c r="AX22">
        <v>111</v>
      </c>
      <c r="AY22">
        <v>0.8</v>
      </c>
      <c r="AZ22">
        <v>1</v>
      </c>
      <c r="BA22">
        <v>121</v>
      </c>
      <c r="BB22">
        <v>5.4</v>
      </c>
      <c r="BC22">
        <v>7</v>
      </c>
      <c r="BD22">
        <v>129</v>
      </c>
      <c r="BE22">
        <v>57</v>
      </c>
      <c r="BF22">
        <v>0</v>
      </c>
      <c r="BG22">
        <v>0</v>
      </c>
      <c r="BH22">
        <v>-13</v>
      </c>
      <c r="BI22">
        <v>0</v>
      </c>
      <c r="BJ22">
        <v>0</v>
      </c>
      <c r="BK22">
        <v>48</v>
      </c>
      <c r="BL22">
        <v>0</v>
      </c>
      <c r="BM22">
        <v>0</v>
      </c>
      <c r="BN22">
        <v>-7</v>
      </c>
      <c r="BO22">
        <v>0</v>
      </c>
      <c r="BP22">
        <v>0</v>
      </c>
      <c r="BQ22">
        <v>65</v>
      </c>
      <c r="BR22">
        <v>0</v>
      </c>
      <c r="BS22">
        <v>0</v>
      </c>
      <c r="BT22">
        <v>-14</v>
      </c>
      <c r="BU22">
        <v>0</v>
      </c>
      <c r="BV22">
        <v>0</v>
      </c>
      <c r="BW22">
        <v>22</v>
      </c>
      <c r="BX22">
        <v>13</v>
      </c>
      <c r="BY22">
        <v>59</v>
      </c>
      <c r="BZ22">
        <v>7.3</v>
      </c>
      <c r="CA22">
        <v>8</v>
      </c>
      <c r="CB22">
        <v>109</v>
      </c>
      <c r="CC22">
        <v>9.4</v>
      </c>
      <c r="CD22">
        <v>8</v>
      </c>
      <c r="CE22">
        <v>85</v>
      </c>
      <c r="CF22">
        <v>9.1999999999999993</v>
      </c>
      <c r="CG22">
        <v>10</v>
      </c>
      <c r="CH22">
        <v>109</v>
      </c>
      <c r="CI22" s="2">
        <f t="shared" si="0"/>
        <v>65.979381443298962</v>
      </c>
      <c r="CJ22">
        <v>64</v>
      </c>
      <c r="CK22">
        <v>97</v>
      </c>
      <c r="CL22">
        <v>-13</v>
      </c>
      <c r="CM22">
        <v>0</v>
      </c>
      <c r="CN22">
        <v>0</v>
      </c>
      <c r="CO22" s="2">
        <f t="shared" si="3"/>
        <v>69.230769230769226</v>
      </c>
      <c r="CP22">
        <v>54</v>
      </c>
      <c r="CQ22">
        <v>78</v>
      </c>
      <c r="CR22">
        <v>-11</v>
      </c>
      <c r="CS22">
        <v>0</v>
      </c>
      <c r="CT22">
        <v>0</v>
      </c>
      <c r="CU22" s="2">
        <f t="shared" si="4"/>
        <v>52.631578947368418</v>
      </c>
      <c r="CV22">
        <v>10</v>
      </c>
      <c r="CW22">
        <v>19</v>
      </c>
      <c r="CX22">
        <v>-21</v>
      </c>
      <c r="CY22">
        <v>0</v>
      </c>
      <c r="CZ22">
        <v>0</v>
      </c>
      <c r="DA22" s="2">
        <f t="shared" si="1"/>
        <v>72.839506172839506</v>
      </c>
      <c r="DB22">
        <v>59</v>
      </c>
      <c r="DC22">
        <v>81</v>
      </c>
      <c r="DD22" s="53">
        <f t="shared" si="2"/>
        <v>204.86111111111111</v>
      </c>
      <c r="DE22" s="52">
        <v>118</v>
      </c>
      <c r="DF22" s="52">
        <v>576</v>
      </c>
      <c r="DG22" s="52">
        <v>7</v>
      </c>
      <c r="DH22" s="105">
        <v>7</v>
      </c>
      <c r="DI22" s="52">
        <v>0</v>
      </c>
      <c r="DJ22" s="52"/>
      <c r="DK22" s="53"/>
      <c r="DL22" s="52"/>
      <c r="DM22" s="52"/>
      <c r="DN22" s="52"/>
      <c r="DO22" s="52"/>
      <c r="DP22" s="52"/>
      <c r="DQ22" s="52"/>
      <c r="DR22" s="52"/>
      <c r="DS22" s="52"/>
      <c r="DT22" s="52"/>
      <c r="DU22" s="52"/>
      <c r="DV22" s="52"/>
      <c r="DW22" s="53"/>
      <c r="DX22" s="53"/>
      <c r="DY22" s="53"/>
      <c r="DZ22" s="52"/>
      <c r="EA22" s="3"/>
      <c r="EB22" s="3"/>
      <c r="EC22" s="3"/>
      <c r="ED22" s="3"/>
      <c r="EE22" s="3"/>
      <c r="EF22" s="3"/>
      <c r="EG22" s="3"/>
      <c r="EH22" s="3"/>
      <c r="EI22" s="3"/>
      <c r="EJ22" s="3"/>
      <c r="EK22" s="3"/>
      <c r="EL22" s="3"/>
      <c r="EM22" s="3"/>
      <c r="EN22" s="3"/>
      <c r="EO22" s="3"/>
      <c r="EP22" s="3"/>
      <c r="EQ22" s="3"/>
      <c r="ER22" s="3"/>
      <c r="ES22" s="3"/>
      <c r="ET22" s="3"/>
      <c r="EU22" s="3"/>
      <c r="EV22" s="3"/>
      <c r="EW22" s="3"/>
      <c r="EX22" s="3"/>
    </row>
    <row r="23" spans="1:154" x14ac:dyDescent="0.2">
      <c r="A23" t="s">
        <v>161</v>
      </c>
      <c r="B23"/>
      <c r="C23" t="s">
        <v>216</v>
      </c>
      <c r="D23" t="s">
        <v>239</v>
      </c>
      <c r="E23" t="s">
        <v>221</v>
      </c>
      <c r="F23">
        <v>44.2</v>
      </c>
      <c r="G23">
        <v>0</v>
      </c>
      <c r="H23">
        <v>0</v>
      </c>
      <c r="I23">
        <v>42.9</v>
      </c>
      <c r="J23">
        <v>0</v>
      </c>
      <c r="K23">
        <v>0</v>
      </c>
      <c r="L23">
        <v>17.600000000000001</v>
      </c>
      <c r="M23">
        <v>12</v>
      </c>
      <c r="N23">
        <v>68</v>
      </c>
      <c r="O23">
        <v>47.1</v>
      </c>
      <c r="P23">
        <v>32</v>
      </c>
      <c r="Q23">
        <v>68</v>
      </c>
      <c r="R23">
        <v>8.6</v>
      </c>
      <c r="S23">
        <v>0</v>
      </c>
      <c r="T23">
        <v>0</v>
      </c>
      <c r="U23">
        <v>8.6999999999999993</v>
      </c>
      <c r="V23">
        <v>0</v>
      </c>
      <c r="W23">
        <v>0</v>
      </c>
      <c r="X23">
        <v>59.5</v>
      </c>
      <c r="Y23">
        <v>368</v>
      </c>
      <c r="Z23">
        <v>618</v>
      </c>
      <c r="AA23">
        <v>595</v>
      </c>
      <c r="AB23">
        <v>0</v>
      </c>
      <c r="AC23">
        <v>0</v>
      </c>
      <c r="AG23">
        <v>80.599999999999994</v>
      </c>
      <c r="AH23">
        <v>0</v>
      </c>
      <c r="AI23">
        <v>0</v>
      </c>
      <c r="AJ23">
        <v>73.400000000000006</v>
      </c>
      <c r="AK23">
        <v>0</v>
      </c>
      <c r="AL23">
        <v>0</v>
      </c>
      <c r="AM23" s="25">
        <v>17.48</v>
      </c>
      <c r="AN23">
        <v>20621</v>
      </c>
      <c r="AO23">
        <v>1180</v>
      </c>
      <c r="AP23" s="25">
        <v>1.9</v>
      </c>
      <c r="AQ23">
        <v>1180</v>
      </c>
      <c r="AR23">
        <v>622</v>
      </c>
      <c r="AS23">
        <v>48.9</v>
      </c>
      <c r="AT23">
        <v>291</v>
      </c>
      <c r="AU23">
        <v>595</v>
      </c>
      <c r="AV23">
        <v>1.8</v>
      </c>
      <c r="AW23">
        <v>1</v>
      </c>
      <c r="AX23">
        <v>56</v>
      </c>
      <c r="AY23">
        <v>0.6</v>
      </c>
      <c r="AZ23">
        <v>1</v>
      </c>
      <c r="BA23">
        <v>166</v>
      </c>
      <c r="BB23">
        <v>1.2</v>
      </c>
      <c r="BC23">
        <v>2</v>
      </c>
      <c r="BD23">
        <v>168</v>
      </c>
      <c r="BE23">
        <v>76</v>
      </c>
      <c r="BF23">
        <v>0</v>
      </c>
      <c r="BG23">
        <v>0</v>
      </c>
      <c r="BH23">
        <v>-1</v>
      </c>
      <c r="BI23">
        <v>0</v>
      </c>
      <c r="BJ23">
        <v>0</v>
      </c>
      <c r="BK23">
        <v>64</v>
      </c>
      <c r="BL23">
        <v>0</v>
      </c>
      <c r="BM23">
        <v>0</v>
      </c>
      <c r="BN23">
        <v>2</v>
      </c>
      <c r="BO23">
        <v>0</v>
      </c>
      <c r="BP23">
        <v>0</v>
      </c>
      <c r="BQ23">
        <v>90</v>
      </c>
      <c r="BR23">
        <v>0</v>
      </c>
      <c r="BS23">
        <v>0</v>
      </c>
      <c r="BT23">
        <v>3</v>
      </c>
      <c r="BU23">
        <v>0</v>
      </c>
      <c r="BV23">
        <v>0</v>
      </c>
      <c r="BW23">
        <v>6.9</v>
      </c>
      <c r="BX23">
        <v>4</v>
      </c>
      <c r="BY23">
        <v>58</v>
      </c>
      <c r="BZ23">
        <v>24.3</v>
      </c>
      <c r="CA23">
        <v>37</v>
      </c>
      <c r="CB23">
        <v>152</v>
      </c>
      <c r="CC23">
        <v>10.199999999999999</v>
      </c>
      <c r="CD23">
        <v>5</v>
      </c>
      <c r="CE23">
        <v>49</v>
      </c>
      <c r="CF23">
        <v>2</v>
      </c>
      <c r="CG23">
        <v>3</v>
      </c>
      <c r="CH23">
        <v>152</v>
      </c>
      <c r="CI23" s="2">
        <f t="shared" si="0"/>
        <v>90.344827586206904</v>
      </c>
      <c r="CJ23">
        <v>131</v>
      </c>
      <c r="CK23">
        <v>145</v>
      </c>
      <c r="CL23">
        <v>3</v>
      </c>
      <c r="CM23">
        <v>0</v>
      </c>
      <c r="CN23">
        <v>0</v>
      </c>
      <c r="CO23" s="2">
        <f t="shared" si="3"/>
        <v>80</v>
      </c>
      <c r="CP23">
        <v>8</v>
      </c>
      <c r="CQ23">
        <v>10</v>
      </c>
      <c r="CR23">
        <v>-4</v>
      </c>
      <c r="CS23">
        <v>0</v>
      </c>
      <c r="CT23">
        <v>0</v>
      </c>
      <c r="CU23" s="2">
        <f t="shared" si="4"/>
        <v>91.111111111111114</v>
      </c>
      <c r="CV23">
        <v>123</v>
      </c>
      <c r="CW23">
        <v>135</v>
      </c>
      <c r="CX23">
        <v>4</v>
      </c>
      <c r="CY23">
        <v>0</v>
      </c>
      <c r="CZ23">
        <v>0</v>
      </c>
      <c r="DA23" s="2">
        <f t="shared" si="1"/>
        <v>75.471698113207552</v>
      </c>
      <c r="DB23">
        <v>40</v>
      </c>
      <c r="DC23">
        <v>53</v>
      </c>
      <c r="DD23" s="53">
        <f t="shared" si="2"/>
        <v>409.38511326860845</v>
      </c>
      <c r="DE23" s="52">
        <v>253</v>
      </c>
      <c r="DF23" s="52">
        <v>618</v>
      </c>
      <c r="DG23" s="52">
        <v>4</v>
      </c>
      <c r="DH23" s="105">
        <v>4</v>
      </c>
      <c r="DI23" s="52">
        <v>0</v>
      </c>
      <c r="DJ23" s="52"/>
      <c r="DK23" s="53"/>
      <c r="DL23" s="52"/>
      <c r="DM23" s="52"/>
      <c r="DN23" s="52"/>
      <c r="DO23" s="52"/>
      <c r="DP23" s="52"/>
      <c r="DQ23" s="52"/>
      <c r="DR23" s="52"/>
      <c r="DS23" s="52"/>
      <c r="DT23" s="52"/>
      <c r="DU23" s="52"/>
      <c r="DV23" s="52"/>
      <c r="DW23" s="53"/>
      <c r="DX23" s="53"/>
      <c r="DY23" s="53"/>
      <c r="DZ23" s="52"/>
      <c r="EA23" s="3"/>
      <c r="EB23" s="3"/>
      <c r="EC23" s="3"/>
      <c r="ED23" s="3"/>
      <c r="EE23" s="3"/>
      <c r="EF23" s="3"/>
      <c r="EG23" s="3"/>
      <c r="EH23" s="3"/>
      <c r="EI23" s="3"/>
      <c r="EJ23" s="3"/>
      <c r="EK23" s="3"/>
      <c r="EL23" s="3"/>
      <c r="EM23" s="3"/>
      <c r="EN23" s="3"/>
      <c r="EO23" s="3"/>
      <c r="EP23" s="3"/>
      <c r="EQ23" s="3"/>
      <c r="ER23" s="3"/>
      <c r="ES23" s="3"/>
      <c r="ET23" s="3"/>
      <c r="EU23" s="3"/>
      <c r="EV23" s="3"/>
      <c r="EW23" s="3"/>
      <c r="EX23" s="3"/>
    </row>
    <row r="24" spans="1:154" x14ac:dyDescent="0.2">
      <c r="A24" t="s">
        <v>162</v>
      </c>
      <c r="B24"/>
      <c r="C24" t="s">
        <v>216</v>
      </c>
      <c r="D24" t="s">
        <v>240</v>
      </c>
      <c r="E24" t="s">
        <v>226</v>
      </c>
      <c r="F24">
        <v>44.2</v>
      </c>
      <c r="G24">
        <v>0</v>
      </c>
      <c r="H24">
        <v>0</v>
      </c>
      <c r="I24">
        <v>44.4</v>
      </c>
      <c r="J24">
        <v>0</v>
      </c>
      <c r="K24">
        <v>0</v>
      </c>
      <c r="L24">
        <v>12</v>
      </c>
      <c r="M24">
        <v>11</v>
      </c>
      <c r="N24">
        <v>92</v>
      </c>
      <c r="O24">
        <v>52.2</v>
      </c>
      <c r="P24">
        <v>48</v>
      </c>
      <c r="Q24">
        <v>92</v>
      </c>
      <c r="R24">
        <v>8.6</v>
      </c>
      <c r="S24">
        <v>0</v>
      </c>
      <c r="T24">
        <v>0</v>
      </c>
      <c r="U24">
        <v>9.1999999999999993</v>
      </c>
      <c r="V24">
        <v>0</v>
      </c>
      <c r="W24">
        <v>0</v>
      </c>
      <c r="X24">
        <v>57.6</v>
      </c>
      <c r="Y24">
        <v>484</v>
      </c>
      <c r="Z24">
        <v>841</v>
      </c>
      <c r="AA24">
        <v>825</v>
      </c>
      <c r="AB24">
        <v>0</v>
      </c>
      <c r="AC24">
        <v>0</v>
      </c>
      <c r="AG24">
        <v>80.599999999999994</v>
      </c>
      <c r="AH24">
        <v>0</v>
      </c>
      <c r="AI24">
        <v>0</v>
      </c>
      <c r="AJ24">
        <v>75.8</v>
      </c>
      <c r="AK24">
        <v>0</v>
      </c>
      <c r="AL24">
        <v>0</v>
      </c>
      <c r="AM24" s="25">
        <v>19.48</v>
      </c>
      <c r="AN24">
        <v>31266</v>
      </c>
      <c r="AO24">
        <v>1605</v>
      </c>
      <c r="AP24" s="25">
        <v>1.95</v>
      </c>
      <c r="AQ24">
        <v>1610</v>
      </c>
      <c r="AR24">
        <v>826</v>
      </c>
      <c r="AS24">
        <v>46.8</v>
      </c>
      <c r="AT24">
        <v>386</v>
      </c>
      <c r="AU24">
        <v>825</v>
      </c>
      <c r="AV24">
        <v>5.9</v>
      </c>
      <c r="AW24">
        <v>3</v>
      </c>
      <c r="AX24">
        <v>51</v>
      </c>
      <c r="AY24">
        <v>2.5</v>
      </c>
      <c r="AZ24">
        <v>6</v>
      </c>
      <c r="BA24">
        <v>241</v>
      </c>
      <c r="BB24">
        <v>1.6</v>
      </c>
      <c r="BC24">
        <v>4</v>
      </c>
      <c r="BD24">
        <v>256</v>
      </c>
      <c r="BE24">
        <v>71</v>
      </c>
      <c r="BF24">
        <v>0</v>
      </c>
      <c r="BG24">
        <v>0</v>
      </c>
      <c r="BH24">
        <v>-1</v>
      </c>
      <c r="BI24">
        <v>0</v>
      </c>
      <c r="BJ24">
        <v>0</v>
      </c>
      <c r="BK24">
        <v>61</v>
      </c>
      <c r="BL24">
        <v>0</v>
      </c>
      <c r="BM24">
        <v>0</v>
      </c>
      <c r="BN24">
        <v>2</v>
      </c>
      <c r="BO24">
        <v>0</v>
      </c>
      <c r="BP24">
        <v>0</v>
      </c>
      <c r="BQ24">
        <v>78</v>
      </c>
      <c r="BR24">
        <v>0</v>
      </c>
      <c r="BS24">
        <v>0</v>
      </c>
      <c r="BT24">
        <v>-3</v>
      </c>
      <c r="BU24">
        <v>0</v>
      </c>
      <c r="BV24">
        <v>0</v>
      </c>
      <c r="BW24">
        <v>6.8</v>
      </c>
      <c r="BX24">
        <v>5</v>
      </c>
      <c r="BY24">
        <v>74</v>
      </c>
      <c r="BZ24">
        <v>23.6</v>
      </c>
      <c r="CA24">
        <v>51</v>
      </c>
      <c r="CB24">
        <v>216</v>
      </c>
      <c r="CC24">
        <v>0</v>
      </c>
      <c r="CD24">
        <v>0</v>
      </c>
      <c r="CE24">
        <v>32</v>
      </c>
      <c r="CF24">
        <v>4.2</v>
      </c>
      <c r="CG24">
        <v>9</v>
      </c>
      <c r="CH24">
        <v>216</v>
      </c>
      <c r="CI24" s="2">
        <f t="shared" si="0"/>
        <v>79.802955665024626</v>
      </c>
      <c r="CJ24">
        <v>162</v>
      </c>
      <c r="CK24">
        <v>203</v>
      </c>
      <c r="CL24">
        <v>0</v>
      </c>
      <c r="CM24">
        <v>0</v>
      </c>
      <c r="CN24">
        <v>0</v>
      </c>
      <c r="CO24" s="2">
        <f t="shared" si="3"/>
        <v>79.569892473118273</v>
      </c>
      <c r="CP24">
        <v>74</v>
      </c>
      <c r="CQ24">
        <v>93</v>
      </c>
      <c r="CR24">
        <v>4</v>
      </c>
      <c r="CS24">
        <v>0</v>
      </c>
      <c r="CT24">
        <v>0</v>
      </c>
      <c r="CU24" s="2">
        <f t="shared" si="4"/>
        <v>80</v>
      </c>
      <c r="CV24">
        <v>88</v>
      </c>
      <c r="CW24">
        <v>110</v>
      </c>
      <c r="CX24">
        <v>-5</v>
      </c>
      <c r="CY24">
        <v>0</v>
      </c>
      <c r="CZ24">
        <v>0</v>
      </c>
      <c r="DA24" s="2">
        <f t="shared" si="1"/>
        <v>80.555555555555557</v>
      </c>
      <c r="DB24">
        <v>87</v>
      </c>
      <c r="DC24">
        <v>108</v>
      </c>
      <c r="DD24" s="53">
        <f t="shared" si="2"/>
        <v>0</v>
      </c>
      <c r="DE24" s="52">
        <v>0</v>
      </c>
      <c r="DF24" s="52">
        <v>841</v>
      </c>
      <c r="DG24" s="52">
        <v>5</v>
      </c>
      <c r="DH24" s="105">
        <v>3</v>
      </c>
      <c r="DI24" s="52">
        <v>0</v>
      </c>
      <c r="DJ24" s="52"/>
      <c r="DK24" s="53"/>
      <c r="DL24" s="52"/>
      <c r="DM24" s="52"/>
      <c r="DN24" s="52"/>
      <c r="DO24" s="52"/>
      <c r="DP24" s="52"/>
      <c r="DQ24" s="52"/>
      <c r="DR24" s="52"/>
      <c r="DS24" s="52"/>
      <c r="DT24" s="52"/>
      <c r="DU24" s="52"/>
      <c r="DV24" s="52"/>
      <c r="DW24" s="53"/>
      <c r="DX24" s="53"/>
      <c r="DY24" s="53"/>
      <c r="DZ24" s="52"/>
      <c r="EA24" s="3"/>
      <c r="EB24" s="3"/>
      <c r="EC24" s="3"/>
      <c r="ED24" s="3"/>
      <c r="EE24" s="3"/>
      <c r="EF24" s="3"/>
      <c r="EG24" s="3"/>
      <c r="EH24" s="3"/>
      <c r="EI24" s="3"/>
      <c r="EJ24" s="3"/>
      <c r="EK24" s="3"/>
      <c r="EL24" s="3"/>
      <c r="EM24" s="3"/>
      <c r="EN24" s="3"/>
      <c r="EO24" s="3"/>
      <c r="EP24" s="3"/>
      <c r="EQ24" s="3"/>
      <c r="ER24" s="3"/>
      <c r="ES24" s="3"/>
      <c r="ET24" s="3"/>
      <c r="EU24" s="3"/>
      <c r="EV24" s="3"/>
      <c r="EW24" s="3"/>
      <c r="EX24" s="3"/>
    </row>
    <row r="25" spans="1:154" x14ac:dyDescent="0.2">
      <c r="A25" t="s">
        <v>163</v>
      </c>
      <c r="B25"/>
      <c r="C25" t="s">
        <v>216</v>
      </c>
      <c r="D25" t="s">
        <v>241</v>
      </c>
      <c r="E25" t="s">
        <v>223</v>
      </c>
      <c r="F25">
        <v>44.2</v>
      </c>
      <c r="G25">
        <v>0</v>
      </c>
      <c r="H25">
        <v>0</v>
      </c>
      <c r="I25">
        <v>44.2</v>
      </c>
      <c r="J25">
        <v>0</v>
      </c>
      <c r="K25">
        <v>0</v>
      </c>
      <c r="L25">
        <v>6.7</v>
      </c>
      <c r="M25">
        <v>3</v>
      </c>
      <c r="N25">
        <v>45</v>
      </c>
      <c r="O25">
        <v>44.4</v>
      </c>
      <c r="P25">
        <v>20</v>
      </c>
      <c r="Q25">
        <v>45</v>
      </c>
      <c r="R25">
        <v>8.6</v>
      </c>
      <c r="S25">
        <v>0</v>
      </c>
      <c r="T25">
        <v>0</v>
      </c>
      <c r="U25">
        <v>9.1999999999999993</v>
      </c>
      <c r="V25">
        <v>0</v>
      </c>
      <c r="W25">
        <v>0</v>
      </c>
      <c r="X25">
        <v>64</v>
      </c>
      <c r="Y25">
        <v>258</v>
      </c>
      <c r="Z25">
        <v>403</v>
      </c>
      <c r="AA25">
        <v>403</v>
      </c>
      <c r="AB25">
        <v>0</v>
      </c>
      <c r="AC25">
        <v>0</v>
      </c>
      <c r="AG25">
        <v>80.599999999999994</v>
      </c>
      <c r="AH25">
        <v>0</v>
      </c>
      <c r="AI25">
        <v>0</v>
      </c>
      <c r="AJ25">
        <v>79</v>
      </c>
      <c r="AK25">
        <v>0</v>
      </c>
      <c r="AL25">
        <v>0</v>
      </c>
      <c r="AM25" s="25">
        <v>20.12</v>
      </c>
      <c r="AN25">
        <v>14846</v>
      </c>
      <c r="AO25">
        <v>738</v>
      </c>
      <c r="AP25" s="25">
        <v>1.86</v>
      </c>
      <c r="AQ25">
        <v>738</v>
      </c>
      <c r="AR25">
        <v>397</v>
      </c>
      <c r="AS25">
        <v>38</v>
      </c>
      <c r="AT25">
        <v>153</v>
      </c>
      <c r="AU25">
        <v>403</v>
      </c>
      <c r="AV25">
        <v>0</v>
      </c>
      <c r="AW25">
        <v>0</v>
      </c>
      <c r="AX25">
        <v>25</v>
      </c>
      <c r="AY25">
        <v>5.3</v>
      </c>
      <c r="AZ25">
        <v>7</v>
      </c>
      <c r="BA25">
        <v>133</v>
      </c>
      <c r="BB25">
        <v>9.4</v>
      </c>
      <c r="BC25">
        <v>12</v>
      </c>
      <c r="BD25">
        <v>127</v>
      </c>
      <c r="BE25">
        <v>66</v>
      </c>
      <c r="BF25">
        <v>0</v>
      </c>
      <c r="BG25">
        <v>0</v>
      </c>
      <c r="BH25">
        <v>-10</v>
      </c>
      <c r="BI25">
        <v>0</v>
      </c>
      <c r="BJ25">
        <v>0</v>
      </c>
      <c r="BK25">
        <v>53</v>
      </c>
      <c r="BL25">
        <v>0</v>
      </c>
      <c r="BM25">
        <v>0</v>
      </c>
      <c r="BN25">
        <v>-12</v>
      </c>
      <c r="BO25">
        <v>0</v>
      </c>
      <c r="BP25">
        <v>0</v>
      </c>
      <c r="BQ25">
        <v>77</v>
      </c>
      <c r="BR25">
        <v>0</v>
      </c>
      <c r="BS25">
        <v>0</v>
      </c>
      <c r="BT25">
        <v>-7</v>
      </c>
      <c r="BU25">
        <v>0</v>
      </c>
      <c r="BV25">
        <v>0</v>
      </c>
      <c r="BW25">
        <v>5.4</v>
      </c>
      <c r="BX25">
        <v>2</v>
      </c>
      <c r="BY25">
        <v>37</v>
      </c>
      <c r="BZ25">
        <v>31.2</v>
      </c>
      <c r="CA25">
        <v>29</v>
      </c>
      <c r="CB25">
        <v>93</v>
      </c>
      <c r="CC25">
        <v>0</v>
      </c>
      <c r="CD25">
        <v>0</v>
      </c>
      <c r="CE25">
        <v>19</v>
      </c>
      <c r="CF25">
        <v>9.6999999999999993</v>
      </c>
      <c r="CG25">
        <v>9</v>
      </c>
      <c r="CH25">
        <v>93</v>
      </c>
      <c r="CI25" s="2">
        <f t="shared" si="0"/>
        <v>73.033707865168537</v>
      </c>
      <c r="CJ25">
        <v>65</v>
      </c>
      <c r="CK25">
        <v>89</v>
      </c>
      <c r="CL25">
        <v>-11</v>
      </c>
      <c r="CM25">
        <v>0</v>
      </c>
      <c r="CN25">
        <v>0</v>
      </c>
      <c r="CO25" s="2"/>
      <c r="CU25" s="2">
        <f t="shared" si="4"/>
        <v>73.033707865168537</v>
      </c>
      <c r="CV25">
        <v>65</v>
      </c>
      <c r="CW25">
        <v>89</v>
      </c>
      <c r="CX25">
        <v>-11</v>
      </c>
      <c r="CY25">
        <v>0</v>
      </c>
      <c r="CZ25">
        <v>0</v>
      </c>
      <c r="DA25" s="2">
        <f t="shared" si="1"/>
        <v>88.235294117647058</v>
      </c>
      <c r="DB25">
        <v>15</v>
      </c>
      <c r="DC25">
        <v>17</v>
      </c>
      <c r="DD25" s="53">
        <f t="shared" si="2"/>
        <v>49.627791563275437</v>
      </c>
      <c r="DE25" s="52">
        <v>20</v>
      </c>
      <c r="DF25" s="52">
        <v>403</v>
      </c>
      <c r="DG25" s="52">
        <v>3</v>
      </c>
      <c r="DH25" s="105">
        <v>3</v>
      </c>
      <c r="DI25" s="52">
        <v>0</v>
      </c>
      <c r="DJ25" s="52"/>
      <c r="DK25" s="53"/>
      <c r="DL25" s="52"/>
      <c r="DM25" s="52"/>
      <c r="DN25" s="52"/>
      <c r="DO25" s="52"/>
      <c r="DP25" s="52"/>
      <c r="DQ25" s="52"/>
      <c r="DR25" s="52"/>
      <c r="DS25" s="52"/>
      <c r="DT25" s="52"/>
      <c r="DU25" s="52"/>
      <c r="DV25" s="52"/>
      <c r="DW25" s="53"/>
      <c r="DX25" s="53"/>
      <c r="DY25" s="53"/>
      <c r="DZ25" s="52"/>
      <c r="EA25" s="3"/>
      <c r="EB25" s="3"/>
      <c r="EC25" s="3"/>
      <c r="ED25" s="3"/>
      <c r="EE25" s="3"/>
      <c r="EF25" s="3"/>
      <c r="EG25" s="3"/>
      <c r="EH25" s="3"/>
      <c r="EI25" s="3"/>
      <c r="EJ25" s="3"/>
      <c r="EK25" s="3"/>
      <c r="EL25" s="3"/>
      <c r="EM25" s="3"/>
      <c r="EN25" s="3"/>
      <c r="EO25" s="3"/>
      <c r="EP25" s="3"/>
      <c r="EQ25" s="3"/>
      <c r="ER25" s="3"/>
      <c r="ES25" s="3"/>
      <c r="ET25" s="3"/>
      <c r="EU25" s="3"/>
      <c r="EV25" s="3"/>
      <c r="EW25" s="3"/>
      <c r="EX25" s="3"/>
    </row>
    <row r="26" spans="1:154" x14ac:dyDescent="0.2">
      <c r="A26" t="s">
        <v>164</v>
      </c>
      <c r="B26"/>
      <c r="C26" t="s">
        <v>216</v>
      </c>
      <c r="D26" t="s">
        <v>242</v>
      </c>
      <c r="E26" t="s">
        <v>43</v>
      </c>
      <c r="F26">
        <v>44.2</v>
      </c>
      <c r="G26">
        <v>0</v>
      </c>
      <c r="H26">
        <v>0</v>
      </c>
      <c r="I26">
        <v>44.5</v>
      </c>
      <c r="J26">
        <v>0</v>
      </c>
      <c r="K26">
        <v>0</v>
      </c>
      <c r="L26">
        <v>9.1</v>
      </c>
      <c r="M26">
        <v>4</v>
      </c>
      <c r="N26">
        <v>44</v>
      </c>
      <c r="O26">
        <v>56.8</v>
      </c>
      <c r="P26">
        <v>25</v>
      </c>
      <c r="Q26">
        <v>44</v>
      </c>
      <c r="R26">
        <v>8.6</v>
      </c>
      <c r="S26">
        <v>0</v>
      </c>
      <c r="T26">
        <v>0</v>
      </c>
      <c r="U26">
        <v>11.3</v>
      </c>
      <c r="V26">
        <v>0</v>
      </c>
      <c r="W26">
        <v>0</v>
      </c>
      <c r="X26">
        <v>71.8</v>
      </c>
      <c r="Y26">
        <v>245</v>
      </c>
      <c r="Z26">
        <v>341</v>
      </c>
      <c r="AA26">
        <v>324</v>
      </c>
      <c r="AB26">
        <v>0</v>
      </c>
      <c r="AC26">
        <v>0</v>
      </c>
      <c r="AG26">
        <v>80.599999999999994</v>
      </c>
      <c r="AH26">
        <v>0</v>
      </c>
      <c r="AI26">
        <v>0</v>
      </c>
      <c r="AJ26">
        <v>70.599999999999994</v>
      </c>
      <c r="AK26">
        <v>0</v>
      </c>
      <c r="AL26">
        <v>0</v>
      </c>
      <c r="AM26" s="25">
        <v>15.46</v>
      </c>
      <c r="AN26">
        <v>10974</v>
      </c>
      <c r="AO26">
        <v>710</v>
      </c>
      <c r="AP26" s="25">
        <v>2.1800000000000002</v>
      </c>
      <c r="AQ26">
        <v>710</v>
      </c>
      <c r="AR26">
        <v>325</v>
      </c>
      <c r="AS26">
        <v>53.4</v>
      </c>
      <c r="AT26">
        <v>173</v>
      </c>
      <c r="AU26">
        <v>324</v>
      </c>
      <c r="AV26">
        <v>0</v>
      </c>
      <c r="AW26">
        <v>0</v>
      </c>
      <c r="AX26">
        <v>22</v>
      </c>
      <c r="AY26">
        <v>3.7</v>
      </c>
      <c r="AZ26">
        <v>4</v>
      </c>
      <c r="BA26">
        <v>108</v>
      </c>
      <c r="BB26">
        <v>3.6</v>
      </c>
      <c r="BC26">
        <v>3</v>
      </c>
      <c r="BD26">
        <v>84</v>
      </c>
      <c r="BE26">
        <v>68</v>
      </c>
      <c r="BF26">
        <v>0</v>
      </c>
      <c r="BG26">
        <v>0</v>
      </c>
      <c r="BH26">
        <v>-6</v>
      </c>
      <c r="BI26">
        <v>0</v>
      </c>
      <c r="BJ26">
        <v>0</v>
      </c>
      <c r="BK26">
        <v>58</v>
      </c>
      <c r="BL26">
        <v>0</v>
      </c>
      <c r="BM26">
        <v>0</v>
      </c>
      <c r="BN26">
        <v>-3</v>
      </c>
      <c r="BO26">
        <v>0</v>
      </c>
      <c r="BP26">
        <v>0</v>
      </c>
      <c r="BQ26">
        <v>80</v>
      </c>
      <c r="BR26">
        <v>0</v>
      </c>
      <c r="BS26">
        <v>0</v>
      </c>
      <c r="BT26">
        <v>-3</v>
      </c>
      <c r="BU26">
        <v>0</v>
      </c>
      <c r="BV26">
        <v>0</v>
      </c>
      <c r="BW26">
        <v>9.4</v>
      </c>
      <c r="BX26">
        <v>3</v>
      </c>
      <c r="BY26">
        <v>32</v>
      </c>
      <c r="BZ26">
        <v>35.6</v>
      </c>
      <c r="CA26">
        <v>31</v>
      </c>
      <c r="CB26">
        <v>87</v>
      </c>
      <c r="CC26">
        <v>0</v>
      </c>
      <c r="CD26">
        <v>0</v>
      </c>
      <c r="CE26">
        <v>16</v>
      </c>
      <c r="CF26">
        <v>9.1999999999999993</v>
      </c>
      <c r="CG26">
        <v>8</v>
      </c>
      <c r="CH26">
        <v>87</v>
      </c>
      <c r="CI26" s="2">
        <f t="shared" si="0"/>
        <v>75.308641975308646</v>
      </c>
      <c r="CJ26">
        <v>61</v>
      </c>
      <c r="CK26">
        <v>81</v>
      </c>
      <c r="CL26">
        <v>-5</v>
      </c>
      <c r="CM26">
        <v>0</v>
      </c>
      <c r="CN26">
        <v>0</v>
      </c>
      <c r="CO26" s="2">
        <f t="shared" si="3"/>
        <v>65.625</v>
      </c>
      <c r="CP26">
        <v>21</v>
      </c>
      <c r="CQ26">
        <v>32</v>
      </c>
      <c r="CR26">
        <v>-5</v>
      </c>
      <c r="CS26">
        <v>0</v>
      </c>
      <c r="CT26">
        <v>0</v>
      </c>
      <c r="CU26" s="2">
        <f t="shared" si="4"/>
        <v>81.632653061224488</v>
      </c>
      <c r="CV26">
        <v>40</v>
      </c>
      <c r="CW26">
        <v>49</v>
      </c>
      <c r="CX26">
        <v>-4</v>
      </c>
      <c r="CY26">
        <v>0</v>
      </c>
      <c r="CZ26">
        <v>0</v>
      </c>
      <c r="DA26" s="2">
        <f t="shared" si="1"/>
        <v>100</v>
      </c>
      <c r="DB26">
        <v>16</v>
      </c>
      <c r="DC26">
        <v>16</v>
      </c>
      <c r="DD26" s="53">
        <f t="shared" si="2"/>
        <v>348.97360703812319</v>
      </c>
      <c r="DE26" s="52">
        <v>119</v>
      </c>
      <c r="DF26" s="52">
        <v>341</v>
      </c>
      <c r="DG26" s="52">
        <v>0</v>
      </c>
      <c r="DH26" s="105">
        <v>0</v>
      </c>
      <c r="DI26" s="52">
        <v>0</v>
      </c>
      <c r="DJ26" s="52"/>
      <c r="DK26" s="53"/>
      <c r="DL26" s="52"/>
      <c r="DM26" s="52"/>
      <c r="DN26" s="52"/>
      <c r="DO26" s="52"/>
      <c r="DP26" s="52"/>
      <c r="DQ26" s="52"/>
      <c r="DR26" s="52"/>
      <c r="DS26" s="52"/>
      <c r="DT26" s="52"/>
      <c r="DU26" s="52"/>
      <c r="DV26" s="52"/>
      <c r="DW26" s="53"/>
      <c r="DX26" s="53"/>
      <c r="DY26" s="53"/>
      <c r="DZ26" s="52"/>
      <c r="EA26" s="3"/>
      <c r="EB26" s="3"/>
      <c r="EC26" s="3"/>
      <c r="ED26" s="3"/>
      <c r="EE26" s="3"/>
      <c r="EF26" s="3"/>
      <c r="EG26" s="3"/>
      <c r="EH26" s="3"/>
      <c r="EI26" s="3"/>
      <c r="EJ26" s="3"/>
      <c r="EK26" s="3"/>
      <c r="EL26" s="3"/>
      <c r="EM26" s="3"/>
      <c r="EN26" s="3"/>
      <c r="EO26" s="3"/>
      <c r="EP26" s="3"/>
      <c r="EQ26" s="3"/>
      <c r="ER26" s="3"/>
      <c r="ES26" s="3"/>
      <c r="ET26" s="3"/>
      <c r="EU26" s="3"/>
      <c r="EV26" s="3"/>
      <c r="EW26" s="3"/>
      <c r="EX26" s="3"/>
    </row>
    <row r="27" spans="1:154" x14ac:dyDescent="0.2">
      <c r="A27" t="s">
        <v>165</v>
      </c>
      <c r="B27"/>
      <c r="C27" t="s">
        <v>217</v>
      </c>
      <c r="D27" t="s">
        <v>67</v>
      </c>
      <c r="E27" t="s">
        <v>226</v>
      </c>
      <c r="F27">
        <v>43.4</v>
      </c>
      <c r="G27">
        <v>0</v>
      </c>
      <c r="H27">
        <v>0</v>
      </c>
      <c r="I27">
        <v>42.3</v>
      </c>
      <c r="J27">
        <v>0</v>
      </c>
      <c r="K27">
        <v>0</v>
      </c>
      <c r="L27">
        <v>15</v>
      </c>
      <c r="M27">
        <v>3</v>
      </c>
      <c r="N27">
        <v>20</v>
      </c>
      <c r="O27">
        <v>20</v>
      </c>
      <c r="P27">
        <v>4</v>
      </c>
      <c r="Q27">
        <v>20</v>
      </c>
      <c r="R27">
        <v>4</v>
      </c>
      <c r="S27">
        <v>0</v>
      </c>
      <c r="T27">
        <v>0</v>
      </c>
      <c r="U27">
        <v>3.7</v>
      </c>
      <c r="V27">
        <v>0</v>
      </c>
      <c r="W27">
        <v>0</v>
      </c>
      <c r="X27">
        <v>76</v>
      </c>
      <c r="Y27">
        <v>95</v>
      </c>
      <c r="Z27">
        <v>125</v>
      </c>
      <c r="AA27">
        <v>65</v>
      </c>
      <c r="AB27">
        <v>0</v>
      </c>
      <c r="AC27">
        <v>0</v>
      </c>
      <c r="AM27" s="25">
        <v>10.36</v>
      </c>
      <c r="AN27">
        <v>2383</v>
      </c>
      <c r="AO27">
        <v>230</v>
      </c>
      <c r="AP27" s="25">
        <v>3.65</v>
      </c>
      <c r="AQ27">
        <v>230</v>
      </c>
      <c r="AR27">
        <v>63</v>
      </c>
      <c r="AS27">
        <v>63.1</v>
      </c>
      <c r="AT27">
        <v>41</v>
      </c>
      <c r="AU27">
        <v>65</v>
      </c>
      <c r="AV27">
        <v>2.9</v>
      </c>
      <c r="AW27">
        <v>1</v>
      </c>
      <c r="AX27">
        <v>35</v>
      </c>
      <c r="CC27">
        <v>0</v>
      </c>
      <c r="CD27">
        <v>0</v>
      </c>
      <c r="CE27">
        <v>28</v>
      </c>
      <c r="CI27" s="2"/>
      <c r="CO27" s="2"/>
      <c r="CU27" s="2"/>
      <c r="DA27" s="2"/>
      <c r="DD27" s="53">
        <f t="shared" si="2"/>
        <v>216</v>
      </c>
      <c r="DE27" s="52">
        <v>27</v>
      </c>
      <c r="DF27" s="52">
        <v>125</v>
      </c>
      <c r="DG27" s="52">
        <v>1</v>
      </c>
      <c r="DH27" s="105">
        <v>1</v>
      </c>
      <c r="DI27" s="52">
        <v>0</v>
      </c>
      <c r="DJ27" s="52"/>
      <c r="DK27" s="53"/>
      <c r="DL27" s="52"/>
      <c r="DM27" s="52"/>
      <c r="DN27" s="52"/>
      <c r="DO27" s="52"/>
      <c r="DP27" s="52"/>
      <c r="DQ27" s="52"/>
      <c r="DR27" s="52"/>
      <c r="DS27" s="52"/>
      <c r="DT27" s="52"/>
      <c r="DU27" s="52"/>
      <c r="DV27" s="52"/>
      <c r="DW27" s="53"/>
      <c r="DX27" s="53"/>
      <c r="DY27" s="53"/>
      <c r="DZ27" s="52"/>
      <c r="EA27" s="3"/>
      <c r="EB27" s="3"/>
      <c r="EC27" s="3"/>
      <c r="ED27" s="3"/>
      <c r="EE27" s="3"/>
      <c r="EF27" s="3"/>
      <c r="EG27" s="3"/>
      <c r="EH27" s="3"/>
      <c r="EI27" s="3"/>
      <c r="EJ27" s="3"/>
      <c r="EK27" s="3"/>
      <c r="EL27" s="3"/>
      <c r="EM27" s="3"/>
      <c r="EN27" s="3"/>
      <c r="EO27" s="3"/>
      <c r="EP27" s="3"/>
      <c r="EQ27" s="3"/>
      <c r="ER27" s="3"/>
      <c r="ES27" s="3"/>
      <c r="ET27" s="3"/>
      <c r="EU27" s="3"/>
      <c r="EV27" s="3"/>
      <c r="EW27" s="3"/>
      <c r="EX27" s="3"/>
    </row>
    <row r="28" spans="1:154" x14ac:dyDescent="0.2">
      <c r="A28" t="s">
        <v>166</v>
      </c>
      <c r="B28"/>
      <c r="C28" t="s">
        <v>216</v>
      </c>
      <c r="D28" t="s">
        <v>243</v>
      </c>
      <c r="E28" t="s">
        <v>42</v>
      </c>
      <c r="F28">
        <v>44.2</v>
      </c>
      <c r="G28">
        <v>0</v>
      </c>
      <c r="H28">
        <v>0</v>
      </c>
      <c r="I28">
        <v>42.5</v>
      </c>
      <c r="J28">
        <v>0</v>
      </c>
      <c r="K28">
        <v>0</v>
      </c>
      <c r="L28">
        <v>16.7</v>
      </c>
      <c r="M28">
        <v>5</v>
      </c>
      <c r="N28">
        <v>30</v>
      </c>
      <c r="O28">
        <v>53.3</v>
      </c>
      <c r="P28">
        <v>16</v>
      </c>
      <c r="Q28">
        <v>30</v>
      </c>
      <c r="R28">
        <v>8.6</v>
      </c>
      <c r="S28">
        <v>0</v>
      </c>
      <c r="T28">
        <v>0</v>
      </c>
      <c r="U28">
        <v>10.1</v>
      </c>
      <c r="V28">
        <v>0</v>
      </c>
      <c r="W28">
        <v>0</v>
      </c>
      <c r="X28">
        <v>68.8</v>
      </c>
      <c r="Y28">
        <v>212</v>
      </c>
      <c r="Z28">
        <v>308</v>
      </c>
      <c r="AA28">
        <v>284</v>
      </c>
      <c r="AB28">
        <v>0</v>
      </c>
      <c r="AC28">
        <v>0</v>
      </c>
      <c r="AG28">
        <v>80.599999999999994</v>
      </c>
      <c r="AH28">
        <v>0</v>
      </c>
      <c r="AI28">
        <v>0</v>
      </c>
      <c r="AJ28">
        <v>71</v>
      </c>
      <c r="AK28">
        <v>0</v>
      </c>
      <c r="AL28">
        <v>0</v>
      </c>
      <c r="AM28" s="25">
        <v>18.11</v>
      </c>
      <c r="AN28">
        <v>9562</v>
      </c>
      <c r="AO28">
        <v>528</v>
      </c>
      <c r="AP28" s="25">
        <v>1.69</v>
      </c>
      <c r="AQ28">
        <v>528</v>
      </c>
      <c r="AR28">
        <v>312</v>
      </c>
      <c r="AS28">
        <v>52.1</v>
      </c>
      <c r="AT28">
        <v>148</v>
      </c>
      <c r="AU28">
        <v>284</v>
      </c>
      <c r="AV28">
        <v>0</v>
      </c>
      <c r="AW28">
        <v>0</v>
      </c>
      <c r="AX28">
        <v>32</v>
      </c>
      <c r="AY28">
        <v>1.2</v>
      </c>
      <c r="AZ28">
        <v>1</v>
      </c>
      <c r="BA28">
        <v>83</v>
      </c>
      <c r="BB28">
        <v>2.5</v>
      </c>
      <c r="BC28">
        <v>2</v>
      </c>
      <c r="BD28">
        <v>81</v>
      </c>
      <c r="BE28">
        <v>72</v>
      </c>
      <c r="BF28">
        <v>0</v>
      </c>
      <c r="BG28">
        <v>0</v>
      </c>
      <c r="BH28">
        <v>-6</v>
      </c>
      <c r="BI28">
        <v>0</v>
      </c>
      <c r="BJ28">
        <v>0</v>
      </c>
      <c r="BK28">
        <v>54</v>
      </c>
      <c r="BL28">
        <v>0</v>
      </c>
      <c r="BM28">
        <v>0</v>
      </c>
      <c r="BN28">
        <v>-13</v>
      </c>
      <c r="BO28">
        <v>0</v>
      </c>
      <c r="BP28">
        <v>0</v>
      </c>
      <c r="BQ28">
        <v>87</v>
      </c>
      <c r="BR28">
        <v>0</v>
      </c>
      <c r="BS28">
        <v>0</v>
      </c>
      <c r="BT28">
        <v>0</v>
      </c>
      <c r="BU28">
        <v>0</v>
      </c>
      <c r="BV28">
        <v>0</v>
      </c>
      <c r="BW28">
        <v>12.9</v>
      </c>
      <c r="BX28">
        <v>4</v>
      </c>
      <c r="BY28">
        <v>31</v>
      </c>
      <c r="BZ28">
        <v>13.3</v>
      </c>
      <c r="CA28">
        <v>10</v>
      </c>
      <c r="CB28">
        <v>75</v>
      </c>
      <c r="CC28">
        <v>3.2</v>
      </c>
      <c r="CD28">
        <v>1</v>
      </c>
      <c r="CE28">
        <v>31</v>
      </c>
      <c r="CF28">
        <v>10.7</v>
      </c>
      <c r="CG28">
        <v>8</v>
      </c>
      <c r="CH28">
        <v>75</v>
      </c>
      <c r="CI28" s="2">
        <f t="shared" si="0"/>
        <v>80.555555555555557</v>
      </c>
      <c r="CJ28">
        <v>58</v>
      </c>
      <c r="CK28">
        <v>72</v>
      </c>
      <c r="CL28">
        <v>-5</v>
      </c>
      <c r="CM28">
        <v>0</v>
      </c>
      <c r="CN28">
        <v>0</v>
      </c>
      <c r="CO28" s="2"/>
      <c r="CU28" s="2">
        <f t="shared" si="4"/>
        <v>80.555555555555557</v>
      </c>
      <c r="CV28">
        <v>58</v>
      </c>
      <c r="CW28">
        <v>72</v>
      </c>
      <c r="CX28">
        <v>-5</v>
      </c>
      <c r="CY28">
        <v>0</v>
      </c>
      <c r="CZ28">
        <v>0</v>
      </c>
      <c r="DA28" s="2">
        <f t="shared" si="1"/>
        <v>92.857142857142861</v>
      </c>
      <c r="DB28">
        <v>26</v>
      </c>
      <c r="DC28">
        <v>28</v>
      </c>
      <c r="DD28" s="53">
        <f t="shared" si="2"/>
        <v>32.467532467532465</v>
      </c>
      <c r="DE28" s="52">
        <v>10</v>
      </c>
      <c r="DF28" s="52">
        <v>308</v>
      </c>
      <c r="DG28" s="52">
        <v>0</v>
      </c>
      <c r="DH28" s="105">
        <v>0</v>
      </c>
      <c r="DI28" s="52">
        <v>0</v>
      </c>
      <c r="DJ28" s="52"/>
      <c r="DK28" s="53"/>
      <c r="DL28" s="52"/>
      <c r="DM28" s="52"/>
      <c r="DN28" s="52"/>
      <c r="DO28" s="52"/>
      <c r="DP28" s="52"/>
      <c r="DQ28" s="52"/>
      <c r="DR28" s="52"/>
      <c r="DS28" s="52"/>
      <c r="DT28" s="52"/>
      <c r="DU28" s="52"/>
      <c r="DV28" s="52"/>
      <c r="DW28" s="53"/>
      <c r="DX28" s="53"/>
      <c r="DY28" s="53"/>
      <c r="DZ28" s="52"/>
      <c r="EA28" s="3"/>
      <c r="EB28" s="3"/>
      <c r="EC28" s="3"/>
      <c r="ED28" s="3"/>
      <c r="EE28" s="3"/>
      <c r="EF28" s="3"/>
      <c r="EG28" s="3"/>
      <c r="EH28" s="3"/>
      <c r="EI28" s="3"/>
      <c r="EJ28" s="3"/>
      <c r="EK28" s="3"/>
      <c r="EL28" s="3"/>
      <c r="EM28" s="3"/>
      <c r="EN28" s="3"/>
      <c r="EO28" s="3"/>
      <c r="EP28" s="3"/>
      <c r="EQ28" s="3"/>
      <c r="ER28" s="3"/>
      <c r="ES28" s="3"/>
      <c r="ET28" s="3"/>
      <c r="EU28" s="3"/>
      <c r="EV28" s="3"/>
      <c r="EW28" s="3"/>
      <c r="EX28" s="3"/>
    </row>
    <row r="29" spans="1:154" x14ac:dyDescent="0.2">
      <c r="A29" t="s">
        <v>167</v>
      </c>
      <c r="B29"/>
      <c r="C29" t="s">
        <v>216</v>
      </c>
      <c r="D29" t="s">
        <v>244</v>
      </c>
      <c r="E29" t="s">
        <v>245</v>
      </c>
      <c r="F29">
        <v>44.2</v>
      </c>
      <c r="G29">
        <v>0</v>
      </c>
      <c r="H29">
        <v>0</v>
      </c>
      <c r="I29">
        <v>44.2</v>
      </c>
      <c r="J29">
        <v>0</v>
      </c>
      <c r="K29">
        <v>0</v>
      </c>
      <c r="L29">
        <v>64.7</v>
      </c>
      <c r="M29">
        <v>44</v>
      </c>
      <c r="N29">
        <v>68</v>
      </c>
      <c r="O29">
        <v>5.9</v>
      </c>
      <c r="P29">
        <v>4</v>
      </c>
      <c r="Q29">
        <v>68</v>
      </c>
      <c r="R29">
        <v>8.6</v>
      </c>
      <c r="S29">
        <v>0</v>
      </c>
      <c r="T29">
        <v>0</v>
      </c>
      <c r="U29">
        <v>2.2999999999999998</v>
      </c>
      <c r="V29">
        <v>0</v>
      </c>
      <c r="W29">
        <v>0</v>
      </c>
      <c r="X29">
        <v>59.4</v>
      </c>
      <c r="Y29">
        <v>314</v>
      </c>
      <c r="Z29">
        <v>529</v>
      </c>
      <c r="AA29">
        <v>494</v>
      </c>
      <c r="AB29">
        <v>0</v>
      </c>
      <c r="AC29">
        <v>0</v>
      </c>
      <c r="AG29">
        <v>80.599999999999994</v>
      </c>
      <c r="AH29">
        <v>0</v>
      </c>
      <c r="AI29">
        <v>0</v>
      </c>
      <c r="AJ29">
        <v>76.599999999999994</v>
      </c>
      <c r="AK29">
        <v>0</v>
      </c>
      <c r="AL29">
        <v>0</v>
      </c>
      <c r="AM29" s="25">
        <v>16.64</v>
      </c>
      <c r="AN29">
        <v>16340</v>
      </c>
      <c r="AO29">
        <v>982</v>
      </c>
      <c r="AP29" s="25">
        <v>1.98</v>
      </c>
      <c r="AQ29">
        <v>982</v>
      </c>
      <c r="AR29">
        <v>495</v>
      </c>
      <c r="AS29">
        <v>39.1</v>
      </c>
      <c r="AT29">
        <v>193</v>
      </c>
      <c r="AU29">
        <v>494</v>
      </c>
      <c r="AV29">
        <v>0</v>
      </c>
      <c r="AW29">
        <v>0</v>
      </c>
      <c r="AX29">
        <v>30</v>
      </c>
      <c r="AY29">
        <v>2.6</v>
      </c>
      <c r="AZ29">
        <v>4</v>
      </c>
      <c r="BA29">
        <v>155</v>
      </c>
      <c r="BB29">
        <v>2.5</v>
      </c>
      <c r="BC29">
        <v>4</v>
      </c>
      <c r="BD29">
        <v>158</v>
      </c>
      <c r="BE29">
        <v>58</v>
      </c>
      <c r="BF29">
        <v>0</v>
      </c>
      <c r="BG29">
        <v>0</v>
      </c>
      <c r="BH29">
        <v>-15</v>
      </c>
      <c r="BI29">
        <v>0</v>
      </c>
      <c r="BJ29">
        <v>0</v>
      </c>
      <c r="BK29">
        <v>46</v>
      </c>
      <c r="BL29">
        <v>0</v>
      </c>
      <c r="BM29">
        <v>0</v>
      </c>
      <c r="BN29">
        <v>-16</v>
      </c>
      <c r="BO29">
        <v>0</v>
      </c>
      <c r="BP29">
        <v>0</v>
      </c>
      <c r="BQ29">
        <v>72</v>
      </c>
      <c r="BR29">
        <v>0</v>
      </c>
      <c r="BS29">
        <v>0</v>
      </c>
      <c r="BT29">
        <v>-9</v>
      </c>
      <c r="BU29">
        <v>0</v>
      </c>
      <c r="BV29">
        <v>0</v>
      </c>
      <c r="BW29">
        <v>8</v>
      </c>
      <c r="BX29">
        <v>4</v>
      </c>
      <c r="BY29">
        <v>50</v>
      </c>
      <c r="BZ29">
        <v>15.9</v>
      </c>
      <c r="CA29">
        <v>25</v>
      </c>
      <c r="CB29">
        <v>157</v>
      </c>
      <c r="CC29">
        <v>0</v>
      </c>
      <c r="CD29">
        <v>0</v>
      </c>
      <c r="CE29">
        <v>23</v>
      </c>
      <c r="CF29">
        <v>7</v>
      </c>
      <c r="CG29">
        <v>11</v>
      </c>
      <c r="CH29">
        <v>157</v>
      </c>
      <c r="CI29" s="2">
        <f t="shared" si="0"/>
        <v>73.509933774834437</v>
      </c>
      <c r="CJ29">
        <v>111</v>
      </c>
      <c r="CK29">
        <v>151</v>
      </c>
      <c r="CL29">
        <v>-7</v>
      </c>
      <c r="CM29">
        <v>0</v>
      </c>
      <c r="CN29">
        <v>0</v>
      </c>
      <c r="CO29" s="2">
        <f t="shared" si="3"/>
        <v>72.307692307692307</v>
      </c>
      <c r="CP29">
        <v>47</v>
      </c>
      <c r="CQ29">
        <v>65</v>
      </c>
      <c r="CR29">
        <v>-3</v>
      </c>
      <c r="CS29">
        <v>0</v>
      </c>
      <c r="CT29">
        <v>0</v>
      </c>
      <c r="CU29" s="2">
        <f t="shared" si="4"/>
        <v>74.418604651162795</v>
      </c>
      <c r="CV29">
        <v>64</v>
      </c>
      <c r="CW29">
        <v>86</v>
      </c>
      <c r="CX29">
        <v>-11</v>
      </c>
      <c r="CY29">
        <v>0</v>
      </c>
      <c r="CZ29">
        <v>0</v>
      </c>
      <c r="DA29" s="2">
        <f t="shared" si="1"/>
        <v>80.952380952380949</v>
      </c>
      <c r="DB29">
        <v>17</v>
      </c>
      <c r="DC29">
        <v>21</v>
      </c>
      <c r="DD29" s="53">
        <f t="shared" si="2"/>
        <v>113.42155009451795</v>
      </c>
      <c r="DE29" s="52">
        <v>60</v>
      </c>
      <c r="DF29" s="52">
        <v>529</v>
      </c>
      <c r="DG29" s="52">
        <v>4</v>
      </c>
      <c r="DH29" s="105">
        <v>3</v>
      </c>
      <c r="DI29" s="52">
        <v>0</v>
      </c>
      <c r="DJ29" s="52"/>
      <c r="DK29" s="53"/>
      <c r="DL29" s="52"/>
      <c r="DM29" s="52"/>
      <c r="DN29" s="52"/>
      <c r="DO29" s="52"/>
      <c r="DP29" s="52"/>
      <c r="DQ29" s="52"/>
      <c r="DR29" s="52"/>
      <c r="DS29" s="52"/>
      <c r="DT29" s="52"/>
      <c r="DU29" s="52"/>
      <c r="DV29" s="52"/>
      <c r="DW29" s="53"/>
      <c r="DX29" s="53"/>
      <c r="DY29" s="53"/>
      <c r="DZ29" s="52"/>
      <c r="EA29" s="3"/>
      <c r="EB29" s="3"/>
      <c r="EC29" s="3"/>
      <c r="ED29" s="3"/>
      <c r="EE29" s="3"/>
      <c r="EF29" s="3"/>
      <c r="EG29" s="3"/>
      <c r="EH29" s="3"/>
      <c r="EI29" s="3"/>
      <c r="EJ29" s="3"/>
      <c r="EK29" s="3"/>
      <c r="EL29" s="3"/>
      <c r="EM29" s="3"/>
      <c r="EN29" s="3"/>
      <c r="EO29" s="3"/>
      <c r="EP29" s="3"/>
      <c r="EQ29" s="3"/>
      <c r="ER29" s="3"/>
      <c r="ES29" s="3"/>
      <c r="ET29" s="3"/>
      <c r="EU29" s="3"/>
      <c r="EV29" s="3"/>
      <c r="EW29" s="3"/>
      <c r="EX29" s="3"/>
    </row>
    <row r="30" spans="1:154" x14ac:dyDescent="0.2">
      <c r="A30" t="s">
        <v>168</v>
      </c>
      <c r="B30"/>
      <c r="C30" t="s">
        <v>216</v>
      </c>
      <c r="D30" t="s">
        <v>246</v>
      </c>
      <c r="E30" t="s">
        <v>45</v>
      </c>
      <c r="F30">
        <v>44.2</v>
      </c>
      <c r="G30">
        <v>0</v>
      </c>
      <c r="H30">
        <v>0</v>
      </c>
      <c r="I30">
        <v>45.2</v>
      </c>
      <c r="J30">
        <v>0</v>
      </c>
      <c r="K30">
        <v>0</v>
      </c>
      <c r="L30">
        <v>7.4</v>
      </c>
      <c r="M30">
        <v>7</v>
      </c>
      <c r="N30">
        <v>94</v>
      </c>
      <c r="O30">
        <v>47.9</v>
      </c>
      <c r="P30">
        <v>45</v>
      </c>
      <c r="Q30">
        <v>94</v>
      </c>
      <c r="R30">
        <v>8.6</v>
      </c>
      <c r="S30">
        <v>0</v>
      </c>
      <c r="T30">
        <v>0</v>
      </c>
      <c r="U30">
        <v>8.8000000000000007</v>
      </c>
      <c r="V30">
        <v>0</v>
      </c>
      <c r="W30">
        <v>0</v>
      </c>
      <c r="X30">
        <v>55.6</v>
      </c>
      <c r="Y30">
        <v>480</v>
      </c>
      <c r="Z30">
        <v>864</v>
      </c>
      <c r="AA30">
        <v>841</v>
      </c>
      <c r="AB30">
        <v>0</v>
      </c>
      <c r="AC30">
        <v>0</v>
      </c>
      <c r="AG30">
        <v>80.599999999999994</v>
      </c>
      <c r="AH30">
        <v>0</v>
      </c>
      <c r="AI30">
        <v>0</v>
      </c>
      <c r="AJ30">
        <v>82</v>
      </c>
      <c r="AK30">
        <v>0</v>
      </c>
      <c r="AL30">
        <v>0</v>
      </c>
      <c r="AM30" s="25">
        <v>15.92</v>
      </c>
      <c r="AN30">
        <v>26483</v>
      </c>
      <c r="AO30">
        <v>1663</v>
      </c>
      <c r="AP30" s="25">
        <v>1.97</v>
      </c>
      <c r="AQ30">
        <v>1663</v>
      </c>
      <c r="AR30">
        <v>844</v>
      </c>
      <c r="AS30">
        <v>30.7</v>
      </c>
      <c r="AT30">
        <v>258</v>
      </c>
      <c r="AU30">
        <v>841</v>
      </c>
      <c r="AV30">
        <v>4.2</v>
      </c>
      <c r="AW30">
        <v>8</v>
      </c>
      <c r="AX30">
        <v>192</v>
      </c>
      <c r="AY30">
        <v>4.3</v>
      </c>
      <c r="AZ30">
        <v>7</v>
      </c>
      <c r="BA30">
        <v>164</v>
      </c>
      <c r="BB30">
        <v>1.2</v>
      </c>
      <c r="BC30">
        <v>2</v>
      </c>
      <c r="BD30">
        <v>167</v>
      </c>
      <c r="BE30">
        <v>76</v>
      </c>
      <c r="BF30">
        <v>0</v>
      </c>
      <c r="BG30">
        <v>0</v>
      </c>
      <c r="BH30">
        <v>0</v>
      </c>
      <c r="BI30">
        <v>0</v>
      </c>
      <c r="BJ30">
        <v>0</v>
      </c>
      <c r="BK30">
        <v>53</v>
      </c>
      <c r="BL30">
        <v>0</v>
      </c>
      <c r="BM30">
        <v>0</v>
      </c>
      <c r="BN30">
        <v>-9</v>
      </c>
      <c r="BO30">
        <v>0</v>
      </c>
      <c r="BP30">
        <v>0</v>
      </c>
      <c r="BQ30">
        <v>85</v>
      </c>
      <c r="BR30">
        <v>0</v>
      </c>
      <c r="BS30">
        <v>0</v>
      </c>
      <c r="BT30">
        <v>1</v>
      </c>
      <c r="BU30">
        <v>0</v>
      </c>
      <c r="BV30">
        <v>0</v>
      </c>
      <c r="BW30">
        <v>5.0999999999999996</v>
      </c>
      <c r="BX30">
        <v>4</v>
      </c>
      <c r="BY30">
        <v>79</v>
      </c>
      <c r="BZ30">
        <v>13.4</v>
      </c>
      <c r="CA30">
        <v>20</v>
      </c>
      <c r="CB30">
        <v>149</v>
      </c>
      <c r="CC30">
        <v>7.6</v>
      </c>
      <c r="CD30">
        <v>12</v>
      </c>
      <c r="CE30">
        <v>157</v>
      </c>
      <c r="CF30">
        <v>3.4</v>
      </c>
      <c r="CG30">
        <v>5</v>
      </c>
      <c r="CH30">
        <v>149</v>
      </c>
      <c r="CI30" s="2">
        <f t="shared" si="0"/>
        <v>84.615384615384613</v>
      </c>
      <c r="CJ30">
        <v>121</v>
      </c>
      <c r="CK30">
        <v>143</v>
      </c>
      <c r="CL30">
        <v>2</v>
      </c>
      <c r="CM30">
        <v>0</v>
      </c>
      <c r="CN30">
        <v>0</v>
      </c>
      <c r="CO30" s="2">
        <f t="shared" si="3"/>
        <v>79.069767441860463</v>
      </c>
      <c r="CP30">
        <v>68</v>
      </c>
      <c r="CQ30">
        <v>86</v>
      </c>
      <c r="CR30">
        <v>-3</v>
      </c>
      <c r="CS30">
        <v>0</v>
      </c>
      <c r="CT30">
        <v>0</v>
      </c>
      <c r="CU30" s="2">
        <f t="shared" si="4"/>
        <v>92.982456140350877</v>
      </c>
      <c r="CV30">
        <v>53</v>
      </c>
      <c r="CW30">
        <v>57</v>
      </c>
      <c r="CX30">
        <v>9</v>
      </c>
      <c r="CY30">
        <v>0</v>
      </c>
      <c r="CZ30">
        <v>0</v>
      </c>
      <c r="DA30" s="2">
        <f t="shared" si="1"/>
        <v>86.666666666666671</v>
      </c>
      <c r="DB30">
        <v>130</v>
      </c>
      <c r="DC30">
        <v>150</v>
      </c>
      <c r="DD30" s="53">
        <f t="shared" si="2"/>
        <v>62.5</v>
      </c>
      <c r="DE30" s="52">
        <v>54</v>
      </c>
      <c r="DF30" s="52">
        <v>864</v>
      </c>
      <c r="DG30" s="52">
        <v>7</v>
      </c>
      <c r="DH30" s="105">
        <v>4</v>
      </c>
      <c r="DI30" s="52">
        <v>0</v>
      </c>
      <c r="DJ30" s="52"/>
      <c r="DK30" s="53"/>
      <c r="DL30" s="52"/>
      <c r="DM30" s="52"/>
      <c r="DN30" s="52"/>
      <c r="DO30" s="52"/>
      <c r="DP30" s="52"/>
      <c r="DQ30" s="52"/>
      <c r="DR30" s="52"/>
      <c r="DS30" s="52"/>
      <c r="DT30" s="52"/>
      <c r="DU30" s="52"/>
      <c r="DV30" s="52"/>
      <c r="DW30" s="53"/>
      <c r="DX30" s="53"/>
      <c r="DY30" s="53"/>
      <c r="DZ30" s="52"/>
      <c r="EA30" s="3"/>
      <c r="EB30" s="3"/>
      <c r="EC30" s="3"/>
      <c r="ED30" s="3"/>
      <c r="EE30" s="3"/>
      <c r="EF30" s="3"/>
      <c r="EG30" s="3"/>
      <c r="EH30" s="3"/>
      <c r="EI30" s="3"/>
      <c r="EJ30" s="3"/>
      <c r="EK30" s="3"/>
      <c r="EL30" s="3"/>
      <c r="EM30" s="3"/>
      <c r="EN30" s="3"/>
      <c r="EO30" s="3"/>
      <c r="EP30" s="3"/>
      <c r="EQ30" s="3"/>
      <c r="ER30" s="3"/>
      <c r="ES30" s="3"/>
      <c r="ET30" s="3"/>
      <c r="EU30" s="3"/>
      <c r="EV30" s="3"/>
      <c r="EW30" s="3"/>
      <c r="EX30" s="3"/>
    </row>
    <row r="31" spans="1:154" x14ac:dyDescent="0.2">
      <c r="A31" t="s">
        <v>169</v>
      </c>
      <c r="B31"/>
      <c r="C31" t="s">
        <v>216</v>
      </c>
      <c r="D31" t="s">
        <v>247</v>
      </c>
      <c r="E31" t="s">
        <v>45</v>
      </c>
      <c r="F31">
        <v>44.2</v>
      </c>
      <c r="G31">
        <v>0</v>
      </c>
      <c r="H31">
        <v>0</v>
      </c>
      <c r="I31">
        <v>41.1</v>
      </c>
      <c r="J31">
        <v>0</v>
      </c>
      <c r="K31">
        <v>0</v>
      </c>
      <c r="L31">
        <v>21.5</v>
      </c>
      <c r="M31">
        <v>17</v>
      </c>
      <c r="N31">
        <v>79</v>
      </c>
      <c r="O31">
        <v>27.8</v>
      </c>
      <c r="P31">
        <v>22</v>
      </c>
      <c r="Q31">
        <v>79</v>
      </c>
      <c r="R31">
        <v>8.6</v>
      </c>
      <c r="S31">
        <v>0</v>
      </c>
      <c r="T31">
        <v>0</v>
      </c>
      <c r="U31">
        <v>5.6</v>
      </c>
      <c r="V31">
        <v>0</v>
      </c>
      <c r="W31">
        <v>0</v>
      </c>
      <c r="X31">
        <v>56.5</v>
      </c>
      <c r="Y31">
        <v>485</v>
      </c>
      <c r="Z31">
        <v>858</v>
      </c>
      <c r="AA31">
        <v>858</v>
      </c>
      <c r="AB31">
        <v>0</v>
      </c>
      <c r="AC31">
        <v>0</v>
      </c>
      <c r="AG31">
        <v>80.599999999999994</v>
      </c>
      <c r="AH31">
        <v>0</v>
      </c>
      <c r="AI31">
        <v>0</v>
      </c>
      <c r="AJ31">
        <v>82</v>
      </c>
      <c r="AK31">
        <v>0</v>
      </c>
      <c r="AL31">
        <v>0</v>
      </c>
      <c r="AM31" s="25">
        <v>19.28</v>
      </c>
      <c r="AN31">
        <v>27690</v>
      </c>
      <c r="AO31">
        <v>1436</v>
      </c>
      <c r="AP31" s="25">
        <v>1.62</v>
      </c>
      <c r="AQ31">
        <v>1436</v>
      </c>
      <c r="AR31">
        <v>884</v>
      </c>
      <c r="AS31">
        <v>31.1</v>
      </c>
      <c r="AT31">
        <v>267</v>
      </c>
      <c r="AU31">
        <v>858</v>
      </c>
      <c r="AV31">
        <v>6.3</v>
      </c>
      <c r="AW31">
        <v>5</v>
      </c>
      <c r="AX31">
        <v>79</v>
      </c>
      <c r="AY31">
        <v>0.4</v>
      </c>
      <c r="AZ31">
        <v>1</v>
      </c>
      <c r="BA31">
        <v>230</v>
      </c>
      <c r="BB31">
        <v>0.4</v>
      </c>
      <c r="BC31">
        <v>1</v>
      </c>
      <c r="BD31">
        <v>242</v>
      </c>
      <c r="BE31">
        <v>75</v>
      </c>
      <c r="BF31">
        <v>0</v>
      </c>
      <c r="BG31">
        <v>0</v>
      </c>
      <c r="BH31">
        <v>-4</v>
      </c>
      <c r="BI31">
        <v>0</v>
      </c>
      <c r="BJ31">
        <v>0</v>
      </c>
      <c r="BK31">
        <v>67</v>
      </c>
      <c r="BL31">
        <v>0</v>
      </c>
      <c r="BM31">
        <v>0</v>
      </c>
      <c r="BN31">
        <v>-1</v>
      </c>
      <c r="BO31">
        <v>0</v>
      </c>
      <c r="BP31">
        <v>0</v>
      </c>
      <c r="BQ31">
        <v>82</v>
      </c>
      <c r="BR31">
        <v>0</v>
      </c>
      <c r="BS31">
        <v>0</v>
      </c>
      <c r="BT31">
        <v>-6</v>
      </c>
      <c r="BU31">
        <v>0</v>
      </c>
      <c r="BV31">
        <v>0</v>
      </c>
      <c r="BW31">
        <v>25.4</v>
      </c>
      <c r="BX31">
        <v>17</v>
      </c>
      <c r="BY31">
        <v>67</v>
      </c>
      <c r="BZ31">
        <v>18.2</v>
      </c>
      <c r="CA31">
        <v>42</v>
      </c>
      <c r="CB31">
        <v>231</v>
      </c>
      <c r="CC31">
        <v>4.5999999999999996</v>
      </c>
      <c r="CD31">
        <v>3</v>
      </c>
      <c r="CE31">
        <v>65</v>
      </c>
      <c r="CF31">
        <v>10.8</v>
      </c>
      <c r="CG31">
        <v>25</v>
      </c>
      <c r="CH31">
        <v>231</v>
      </c>
      <c r="CI31" s="2">
        <f t="shared" si="0"/>
        <v>77.333333333333329</v>
      </c>
      <c r="CJ31">
        <v>174</v>
      </c>
      <c r="CK31">
        <v>225</v>
      </c>
      <c r="CL31">
        <v>-8</v>
      </c>
      <c r="CM31">
        <v>0</v>
      </c>
      <c r="CN31">
        <v>0</v>
      </c>
      <c r="CO31" s="2">
        <f t="shared" si="3"/>
        <v>100</v>
      </c>
      <c r="CP31">
        <v>9</v>
      </c>
      <c r="CQ31">
        <v>9</v>
      </c>
      <c r="CS31">
        <v>0</v>
      </c>
      <c r="CT31">
        <v>0</v>
      </c>
      <c r="CU31" s="2">
        <f t="shared" si="4"/>
        <v>76.388888888888886</v>
      </c>
      <c r="CV31">
        <v>165</v>
      </c>
      <c r="CW31">
        <v>216</v>
      </c>
      <c r="CX31">
        <v>-9</v>
      </c>
      <c r="CY31">
        <v>0</v>
      </c>
      <c r="CZ31">
        <v>0</v>
      </c>
      <c r="DA31" s="2">
        <f t="shared" si="1"/>
        <v>92.631578947368425</v>
      </c>
      <c r="DB31">
        <v>88</v>
      </c>
      <c r="DC31">
        <v>95</v>
      </c>
      <c r="DD31" s="53">
        <f t="shared" si="2"/>
        <v>178.32167832167835</v>
      </c>
      <c r="DE31" s="52">
        <v>153</v>
      </c>
      <c r="DF31" s="52">
        <v>858</v>
      </c>
      <c r="DG31" s="52">
        <v>10</v>
      </c>
      <c r="DH31" s="105">
        <v>7</v>
      </c>
      <c r="DI31" s="52">
        <v>0</v>
      </c>
      <c r="DJ31" s="52"/>
      <c r="DK31" s="53"/>
      <c r="DL31" s="52"/>
      <c r="DM31" s="52"/>
      <c r="DN31" s="52"/>
      <c r="DO31" s="52"/>
      <c r="DP31" s="52"/>
      <c r="DQ31" s="52"/>
      <c r="DR31" s="52"/>
      <c r="DS31" s="52"/>
      <c r="DT31" s="52"/>
      <c r="DU31" s="52"/>
      <c r="DV31" s="52"/>
      <c r="DW31" s="53"/>
      <c r="DX31" s="53"/>
      <c r="DY31" s="53"/>
      <c r="DZ31" s="52"/>
      <c r="EA31" s="3"/>
      <c r="EB31" s="3"/>
      <c r="EC31" s="3"/>
      <c r="ED31" s="3"/>
      <c r="EE31" s="3"/>
      <c r="EF31" s="3"/>
      <c r="EG31" s="3"/>
      <c r="EH31" s="3"/>
      <c r="EI31" s="3"/>
      <c r="EJ31" s="3"/>
      <c r="EK31" s="3"/>
      <c r="EL31" s="3"/>
      <c r="EM31" s="3"/>
      <c r="EN31" s="3"/>
      <c r="EO31" s="3"/>
      <c r="EP31" s="3"/>
      <c r="EQ31" s="3"/>
      <c r="ER31" s="3"/>
      <c r="ES31" s="3"/>
      <c r="ET31" s="3"/>
      <c r="EU31" s="3"/>
      <c r="EV31" s="3"/>
      <c r="EW31" s="3"/>
      <c r="EX31" s="3"/>
    </row>
    <row r="32" spans="1:154" x14ac:dyDescent="0.2">
      <c r="A32" t="s">
        <v>170</v>
      </c>
      <c r="B32"/>
      <c r="C32" t="s">
        <v>216</v>
      </c>
      <c r="D32" t="s">
        <v>248</v>
      </c>
      <c r="E32" t="s">
        <v>46</v>
      </c>
      <c r="F32">
        <v>44.2</v>
      </c>
      <c r="G32">
        <v>0</v>
      </c>
      <c r="H32">
        <v>0</v>
      </c>
      <c r="I32">
        <v>45.3</v>
      </c>
      <c r="J32">
        <v>0</v>
      </c>
      <c r="K32">
        <v>0</v>
      </c>
      <c r="L32">
        <v>5.6</v>
      </c>
      <c r="M32">
        <v>3</v>
      </c>
      <c r="N32">
        <v>54</v>
      </c>
      <c r="O32">
        <v>51.9</v>
      </c>
      <c r="P32">
        <v>28</v>
      </c>
      <c r="Q32">
        <v>54</v>
      </c>
      <c r="R32">
        <v>8.6</v>
      </c>
      <c r="S32">
        <v>0</v>
      </c>
      <c r="T32">
        <v>0</v>
      </c>
      <c r="U32">
        <v>10.6</v>
      </c>
      <c r="V32">
        <v>0</v>
      </c>
      <c r="W32">
        <v>0</v>
      </c>
      <c r="X32">
        <v>54.9</v>
      </c>
      <c r="Y32">
        <v>263</v>
      </c>
      <c r="Z32">
        <v>479</v>
      </c>
      <c r="AA32">
        <v>443</v>
      </c>
      <c r="AB32">
        <v>0</v>
      </c>
      <c r="AC32">
        <v>0</v>
      </c>
      <c r="AG32">
        <v>80.599999999999994</v>
      </c>
      <c r="AH32">
        <v>0</v>
      </c>
      <c r="AI32">
        <v>0</v>
      </c>
      <c r="AJ32">
        <v>88.8</v>
      </c>
      <c r="AK32">
        <v>0</v>
      </c>
      <c r="AL32">
        <v>0</v>
      </c>
      <c r="AM32" s="25">
        <v>17.84</v>
      </c>
      <c r="AN32">
        <v>14718</v>
      </c>
      <c r="AO32">
        <v>825</v>
      </c>
      <c r="AP32" s="25">
        <v>1.87</v>
      </c>
      <c r="AQ32">
        <v>825</v>
      </c>
      <c r="AR32">
        <v>441</v>
      </c>
      <c r="AS32">
        <v>21.7</v>
      </c>
      <c r="AT32">
        <v>96</v>
      </c>
      <c r="AU32">
        <v>443</v>
      </c>
      <c r="AV32">
        <v>0</v>
      </c>
      <c r="AW32">
        <v>0</v>
      </c>
      <c r="AX32">
        <v>14</v>
      </c>
      <c r="AY32">
        <v>2.1</v>
      </c>
      <c r="AZ32">
        <v>3</v>
      </c>
      <c r="BA32">
        <v>143</v>
      </c>
      <c r="BB32">
        <v>0.7</v>
      </c>
      <c r="BC32">
        <v>1</v>
      </c>
      <c r="BD32">
        <v>145</v>
      </c>
      <c r="BE32">
        <v>65</v>
      </c>
      <c r="BF32">
        <v>0</v>
      </c>
      <c r="BG32">
        <v>0</v>
      </c>
      <c r="BH32">
        <v>-6</v>
      </c>
      <c r="BI32">
        <v>0</v>
      </c>
      <c r="BJ32">
        <v>0</v>
      </c>
      <c r="BK32">
        <v>57</v>
      </c>
      <c r="BL32">
        <v>0</v>
      </c>
      <c r="BM32">
        <v>0</v>
      </c>
      <c r="BN32">
        <v>-3</v>
      </c>
      <c r="BO32">
        <v>0</v>
      </c>
      <c r="BP32">
        <v>0</v>
      </c>
      <c r="BQ32">
        <v>75</v>
      </c>
      <c r="BR32">
        <v>0</v>
      </c>
      <c r="BS32">
        <v>0</v>
      </c>
      <c r="BT32">
        <v>-4</v>
      </c>
      <c r="BU32">
        <v>0</v>
      </c>
      <c r="BV32">
        <v>0</v>
      </c>
      <c r="BW32">
        <v>9.1</v>
      </c>
      <c r="BX32">
        <v>4</v>
      </c>
      <c r="BY32">
        <v>44</v>
      </c>
      <c r="BZ32">
        <v>23.8</v>
      </c>
      <c r="CA32">
        <v>30</v>
      </c>
      <c r="CB32">
        <v>126</v>
      </c>
      <c r="CC32">
        <v>0</v>
      </c>
      <c r="CD32">
        <v>0</v>
      </c>
      <c r="CE32">
        <v>15</v>
      </c>
      <c r="CF32">
        <v>7.1</v>
      </c>
      <c r="CG32">
        <v>9</v>
      </c>
      <c r="CH32">
        <v>126</v>
      </c>
      <c r="CI32" s="2">
        <f t="shared" si="0"/>
        <v>70.833333333333343</v>
      </c>
      <c r="CJ32">
        <v>85</v>
      </c>
      <c r="CK32">
        <v>120</v>
      </c>
      <c r="CL32">
        <v>-6</v>
      </c>
      <c r="CM32">
        <v>0</v>
      </c>
      <c r="CN32">
        <v>0</v>
      </c>
      <c r="CO32" s="2">
        <f t="shared" si="3"/>
        <v>70.833333333333343</v>
      </c>
      <c r="CP32">
        <v>85</v>
      </c>
      <c r="CQ32">
        <v>120</v>
      </c>
      <c r="CR32">
        <v>-6</v>
      </c>
      <c r="CS32">
        <v>0</v>
      </c>
      <c r="CT32">
        <v>0</v>
      </c>
      <c r="CU32" s="2"/>
      <c r="DA32" s="2">
        <f t="shared" si="1"/>
        <v>71.05263157894737</v>
      </c>
      <c r="DB32">
        <v>27</v>
      </c>
      <c r="DC32">
        <v>38</v>
      </c>
      <c r="DD32" s="53">
        <f t="shared" si="2"/>
        <v>150.31315240083507</v>
      </c>
      <c r="DE32" s="52">
        <v>72</v>
      </c>
      <c r="DF32" s="52">
        <v>479</v>
      </c>
      <c r="DG32" s="52">
        <v>4</v>
      </c>
      <c r="DH32" s="105">
        <v>3</v>
      </c>
      <c r="DI32" s="52">
        <v>0</v>
      </c>
      <c r="DJ32" s="52"/>
      <c r="DK32" s="53"/>
      <c r="DL32" s="52"/>
      <c r="DM32" s="52"/>
      <c r="DN32" s="52"/>
      <c r="DO32" s="52"/>
      <c r="DP32" s="52"/>
      <c r="DQ32" s="52"/>
      <c r="DR32" s="52"/>
      <c r="DS32" s="52"/>
      <c r="DT32" s="52"/>
      <c r="DU32" s="52"/>
      <c r="DV32" s="52"/>
      <c r="DW32" s="53"/>
      <c r="DX32" s="53"/>
      <c r="DY32" s="53"/>
      <c r="DZ32" s="52"/>
      <c r="EA32" s="3"/>
      <c r="EB32" s="3"/>
      <c r="EC32" s="3"/>
      <c r="ED32" s="3"/>
      <c r="EE32" s="3"/>
      <c r="EF32" s="3"/>
      <c r="EG32" s="3"/>
      <c r="EH32" s="3"/>
      <c r="EI32" s="3"/>
      <c r="EJ32" s="3"/>
      <c r="EK32" s="3"/>
      <c r="EL32" s="3"/>
      <c r="EM32" s="3"/>
      <c r="EN32" s="3"/>
      <c r="EO32" s="3"/>
      <c r="EP32" s="3"/>
      <c r="EQ32" s="3"/>
      <c r="ER32" s="3"/>
      <c r="ES32" s="3"/>
      <c r="ET32" s="3"/>
      <c r="EU32" s="3"/>
      <c r="EV32" s="3"/>
      <c r="EW32" s="3"/>
      <c r="EX32" s="3"/>
    </row>
    <row r="33" spans="1:154" x14ac:dyDescent="0.2">
      <c r="A33" t="s">
        <v>171</v>
      </c>
      <c r="B33"/>
      <c r="C33" t="s">
        <v>216</v>
      </c>
      <c r="D33" t="s">
        <v>249</v>
      </c>
      <c r="E33" t="s">
        <v>46</v>
      </c>
      <c r="F33">
        <v>44.2</v>
      </c>
      <c r="G33">
        <v>0</v>
      </c>
      <c r="H33">
        <v>0</v>
      </c>
      <c r="I33">
        <v>44.5</v>
      </c>
      <c r="J33">
        <v>0</v>
      </c>
      <c r="K33">
        <v>0</v>
      </c>
      <c r="L33">
        <v>12.2</v>
      </c>
      <c r="M33">
        <v>5</v>
      </c>
      <c r="N33">
        <v>41</v>
      </c>
      <c r="O33">
        <v>36.6</v>
      </c>
      <c r="P33">
        <v>15</v>
      </c>
      <c r="Q33">
        <v>41</v>
      </c>
      <c r="R33">
        <v>8.6</v>
      </c>
      <c r="S33">
        <v>0</v>
      </c>
      <c r="T33">
        <v>0</v>
      </c>
      <c r="U33">
        <v>8.6999999999999993</v>
      </c>
      <c r="V33">
        <v>0</v>
      </c>
      <c r="W33">
        <v>0</v>
      </c>
      <c r="X33">
        <v>60.8</v>
      </c>
      <c r="Y33">
        <v>234</v>
      </c>
      <c r="Z33">
        <v>385</v>
      </c>
      <c r="AA33">
        <v>385</v>
      </c>
      <c r="AB33">
        <v>0</v>
      </c>
      <c r="AC33">
        <v>0</v>
      </c>
      <c r="AG33">
        <v>80.599999999999994</v>
      </c>
      <c r="AH33">
        <v>0</v>
      </c>
      <c r="AI33">
        <v>0</v>
      </c>
      <c r="AJ33">
        <v>79.8</v>
      </c>
      <c r="AK33">
        <v>0</v>
      </c>
      <c r="AL33">
        <v>0</v>
      </c>
      <c r="AM33" s="25">
        <v>19.02</v>
      </c>
      <c r="AN33">
        <v>12307</v>
      </c>
      <c r="AO33">
        <v>647</v>
      </c>
      <c r="AP33" s="25">
        <v>1.68</v>
      </c>
      <c r="AQ33">
        <v>647</v>
      </c>
      <c r="AR33">
        <v>384</v>
      </c>
      <c r="AS33">
        <v>28.8</v>
      </c>
      <c r="AT33">
        <v>111</v>
      </c>
      <c r="AU33">
        <v>385</v>
      </c>
      <c r="AV33">
        <v>5.9</v>
      </c>
      <c r="AW33">
        <v>1</v>
      </c>
      <c r="AX33">
        <v>17</v>
      </c>
      <c r="AY33">
        <v>0</v>
      </c>
      <c r="AZ33">
        <v>0</v>
      </c>
      <c r="BA33">
        <v>118</v>
      </c>
      <c r="BB33">
        <v>0.9</v>
      </c>
      <c r="BC33">
        <v>1</v>
      </c>
      <c r="BD33">
        <v>113</v>
      </c>
      <c r="BE33">
        <v>69</v>
      </c>
      <c r="BF33">
        <v>0</v>
      </c>
      <c r="BG33">
        <v>0</v>
      </c>
      <c r="BH33">
        <v>-8</v>
      </c>
      <c r="BI33">
        <v>0</v>
      </c>
      <c r="BJ33">
        <v>0</v>
      </c>
      <c r="BK33">
        <v>60</v>
      </c>
      <c r="BL33">
        <v>0</v>
      </c>
      <c r="BM33">
        <v>0</v>
      </c>
      <c r="BN33">
        <v>-6</v>
      </c>
      <c r="BO33">
        <v>0</v>
      </c>
      <c r="BP33">
        <v>0</v>
      </c>
      <c r="BQ33">
        <v>79</v>
      </c>
      <c r="BR33">
        <v>0</v>
      </c>
      <c r="BS33">
        <v>0</v>
      </c>
      <c r="BT33">
        <v>-7</v>
      </c>
      <c r="BU33">
        <v>0</v>
      </c>
      <c r="BV33">
        <v>0</v>
      </c>
      <c r="BW33">
        <v>11.8</v>
      </c>
      <c r="BX33">
        <v>4</v>
      </c>
      <c r="BY33">
        <v>34</v>
      </c>
      <c r="BZ33">
        <v>28.4</v>
      </c>
      <c r="CA33">
        <v>33</v>
      </c>
      <c r="CB33">
        <v>116</v>
      </c>
      <c r="CC33">
        <v>0</v>
      </c>
      <c r="CD33">
        <v>0</v>
      </c>
      <c r="CE33">
        <v>12</v>
      </c>
      <c r="CF33">
        <v>5.2</v>
      </c>
      <c r="CG33">
        <v>6</v>
      </c>
      <c r="CH33">
        <v>116</v>
      </c>
      <c r="CI33" s="2">
        <f t="shared" si="0"/>
        <v>81.981981981981974</v>
      </c>
      <c r="CJ33">
        <v>91</v>
      </c>
      <c r="CK33">
        <v>111</v>
      </c>
      <c r="CL33">
        <v>-4</v>
      </c>
      <c r="CM33">
        <v>0</v>
      </c>
      <c r="CN33">
        <v>0</v>
      </c>
      <c r="CO33" s="2"/>
      <c r="CU33" s="2">
        <f t="shared" si="4"/>
        <v>81.981981981981974</v>
      </c>
      <c r="CV33">
        <v>91</v>
      </c>
      <c r="CW33">
        <v>111</v>
      </c>
      <c r="CX33">
        <v>-4</v>
      </c>
      <c r="CY33">
        <v>0</v>
      </c>
      <c r="CZ33">
        <v>0</v>
      </c>
      <c r="DA33" s="2">
        <f t="shared" si="1"/>
        <v>80</v>
      </c>
      <c r="DB33">
        <v>8</v>
      </c>
      <c r="DC33">
        <v>10</v>
      </c>
      <c r="DD33" s="53">
        <f t="shared" si="2"/>
        <v>80.519480519480524</v>
      </c>
      <c r="DE33" s="52">
        <v>31</v>
      </c>
      <c r="DF33" s="52">
        <v>385</v>
      </c>
      <c r="DG33" s="52">
        <v>8</v>
      </c>
      <c r="DH33" s="105">
        <v>7</v>
      </c>
      <c r="DI33" s="52">
        <v>0</v>
      </c>
      <c r="DJ33" s="52"/>
      <c r="DK33" s="53"/>
      <c r="DL33" s="52"/>
      <c r="DM33" s="52"/>
      <c r="DN33" s="52"/>
      <c r="DO33" s="52"/>
      <c r="DP33" s="52"/>
      <c r="DQ33" s="52"/>
      <c r="DR33" s="52"/>
      <c r="DS33" s="52"/>
      <c r="DT33" s="52"/>
      <c r="DU33" s="52"/>
      <c r="DV33" s="52"/>
      <c r="DW33" s="53"/>
      <c r="DX33" s="53"/>
      <c r="DY33" s="53"/>
      <c r="DZ33" s="52"/>
      <c r="EA33" s="3"/>
      <c r="EB33" s="3"/>
      <c r="EC33" s="3"/>
      <c r="ED33" s="3"/>
      <c r="EE33" s="3"/>
      <c r="EF33" s="3"/>
      <c r="EG33" s="3"/>
      <c r="EH33" s="3"/>
      <c r="EI33" s="3"/>
      <c r="EJ33" s="3"/>
      <c r="EK33" s="3"/>
      <c r="EL33" s="3"/>
      <c r="EM33" s="3"/>
      <c r="EN33" s="3"/>
      <c r="EO33" s="3"/>
      <c r="EP33" s="3"/>
      <c r="EQ33" s="3"/>
      <c r="ER33" s="3"/>
      <c r="ES33" s="3"/>
      <c r="ET33" s="3"/>
      <c r="EU33" s="3"/>
      <c r="EV33" s="3"/>
      <c r="EW33" s="3"/>
      <c r="EX33" s="3"/>
    </row>
    <row r="34" spans="1:154" x14ac:dyDescent="0.2">
      <c r="A34" t="s">
        <v>172</v>
      </c>
      <c r="B34"/>
      <c r="C34" t="s">
        <v>216</v>
      </c>
      <c r="D34" t="s">
        <v>250</v>
      </c>
      <c r="E34" t="s">
        <v>251</v>
      </c>
      <c r="F34">
        <v>44.2</v>
      </c>
      <c r="G34">
        <v>0</v>
      </c>
      <c r="H34">
        <v>0</v>
      </c>
      <c r="I34">
        <v>44.9</v>
      </c>
      <c r="J34">
        <v>0</v>
      </c>
      <c r="K34">
        <v>0</v>
      </c>
      <c r="L34">
        <v>11.5</v>
      </c>
      <c r="M34">
        <v>6</v>
      </c>
      <c r="N34">
        <v>52</v>
      </c>
      <c r="O34">
        <v>42.3</v>
      </c>
      <c r="P34">
        <v>22</v>
      </c>
      <c r="Q34">
        <v>52</v>
      </c>
      <c r="R34">
        <v>8.6</v>
      </c>
      <c r="S34">
        <v>0</v>
      </c>
      <c r="T34">
        <v>0</v>
      </c>
      <c r="U34">
        <v>8.9</v>
      </c>
      <c r="V34">
        <v>0</v>
      </c>
      <c r="W34">
        <v>0</v>
      </c>
      <c r="X34">
        <v>65.400000000000006</v>
      </c>
      <c r="Y34">
        <v>317</v>
      </c>
      <c r="Z34">
        <v>485</v>
      </c>
      <c r="AA34">
        <v>470</v>
      </c>
      <c r="AB34">
        <v>0</v>
      </c>
      <c r="AC34">
        <v>0</v>
      </c>
      <c r="AG34">
        <v>80.599999999999994</v>
      </c>
      <c r="AH34">
        <v>0</v>
      </c>
      <c r="AI34">
        <v>0</v>
      </c>
      <c r="AJ34">
        <v>78.599999999999994</v>
      </c>
      <c r="AK34">
        <v>0</v>
      </c>
      <c r="AL34">
        <v>0</v>
      </c>
      <c r="AM34" s="25">
        <v>16.18</v>
      </c>
      <c r="AN34">
        <v>15614</v>
      </c>
      <c r="AO34">
        <v>965</v>
      </c>
      <c r="AP34" s="25">
        <v>2.16</v>
      </c>
      <c r="AQ34">
        <v>965</v>
      </c>
      <c r="AR34">
        <v>447</v>
      </c>
      <c r="AS34">
        <v>30.9</v>
      </c>
      <c r="AT34">
        <v>145</v>
      </c>
      <c r="AU34">
        <v>470</v>
      </c>
      <c r="AV34">
        <v>4</v>
      </c>
      <c r="AW34">
        <v>2</v>
      </c>
      <c r="AX34">
        <v>50</v>
      </c>
      <c r="AY34">
        <v>0</v>
      </c>
      <c r="AZ34">
        <v>0</v>
      </c>
      <c r="BA34">
        <v>123</v>
      </c>
      <c r="BB34">
        <v>1.6</v>
      </c>
      <c r="BC34">
        <v>2</v>
      </c>
      <c r="BD34">
        <v>129</v>
      </c>
      <c r="BE34">
        <v>72</v>
      </c>
      <c r="BF34">
        <v>0</v>
      </c>
      <c r="BG34">
        <v>0</v>
      </c>
      <c r="BH34">
        <v>-7</v>
      </c>
      <c r="BI34">
        <v>0</v>
      </c>
      <c r="BJ34">
        <v>0</v>
      </c>
      <c r="BK34">
        <v>63</v>
      </c>
      <c r="BL34">
        <v>0</v>
      </c>
      <c r="BM34">
        <v>0</v>
      </c>
      <c r="BN34">
        <v>-4</v>
      </c>
      <c r="BO34">
        <v>0</v>
      </c>
      <c r="BP34">
        <v>0</v>
      </c>
      <c r="BQ34">
        <v>78</v>
      </c>
      <c r="BR34">
        <v>0</v>
      </c>
      <c r="BS34">
        <v>0</v>
      </c>
      <c r="BT34">
        <v>-9</v>
      </c>
      <c r="BU34">
        <v>0</v>
      </c>
      <c r="BV34">
        <v>0</v>
      </c>
      <c r="BW34">
        <v>3.9</v>
      </c>
      <c r="BX34">
        <v>2</v>
      </c>
      <c r="BY34">
        <v>51</v>
      </c>
      <c r="BZ34">
        <v>9.8000000000000007</v>
      </c>
      <c r="CA34">
        <v>11</v>
      </c>
      <c r="CB34">
        <v>112</v>
      </c>
      <c r="CC34">
        <v>0</v>
      </c>
      <c r="CD34">
        <v>0</v>
      </c>
      <c r="CE34">
        <v>33</v>
      </c>
      <c r="CF34">
        <v>5.4</v>
      </c>
      <c r="CG34">
        <v>6</v>
      </c>
      <c r="CH34">
        <v>112</v>
      </c>
      <c r="CI34" s="2">
        <f t="shared" si="0"/>
        <v>72.321428571428569</v>
      </c>
      <c r="CJ34">
        <v>81</v>
      </c>
      <c r="CK34">
        <v>112</v>
      </c>
      <c r="CL34">
        <v>-15</v>
      </c>
      <c r="CM34">
        <v>0</v>
      </c>
      <c r="CN34">
        <v>0</v>
      </c>
      <c r="CO34" s="2">
        <f t="shared" si="3"/>
        <v>60.869565217391312</v>
      </c>
      <c r="CP34">
        <v>14</v>
      </c>
      <c r="CQ34">
        <v>23</v>
      </c>
      <c r="CR34">
        <v>-14</v>
      </c>
      <c r="CS34">
        <v>0</v>
      </c>
      <c r="CT34">
        <v>0</v>
      </c>
      <c r="CU34" s="2">
        <f t="shared" si="4"/>
        <v>75.280898876404493</v>
      </c>
      <c r="CV34">
        <v>67</v>
      </c>
      <c r="CW34">
        <v>89</v>
      </c>
      <c r="CX34">
        <v>-14</v>
      </c>
      <c r="CY34">
        <v>0</v>
      </c>
      <c r="CZ34">
        <v>0</v>
      </c>
      <c r="DA34" s="2">
        <f t="shared" si="1"/>
        <v>98.214285714285708</v>
      </c>
      <c r="DB34">
        <v>55</v>
      </c>
      <c r="DC34">
        <v>56</v>
      </c>
      <c r="DD34" s="53">
        <f t="shared" si="2"/>
        <v>94.845360824742258</v>
      </c>
      <c r="DE34" s="52">
        <v>46</v>
      </c>
      <c r="DF34" s="52">
        <v>485</v>
      </c>
      <c r="DG34" s="52">
        <v>11</v>
      </c>
      <c r="DH34" s="105">
        <v>9</v>
      </c>
      <c r="DI34" s="52">
        <v>0</v>
      </c>
      <c r="DJ34" s="52"/>
      <c r="DK34" s="53"/>
      <c r="DL34" s="52"/>
      <c r="DM34" s="52"/>
      <c r="DN34" s="52"/>
      <c r="DO34" s="52"/>
      <c r="DP34" s="52"/>
      <c r="DQ34" s="52"/>
      <c r="DR34" s="52"/>
      <c r="DS34" s="52"/>
      <c r="DT34" s="52"/>
      <c r="DU34" s="52"/>
      <c r="DV34" s="52"/>
      <c r="DW34" s="53"/>
      <c r="DX34" s="53"/>
      <c r="DY34" s="53"/>
      <c r="DZ34" s="52"/>
      <c r="EA34" s="3"/>
      <c r="EB34" s="3"/>
      <c r="EC34" s="3"/>
      <c r="ED34" s="3"/>
      <c r="EE34" s="3"/>
      <c r="EF34" s="3"/>
      <c r="EG34" s="3"/>
      <c r="EH34" s="3"/>
      <c r="EI34" s="3"/>
      <c r="EJ34" s="3"/>
      <c r="EK34" s="3"/>
      <c r="EL34" s="3"/>
      <c r="EM34" s="3"/>
      <c r="EN34" s="3"/>
      <c r="EO34" s="3"/>
      <c r="EP34" s="3"/>
      <c r="EQ34" s="3"/>
      <c r="ER34" s="3"/>
      <c r="ES34" s="3"/>
      <c r="ET34" s="3"/>
      <c r="EU34" s="3"/>
      <c r="EV34" s="3"/>
      <c r="EW34" s="3"/>
      <c r="EX34" s="3"/>
    </row>
    <row r="35" spans="1:154" x14ac:dyDescent="0.2">
      <c r="A35" t="s">
        <v>173</v>
      </c>
      <c r="B35"/>
      <c r="C35" t="s">
        <v>216</v>
      </c>
      <c r="D35" t="s">
        <v>252</v>
      </c>
      <c r="E35" t="s">
        <v>253</v>
      </c>
      <c r="F35">
        <v>44.2</v>
      </c>
      <c r="G35">
        <v>0</v>
      </c>
      <c r="H35">
        <v>0</v>
      </c>
      <c r="I35">
        <v>45.4</v>
      </c>
      <c r="J35">
        <v>0</v>
      </c>
      <c r="K35">
        <v>0</v>
      </c>
      <c r="L35">
        <v>8.5</v>
      </c>
      <c r="M35">
        <v>4</v>
      </c>
      <c r="N35">
        <v>47</v>
      </c>
      <c r="O35">
        <v>42.6</v>
      </c>
      <c r="P35">
        <v>20</v>
      </c>
      <c r="Q35">
        <v>47</v>
      </c>
      <c r="R35">
        <v>8.6</v>
      </c>
      <c r="S35">
        <v>0</v>
      </c>
      <c r="T35">
        <v>0</v>
      </c>
      <c r="U35">
        <v>9.1</v>
      </c>
      <c r="V35">
        <v>0</v>
      </c>
      <c r="W35">
        <v>0</v>
      </c>
      <c r="X35">
        <v>51.9</v>
      </c>
      <c r="Y35">
        <v>196</v>
      </c>
      <c r="Z35">
        <v>378</v>
      </c>
      <c r="AA35">
        <v>363</v>
      </c>
      <c r="AB35">
        <v>0</v>
      </c>
      <c r="AC35">
        <v>0</v>
      </c>
      <c r="AG35">
        <v>80.599999999999994</v>
      </c>
      <c r="AH35">
        <v>0</v>
      </c>
      <c r="AI35">
        <v>0</v>
      </c>
      <c r="AJ35">
        <v>87.6</v>
      </c>
      <c r="AK35">
        <v>0</v>
      </c>
      <c r="AL35">
        <v>0</v>
      </c>
      <c r="AM35" s="25">
        <v>13.92</v>
      </c>
      <c r="AN35">
        <v>11956</v>
      </c>
      <c r="AO35">
        <v>859</v>
      </c>
      <c r="AP35" s="25">
        <v>2.41</v>
      </c>
      <c r="AQ35">
        <v>859</v>
      </c>
      <c r="AR35">
        <v>356</v>
      </c>
      <c r="AS35">
        <v>28.1</v>
      </c>
      <c r="AT35">
        <v>102</v>
      </c>
      <c r="AU35">
        <v>363</v>
      </c>
      <c r="AV35">
        <v>2.7</v>
      </c>
      <c r="AW35">
        <v>2</v>
      </c>
      <c r="AX35">
        <v>74</v>
      </c>
      <c r="AY35">
        <v>1.3</v>
      </c>
      <c r="AZ35">
        <v>1</v>
      </c>
      <c r="BA35">
        <v>75</v>
      </c>
      <c r="BB35">
        <v>1.2</v>
      </c>
      <c r="BC35">
        <v>1</v>
      </c>
      <c r="BD35">
        <v>83</v>
      </c>
      <c r="BE35">
        <v>75</v>
      </c>
      <c r="BF35">
        <v>0</v>
      </c>
      <c r="BG35">
        <v>0</v>
      </c>
      <c r="BH35">
        <v>2</v>
      </c>
      <c r="BI35">
        <v>0</v>
      </c>
      <c r="BJ35">
        <v>0</v>
      </c>
      <c r="BK35">
        <v>60</v>
      </c>
      <c r="BL35">
        <v>0</v>
      </c>
      <c r="BM35">
        <v>0</v>
      </c>
      <c r="BN35">
        <v>0</v>
      </c>
      <c r="BO35">
        <v>0</v>
      </c>
      <c r="BP35">
        <v>0</v>
      </c>
      <c r="BQ35">
        <v>86</v>
      </c>
      <c r="BR35">
        <v>0</v>
      </c>
      <c r="BS35">
        <v>0</v>
      </c>
      <c r="BT35">
        <v>5</v>
      </c>
      <c r="BU35">
        <v>0</v>
      </c>
      <c r="BV35">
        <v>0</v>
      </c>
      <c r="BW35">
        <v>5.3</v>
      </c>
      <c r="BX35">
        <v>2</v>
      </c>
      <c r="BY35">
        <v>38</v>
      </c>
      <c r="BZ35">
        <v>5.8</v>
      </c>
      <c r="CA35">
        <v>4</v>
      </c>
      <c r="CB35">
        <v>69</v>
      </c>
      <c r="CC35">
        <v>7.7</v>
      </c>
      <c r="CD35">
        <v>4</v>
      </c>
      <c r="CE35">
        <v>52</v>
      </c>
      <c r="CF35">
        <v>1.4</v>
      </c>
      <c r="CG35">
        <v>1</v>
      </c>
      <c r="CH35">
        <v>69</v>
      </c>
      <c r="CI35" s="2">
        <f t="shared" si="0"/>
        <v>85.714285714285708</v>
      </c>
      <c r="CJ35">
        <v>60</v>
      </c>
      <c r="CK35">
        <v>70</v>
      </c>
      <c r="CL35">
        <v>7</v>
      </c>
      <c r="CM35">
        <v>0</v>
      </c>
      <c r="CN35">
        <v>0</v>
      </c>
      <c r="CO35" s="2">
        <f t="shared" si="3"/>
        <v>85.714285714285708</v>
      </c>
      <c r="CP35">
        <v>60</v>
      </c>
      <c r="CQ35">
        <v>70</v>
      </c>
      <c r="CR35">
        <v>7</v>
      </c>
      <c r="CS35">
        <v>0</v>
      </c>
      <c r="CT35">
        <v>0</v>
      </c>
      <c r="CU35" s="2"/>
      <c r="DA35" s="2">
        <f t="shared" si="1"/>
        <v>86.08695652173914</v>
      </c>
      <c r="DB35">
        <v>99</v>
      </c>
      <c r="DC35">
        <v>115</v>
      </c>
      <c r="DD35" s="53">
        <f t="shared" si="2"/>
        <v>216.93121693121691</v>
      </c>
      <c r="DE35" s="52">
        <v>82</v>
      </c>
      <c r="DF35" s="52">
        <v>378</v>
      </c>
      <c r="DG35" s="52">
        <v>5</v>
      </c>
      <c r="DH35" s="105">
        <v>5</v>
      </c>
      <c r="DI35" s="52">
        <v>0</v>
      </c>
      <c r="DJ35" s="52"/>
      <c r="DK35" s="53"/>
      <c r="DL35" s="52"/>
      <c r="DM35" s="52"/>
      <c r="DN35" s="52"/>
      <c r="DO35" s="52"/>
      <c r="DP35" s="52"/>
      <c r="DQ35" s="52"/>
      <c r="DR35" s="52"/>
      <c r="DS35" s="52"/>
      <c r="DT35" s="52"/>
      <c r="DU35" s="52"/>
      <c r="DV35" s="52"/>
      <c r="DW35" s="53"/>
      <c r="DX35" s="53"/>
      <c r="DY35" s="53"/>
      <c r="DZ35" s="52"/>
      <c r="EA35" s="3"/>
      <c r="EB35" s="3"/>
      <c r="EC35" s="3"/>
      <c r="ED35" s="3"/>
      <c r="EE35" s="3"/>
      <c r="EF35" s="3"/>
      <c r="EG35" s="3"/>
      <c r="EH35" s="3"/>
      <c r="EI35" s="3"/>
      <c r="EJ35" s="3"/>
      <c r="EK35" s="3"/>
      <c r="EL35" s="3"/>
      <c r="EM35" s="3"/>
      <c r="EN35" s="3"/>
      <c r="EO35" s="3"/>
      <c r="EP35" s="3"/>
      <c r="EQ35" s="3"/>
      <c r="ER35" s="3"/>
      <c r="ES35" s="3"/>
      <c r="ET35" s="3"/>
      <c r="EU35" s="3"/>
      <c r="EV35" s="3"/>
      <c r="EW35" s="3"/>
      <c r="EX35" s="3"/>
    </row>
    <row r="36" spans="1:154" x14ac:dyDescent="0.2">
      <c r="A36" t="s">
        <v>174</v>
      </c>
      <c r="B36"/>
      <c r="C36" t="s">
        <v>216</v>
      </c>
      <c r="D36" t="s">
        <v>254</v>
      </c>
      <c r="E36" t="s">
        <v>255</v>
      </c>
      <c r="F36">
        <v>44.2</v>
      </c>
      <c r="G36">
        <v>0</v>
      </c>
      <c r="H36">
        <v>0</v>
      </c>
      <c r="I36">
        <v>44.8</v>
      </c>
      <c r="J36">
        <v>0</v>
      </c>
      <c r="K36">
        <v>0</v>
      </c>
      <c r="L36">
        <v>20.8</v>
      </c>
      <c r="M36">
        <v>15</v>
      </c>
      <c r="N36">
        <v>72</v>
      </c>
      <c r="O36">
        <v>29.2</v>
      </c>
      <c r="P36">
        <v>21</v>
      </c>
      <c r="Q36">
        <v>72</v>
      </c>
      <c r="R36">
        <v>8.6</v>
      </c>
      <c r="S36">
        <v>0</v>
      </c>
      <c r="T36">
        <v>0</v>
      </c>
      <c r="U36">
        <v>6.7</v>
      </c>
      <c r="V36">
        <v>0</v>
      </c>
      <c r="W36">
        <v>0</v>
      </c>
      <c r="X36">
        <v>48.6</v>
      </c>
      <c r="Y36">
        <v>299</v>
      </c>
      <c r="Z36">
        <v>615</v>
      </c>
      <c r="AA36">
        <v>600</v>
      </c>
      <c r="AB36">
        <v>0</v>
      </c>
      <c r="AC36">
        <v>0</v>
      </c>
      <c r="AG36">
        <v>80.599999999999994</v>
      </c>
      <c r="AH36">
        <v>0</v>
      </c>
      <c r="AI36">
        <v>0</v>
      </c>
      <c r="AJ36">
        <v>87.7</v>
      </c>
      <c r="AK36">
        <v>0</v>
      </c>
      <c r="AL36">
        <v>0</v>
      </c>
      <c r="AM36" s="25">
        <v>14.06</v>
      </c>
      <c r="AN36">
        <v>18297</v>
      </c>
      <c r="AO36">
        <v>1301</v>
      </c>
      <c r="AP36" s="25">
        <v>2.23</v>
      </c>
      <c r="AQ36">
        <v>1313</v>
      </c>
      <c r="AR36">
        <v>590</v>
      </c>
      <c r="AS36">
        <v>19.3</v>
      </c>
      <c r="AT36">
        <v>116</v>
      </c>
      <c r="AU36">
        <v>600</v>
      </c>
      <c r="AV36">
        <v>4.4000000000000004</v>
      </c>
      <c r="AW36">
        <v>4</v>
      </c>
      <c r="AX36">
        <v>91</v>
      </c>
      <c r="AY36">
        <v>0</v>
      </c>
      <c r="AZ36">
        <v>0</v>
      </c>
      <c r="BA36">
        <v>152</v>
      </c>
      <c r="BB36">
        <v>2.4</v>
      </c>
      <c r="BC36">
        <v>3</v>
      </c>
      <c r="BD36">
        <v>125</v>
      </c>
      <c r="BE36">
        <v>62</v>
      </c>
      <c r="BF36">
        <v>0</v>
      </c>
      <c r="BG36">
        <v>0</v>
      </c>
      <c r="BH36">
        <v>-12</v>
      </c>
      <c r="BI36">
        <v>0</v>
      </c>
      <c r="BJ36">
        <v>0</v>
      </c>
      <c r="BK36">
        <v>50</v>
      </c>
      <c r="BL36">
        <v>0</v>
      </c>
      <c r="BM36">
        <v>0</v>
      </c>
      <c r="BN36">
        <v>-8</v>
      </c>
      <c r="BO36">
        <v>0</v>
      </c>
      <c r="BP36">
        <v>0</v>
      </c>
      <c r="BQ36">
        <v>70</v>
      </c>
      <c r="BR36">
        <v>0</v>
      </c>
      <c r="BS36">
        <v>0</v>
      </c>
      <c r="BT36">
        <v>-12</v>
      </c>
      <c r="BU36">
        <v>0</v>
      </c>
      <c r="BV36">
        <v>0</v>
      </c>
      <c r="BW36">
        <v>12.9</v>
      </c>
      <c r="BX36">
        <v>8</v>
      </c>
      <c r="BY36">
        <v>62</v>
      </c>
      <c r="BZ36">
        <v>13.3</v>
      </c>
      <c r="CA36">
        <v>19</v>
      </c>
      <c r="CB36">
        <v>143</v>
      </c>
      <c r="CC36">
        <v>1.5</v>
      </c>
      <c r="CD36">
        <v>1</v>
      </c>
      <c r="CE36">
        <v>67</v>
      </c>
      <c r="CF36">
        <v>6.3</v>
      </c>
      <c r="CG36">
        <v>9</v>
      </c>
      <c r="CH36">
        <v>143</v>
      </c>
      <c r="CI36" s="2">
        <f t="shared" si="0"/>
        <v>71.641791044776113</v>
      </c>
      <c r="CJ36">
        <v>96</v>
      </c>
      <c r="CK36">
        <v>134</v>
      </c>
      <c r="CL36">
        <v>-9</v>
      </c>
      <c r="CM36">
        <v>0</v>
      </c>
      <c r="CN36">
        <v>0</v>
      </c>
      <c r="CO36" s="2">
        <f t="shared" si="3"/>
        <v>61.29032258064516</v>
      </c>
      <c r="CP36">
        <v>38</v>
      </c>
      <c r="CQ36">
        <v>62</v>
      </c>
      <c r="CR36">
        <v>-14</v>
      </c>
      <c r="CS36">
        <v>0</v>
      </c>
      <c r="CT36">
        <v>0</v>
      </c>
      <c r="CU36" s="2">
        <f t="shared" si="4"/>
        <v>80.555555555555557</v>
      </c>
      <c r="CV36">
        <v>58</v>
      </c>
      <c r="CW36">
        <v>72</v>
      </c>
      <c r="CX36">
        <v>-5</v>
      </c>
      <c r="CY36">
        <v>0</v>
      </c>
      <c r="CZ36">
        <v>0</v>
      </c>
      <c r="DA36" s="2">
        <f t="shared" si="1"/>
        <v>73.134328358208961</v>
      </c>
      <c r="DB36">
        <v>49</v>
      </c>
      <c r="DC36">
        <v>67</v>
      </c>
      <c r="DD36" s="53">
        <f t="shared" si="2"/>
        <v>198.3739837398374</v>
      </c>
      <c r="DE36" s="52">
        <v>122</v>
      </c>
      <c r="DF36" s="52">
        <v>615</v>
      </c>
      <c r="DG36" s="52">
        <v>15</v>
      </c>
      <c r="DH36" s="105">
        <v>7</v>
      </c>
      <c r="DI36" s="52">
        <v>0</v>
      </c>
      <c r="DJ36" s="52"/>
      <c r="DK36" s="53"/>
      <c r="DL36" s="52"/>
      <c r="DM36" s="52"/>
      <c r="DN36" s="52"/>
      <c r="DO36" s="52"/>
      <c r="DP36" s="52"/>
      <c r="DQ36" s="52"/>
      <c r="DR36" s="52"/>
      <c r="DS36" s="52"/>
      <c r="DT36" s="52"/>
      <c r="DU36" s="52"/>
      <c r="DV36" s="52"/>
      <c r="DW36" s="53"/>
      <c r="DX36" s="53"/>
      <c r="DY36" s="53"/>
      <c r="DZ36" s="52"/>
      <c r="EA36" s="3"/>
      <c r="EB36" s="3"/>
      <c r="EC36" s="3"/>
      <c r="ED36" s="3"/>
      <c r="EE36" s="3"/>
      <c r="EF36" s="3"/>
      <c r="EG36" s="3"/>
      <c r="EH36" s="3"/>
      <c r="EI36" s="3"/>
      <c r="EJ36" s="3"/>
      <c r="EK36" s="3"/>
      <c r="EL36" s="3"/>
      <c r="EM36" s="3"/>
      <c r="EN36" s="3"/>
      <c r="EO36" s="3"/>
      <c r="EP36" s="3"/>
      <c r="EQ36" s="3"/>
      <c r="ER36" s="3"/>
      <c r="ES36" s="3"/>
      <c r="ET36" s="3"/>
      <c r="EU36" s="3"/>
      <c r="EV36" s="3"/>
      <c r="EW36" s="3"/>
      <c r="EX36" s="3"/>
    </row>
    <row r="37" spans="1:154" x14ac:dyDescent="0.2">
      <c r="A37" t="s">
        <v>175</v>
      </c>
      <c r="B37"/>
      <c r="C37" t="s">
        <v>216</v>
      </c>
      <c r="D37" t="s">
        <v>256</v>
      </c>
      <c r="E37" t="s">
        <v>257</v>
      </c>
      <c r="F37">
        <v>44.2</v>
      </c>
      <c r="G37">
        <v>0</v>
      </c>
      <c r="H37">
        <v>0</v>
      </c>
      <c r="I37">
        <v>43.6</v>
      </c>
      <c r="J37">
        <v>0</v>
      </c>
      <c r="K37">
        <v>0</v>
      </c>
      <c r="L37">
        <v>13</v>
      </c>
      <c r="M37">
        <v>6</v>
      </c>
      <c r="N37">
        <v>46</v>
      </c>
      <c r="O37">
        <v>47.8</v>
      </c>
      <c r="P37">
        <v>22</v>
      </c>
      <c r="Q37">
        <v>46</v>
      </c>
      <c r="R37">
        <v>8.6</v>
      </c>
      <c r="S37">
        <v>0</v>
      </c>
      <c r="T37">
        <v>0</v>
      </c>
      <c r="U37">
        <v>9.9</v>
      </c>
      <c r="V37">
        <v>0</v>
      </c>
      <c r="W37">
        <v>0</v>
      </c>
      <c r="X37">
        <v>51.5</v>
      </c>
      <c r="Y37">
        <v>159</v>
      </c>
      <c r="Z37">
        <v>309</v>
      </c>
      <c r="AA37">
        <v>292</v>
      </c>
      <c r="AB37">
        <v>0</v>
      </c>
      <c r="AC37">
        <v>0</v>
      </c>
      <c r="AG37">
        <v>80.599999999999994</v>
      </c>
      <c r="AH37">
        <v>0</v>
      </c>
      <c r="AI37">
        <v>0</v>
      </c>
      <c r="AJ37">
        <v>88</v>
      </c>
      <c r="AK37">
        <v>0</v>
      </c>
      <c r="AL37">
        <v>0</v>
      </c>
      <c r="AM37" s="25">
        <v>19.190000000000001</v>
      </c>
      <c r="AN37">
        <v>12298</v>
      </c>
      <c r="AO37">
        <v>641</v>
      </c>
      <c r="AP37" s="25">
        <v>2.2200000000000002</v>
      </c>
      <c r="AQ37">
        <v>641</v>
      </c>
      <c r="AR37">
        <v>289</v>
      </c>
      <c r="AS37">
        <v>31.2</v>
      </c>
      <c r="AT37">
        <v>91</v>
      </c>
      <c r="AU37">
        <v>292</v>
      </c>
      <c r="AY37">
        <v>1</v>
      </c>
      <c r="AZ37">
        <v>1</v>
      </c>
      <c r="BA37">
        <v>99</v>
      </c>
      <c r="BB37">
        <v>2.9</v>
      </c>
      <c r="BC37">
        <v>3</v>
      </c>
      <c r="BD37">
        <v>105</v>
      </c>
      <c r="BE37">
        <v>61</v>
      </c>
      <c r="BF37">
        <v>0</v>
      </c>
      <c r="BG37">
        <v>0</v>
      </c>
      <c r="BH37">
        <v>-7</v>
      </c>
      <c r="BI37">
        <v>0</v>
      </c>
      <c r="BJ37">
        <v>0</v>
      </c>
      <c r="BK37">
        <v>54</v>
      </c>
      <c r="BL37">
        <v>0</v>
      </c>
      <c r="BM37">
        <v>0</v>
      </c>
      <c r="BN37">
        <v>0</v>
      </c>
      <c r="BO37">
        <v>0</v>
      </c>
      <c r="BP37">
        <v>0</v>
      </c>
      <c r="BQ37">
        <v>68</v>
      </c>
      <c r="BR37">
        <v>0</v>
      </c>
      <c r="BS37">
        <v>0</v>
      </c>
      <c r="BT37">
        <v>-9</v>
      </c>
      <c r="BU37">
        <v>0</v>
      </c>
      <c r="BV37">
        <v>0</v>
      </c>
      <c r="BW37">
        <v>3.2</v>
      </c>
      <c r="BX37">
        <v>1</v>
      </c>
      <c r="BY37">
        <v>31</v>
      </c>
      <c r="BZ37">
        <v>27.5</v>
      </c>
      <c r="CA37">
        <v>25</v>
      </c>
      <c r="CB37">
        <v>91</v>
      </c>
      <c r="CF37">
        <v>8.8000000000000007</v>
      </c>
      <c r="CG37">
        <v>8</v>
      </c>
      <c r="CH37">
        <v>91</v>
      </c>
      <c r="CI37" s="2">
        <f t="shared" si="0"/>
        <v>63.333333333333329</v>
      </c>
      <c r="CJ37">
        <v>57</v>
      </c>
      <c r="CK37">
        <v>90</v>
      </c>
      <c r="CL37">
        <v>-12</v>
      </c>
      <c r="CM37">
        <v>0</v>
      </c>
      <c r="CN37">
        <v>0</v>
      </c>
      <c r="CO37" s="2">
        <f t="shared" si="3"/>
        <v>63.333333333333329</v>
      </c>
      <c r="CP37">
        <v>57</v>
      </c>
      <c r="CQ37">
        <v>90</v>
      </c>
      <c r="CR37">
        <v>-12</v>
      </c>
      <c r="CS37">
        <v>0</v>
      </c>
      <c r="CT37">
        <v>0</v>
      </c>
      <c r="CU37" s="2"/>
      <c r="DA37" s="2">
        <f t="shared" si="1"/>
        <v>55.555555555555557</v>
      </c>
      <c r="DB37">
        <v>5</v>
      </c>
      <c r="DC37">
        <v>9</v>
      </c>
      <c r="DD37" s="53">
        <f t="shared" si="2"/>
        <v>381.87702265372172</v>
      </c>
      <c r="DE37" s="52">
        <v>118</v>
      </c>
      <c r="DF37" s="52">
        <v>309</v>
      </c>
      <c r="DG37" s="52">
        <v>13</v>
      </c>
      <c r="DH37" s="105">
        <v>5</v>
      </c>
      <c r="DI37" s="52">
        <v>4</v>
      </c>
      <c r="DJ37" s="52"/>
      <c r="DK37" s="53"/>
      <c r="DL37" s="52"/>
      <c r="DM37" s="52"/>
      <c r="DN37" s="52"/>
      <c r="DO37" s="52"/>
      <c r="DP37" s="52"/>
      <c r="DQ37" s="52"/>
      <c r="DR37" s="52"/>
      <c r="DS37" s="52"/>
      <c r="DT37" s="52"/>
      <c r="DU37" s="52"/>
      <c r="DV37" s="52"/>
      <c r="DW37" s="53"/>
      <c r="DX37" s="53"/>
      <c r="DY37" s="53"/>
      <c r="DZ37" s="52"/>
      <c r="EA37" s="3"/>
      <c r="EB37" s="3"/>
      <c r="EC37" s="3"/>
      <c r="ED37" s="3"/>
      <c r="EE37" s="3"/>
      <c r="EF37" s="3"/>
      <c r="EG37" s="3"/>
      <c r="EH37" s="3"/>
      <c r="EI37" s="3"/>
      <c r="EJ37" s="3"/>
      <c r="EK37" s="3"/>
      <c r="EL37" s="3"/>
      <c r="EM37" s="3"/>
      <c r="EN37" s="3"/>
      <c r="EO37" s="3"/>
      <c r="EP37" s="3"/>
      <c r="EQ37" s="3"/>
      <c r="ER37" s="3"/>
      <c r="ES37" s="3"/>
      <c r="ET37" s="3"/>
      <c r="EU37" s="3"/>
      <c r="EV37" s="3"/>
      <c r="EW37" s="3"/>
      <c r="EX37" s="3"/>
    </row>
    <row r="38" spans="1:154" x14ac:dyDescent="0.2">
      <c r="A38" t="s">
        <v>176</v>
      </c>
      <c r="B38"/>
      <c r="C38" t="s">
        <v>216</v>
      </c>
      <c r="D38" t="s">
        <v>258</v>
      </c>
      <c r="E38" t="s">
        <v>259</v>
      </c>
      <c r="F38">
        <v>44.2</v>
      </c>
      <c r="G38">
        <v>0</v>
      </c>
      <c r="H38">
        <v>0</v>
      </c>
      <c r="I38">
        <v>42.4</v>
      </c>
      <c r="J38">
        <v>0</v>
      </c>
      <c r="K38">
        <v>0</v>
      </c>
      <c r="L38">
        <v>30</v>
      </c>
      <c r="M38">
        <v>9</v>
      </c>
      <c r="N38">
        <v>30</v>
      </c>
      <c r="O38">
        <v>33.299999999999997</v>
      </c>
      <c r="P38">
        <v>10</v>
      </c>
      <c r="Q38">
        <v>30</v>
      </c>
      <c r="R38">
        <v>8.6</v>
      </c>
      <c r="S38">
        <v>0</v>
      </c>
      <c r="T38">
        <v>0</v>
      </c>
      <c r="U38">
        <v>7</v>
      </c>
      <c r="V38">
        <v>0</v>
      </c>
      <c r="W38">
        <v>0</v>
      </c>
      <c r="X38">
        <v>50.4</v>
      </c>
      <c r="Y38">
        <v>120</v>
      </c>
      <c r="Z38">
        <v>238</v>
      </c>
      <c r="AA38">
        <v>238</v>
      </c>
      <c r="AB38">
        <v>0</v>
      </c>
      <c r="AC38">
        <v>0</v>
      </c>
      <c r="AG38">
        <v>80.599999999999994</v>
      </c>
      <c r="AH38">
        <v>0</v>
      </c>
      <c r="AI38">
        <v>0</v>
      </c>
      <c r="AJ38">
        <v>83.3</v>
      </c>
      <c r="AK38">
        <v>0</v>
      </c>
      <c r="AL38">
        <v>0</v>
      </c>
      <c r="AM38" s="25">
        <v>16.53</v>
      </c>
      <c r="AN38">
        <v>7918</v>
      </c>
      <c r="AO38">
        <v>479</v>
      </c>
      <c r="AP38" s="25">
        <v>1.98</v>
      </c>
      <c r="AQ38">
        <v>479</v>
      </c>
      <c r="AR38">
        <v>242</v>
      </c>
      <c r="AS38">
        <v>42.4</v>
      </c>
      <c r="AT38">
        <v>101</v>
      </c>
      <c r="AU38">
        <v>238</v>
      </c>
      <c r="AV38">
        <v>14.3</v>
      </c>
      <c r="AW38">
        <v>2</v>
      </c>
      <c r="AX38">
        <v>14</v>
      </c>
      <c r="AY38">
        <v>2.7</v>
      </c>
      <c r="AZ38">
        <v>2</v>
      </c>
      <c r="BA38">
        <v>75</v>
      </c>
      <c r="BB38">
        <v>2.7</v>
      </c>
      <c r="BC38">
        <v>2</v>
      </c>
      <c r="BD38">
        <v>74</v>
      </c>
      <c r="BE38">
        <v>68</v>
      </c>
      <c r="BF38">
        <v>0</v>
      </c>
      <c r="BG38">
        <v>0</v>
      </c>
      <c r="BH38">
        <v>-11</v>
      </c>
      <c r="BI38">
        <v>0</v>
      </c>
      <c r="BJ38">
        <v>0</v>
      </c>
      <c r="BK38">
        <v>53</v>
      </c>
      <c r="BL38">
        <v>0</v>
      </c>
      <c r="BM38">
        <v>0</v>
      </c>
      <c r="BN38">
        <v>-12</v>
      </c>
      <c r="BO38">
        <v>0</v>
      </c>
      <c r="BP38">
        <v>0</v>
      </c>
      <c r="BQ38">
        <v>80</v>
      </c>
      <c r="BR38">
        <v>0</v>
      </c>
      <c r="BS38">
        <v>0</v>
      </c>
      <c r="BT38">
        <v>-8</v>
      </c>
      <c r="BU38">
        <v>0</v>
      </c>
      <c r="BV38">
        <v>0</v>
      </c>
      <c r="BW38">
        <v>0</v>
      </c>
      <c r="BX38">
        <v>0</v>
      </c>
      <c r="BY38">
        <v>22</v>
      </c>
      <c r="BZ38">
        <v>7.8</v>
      </c>
      <c r="CA38">
        <v>5</v>
      </c>
      <c r="CB38">
        <v>64</v>
      </c>
      <c r="CC38">
        <v>0</v>
      </c>
      <c r="CD38">
        <v>0</v>
      </c>
      <c r="CE38">
        <v>15</v>
      </c>
      <c r="CF38">
        <v>9.4</v>
      </c>
      <c r="CG38">
        <v>6</v>
      </c>
      <c r="CH38">
        <v>64</v>
      </c>
      <c r="CI38" s="2">
        <f t="shared" si="0"/>
        <v>75.806451612903231</v>
      </c>
      <c r="CJ38">
        <v>47</v>
      </c>
      <c r="CK38">
        <v>62</v>
      </c>
      <c r="CL38">
        <v>-11</v>
      </c>
      <c r="CM38">
        <v>0</v>
      </c>
      <c r="CN38">
        <v>0</v>
      </c>
      <c r="CO38" s="2">
        <f t="shared" si="3"/>
        <v>80</v>
      </c>
      <c r="CP38">
        <v>16</v>
      </c>
      <c r="CQ38">
        <v>20</v>
      </c>
      <c r="CR38">
        <v>-10</v>
      </c>
      <c r="CS38">
        <v>0</v>
      </c>
      <c r="CT38">
        <v>0</v>
      </c>
      <c r="CU38" s="2">
        <f t="shared" si="4"/>
        <v>73.80952380952381</v>
      </c>
      <c r="CV38">
        <v>31</v>
      </c>
      <c r="CW38">
        <v>42</v>
      </c>
      <c r="CX38">
        <v>-12</v>
      </c>
      <c r="CY38">
        <v>0</v>
      </c>
      <c r="CZ38">
        <v>0</v>
      </c>
      <c r="DA38" s="2">
        <f t="shared" si="1"/>
        <v>93.333333333333329</v>
      </c>
      <c r="DB38">
        <v>14</v>
      </c>
      <c r="DC38">
        <v>15</v>
      </c>
      <c r="DD38" s="53">
        <f t="shared" si="2"/>
        <v>21.008403361344538</v>
      </c>
      <c r="DE38" s="52">
        <v>5</v>
      </c>
      <c r="DF38" s="52">
        <v>238</v>
      </c>
      <c r="DG38" s="52">
        <v>0</v>
      </c>
      <c r="DH38" s="105">
        <v>0</v>
      </c>
      <c r="DI38" s="52">
        <v>0</v>
      </c>
      <c r="DJ38" s="52"/>
      <c r="DK38" s="53"/>
      <c r="DL38" s="52"/>
      <c r="DM38" s="52"/>
      <c r="DN38" s="52"/>
      <c r="DO38" s="52"/>
      <c r="DP38" s="52"/>
      <c r="DQ38" s="52"/>
      <c r="DR38" s="52"/>
      <c r="DS38" s="52"/>
      <c r="DT38" s="52"/>
      <c r="DU38" s="52"/>
      <c r="DV38" s="52"/>
      <c r="DW38" s="53"/>
      <c r="DX38" s="53"/>
      <c r="DY38" s="53"/>
      <c r="DZ38" s="52"/>
      <c r="EA38" s="3"/>
      <c r="EB38" s="3"/>
      <c r="EC38" s="3"/>
      <c r="ED38" s="3"/>
      <c r="EE38" s="3"/>
      <c r="EF38" s="3"/>
      <c r="EG38" s="3"/>
      <c r="EH38" s="3"/>
      <c r="EI38" s="3"/>
      <c r="EJ38" s="3"/>
      <c r="EK38" s="3"/>
      <c r="EL38" s="3"/>
      <c r="EM38" s="3"/>
      <c r="EN38" s="3"/>
      <c r="EO38" s="3"/>
      <c r="EP38" s="3"/>
      <c r="EQ38" s="3"/>
      <c r="ER38" s="3"/>
      <c r="ES38" s="3"/>
      <c r="ET38" s="3"/>
      <c r="EU38" s="3"/>
      <c r="EV38" s="3"/>
      <c r="EW38" s="3"/>
      <c r="EX38" s="3"/>
    </row>
    <row r="39" spans="1:154" x14ac:dyDescent="0.2">
      <c r="A39" t="s">
        <v>177</v>
      </c>
      <c r="B39"/>
      <c r="C39" t="s">
        <v>217</v>
      </c>
      <c r="D39" t="s">
        <v>67</v>
      </c>
      <c r="E39" t="s">
        <v>260</v>
      </c>
      <c r="F39">
        <v>43.4</v>
      </c>
      <c r="G39">
        <v>0</v>
      </c>
      <c r="H39">
        <v>0</v>
      </c>
      <c r="I39">
        <v>44.4</v>
      </c>
      <c r="J39">
        <v>0</v>
      </c>
      <c r="K39">
        <v>0</v>
      </c>
      <c r="L39">
        <v>4.3</v>
      </c>
      <c r="M39">
        <v>1</v>
      </c>
      <c r="N39">
        <v>23</v>
      </c>
      <c r="O39">
        <v>26.1</v>
      </c>
      <c r="P39">
        <v>6</v>
      </c>
      <c r="Q39">
        <v>23</v>
      </c>
      <c r="R39">
        <v>4</v>
      </c>
      <c r="S39">
        <v>0</v>
      </c>
      <c r="T39">
        <v>0</v>
      </c>
      <c r="U39">
        <v>4.3</v>
      </c>
      <c r="V39">
        <v>0</v>
      </c>
      <c r="W39">
        <v>0</v>
      </c>
      <c r="X39">
        <v>70.400000000000006</v>
      </c>
      <c r="Y39">
        <v>76</v>
      </c>
      <c r="Z39">
        <v>108</v>
      </c>
      <c r="AA39">
        <v>58</v>
      </c>
      <c r="AB39">
        <v>0</v>
      </c>
      <c r="AC39">
        <v>0</v>
      </c>
      <c r="AM39" s="25">
        <v>9.09</v>
      </c>
      <c r="AN39">
        <v>2045</v>
      </c>
      <c r="AO39">
        <v>225</v>
      </c>
      <c r="AP39" s="25">
        <v>3.95</v>
      </c>
      <c r="AQ39">
        <v>225</v>
      </c>
      <c r="AR39">
        <v>57</v>
      </c>
      <c r="AS39">
        <v>41.4</v>
      </c>
      <c r="AT39">
        <v>24</v>
      </c>
      <c r="AU39">
        <v>58</v>
      </c>
      <c r="AV39">
        <v>0</v>
      </c>
      <c r="AW39">
        <v>0</v>
      </c>
      <c r="AX39">
        <v>30</v>
      </c>
      <c r="CC39">
        <v>3.4</v>
      </c>
      <c r="CD39">
        <v>1</v>
      </c>
      <c r="CE39">
        <v>29</v>
      </c>
      <c r="CI39" s="2"/>
      <c r="CO39" s="2"/>
      <c r="CU39" s="2"/>
      <c r="DA39" s="2"/>
      <c r="DD39" s="53">
        <f t="shared" si="2"/>
        <v>675.92592592592598</v>
      </c>
      <c r="DE39" s="52">
        <v>73</v>
      </c>
      <c r="DF39" s="52">
        <v>108</v>
      </c>
      <c r="DG39" s="52">
        <v>10</v>
      </c>
      <c r="DH39" s="105">
        <v>4</v>
      </c>
      <c r="DI39" s="52">
        <v>2</v>
      </c>
      <c r="DJ39" s="52"/>
      <c r="DK39" s="53"/>
      <c r="DL39" s="52"/>
      <c r="DM39" s="52"/>
      <c r="DN39" s="52"/>
      <c r="DO39" s="52"/>
      <c r="DP39" s="52"/>
      <c r="DQ39" s="52"/>
      <c r="DR39" s="52"/>
      <c r="DS39" s="52"/>
      <c r="DT39" s="52"/>
      <c r="DU39" s="52"/>
      <c r="DV39" s="52"/>
      <c r="DW39" s="53"/>
      <c r="DX39" s="53"/>
      <c r="DY39" s="53"/>
      <c r="DZ39" s="52"/>
      <c r="EA39" s="3"/>
      <c r="EB39" s="3"/>
      <c r="EC39" s="3"/>
      <c r="ED39" s="3"/>
      <c r="EE39" s="3"/>
      <c r="EF39" s="3"/>
      <c r="EG39" s="3"/>
      <c r="EH39" s="3"/>
      <c r="EI39" s="3"/>
      <c r="EJ39" s="3"/>
      <c r="EK39" s="3"/>
      <c r="EL39" s="3"/>
      <c r="EM39" s="3"/>
      <c r="EN39" s="3"/>
      <c r="EO39" s="3"/>
      <c r="EP39" s="3"/>
      <c r="EQ39" s="3"/>
      <c r="ER39" s="3"/>
      <c r="ES39" s="3"/>
      <c r="ET39" s="3"/>
      <c r="EU39" s="3"/>
      <c r="EV39" s="3"/>
      <c r="EW39" s="3"/>
      <c r="EX39" s="3"/>
    </row>
    <row r="40" spans="1:154" x14ac:dyDescent="0.2">
      <c r="A40" t="s">
        <v>178</v>
      </c>
      <c r="B40"/>
      <c r="C40" t="s">
        <v>216</v>
      </c>
      <c r="D40" t="s">
        <v>261</v>
      </c>
      <c r="E40" t="s">
        <v>262</v>
      </c>
      <c r="F40">
        <v>44.2</v>
      </c>
      <c r="G40">
        <v>0</v>
      </c>
      <c r="H40">
        <v>0</v>
      </c>
      <c r="I40">
        <v>43.1</v>
      </c>
      <c r="J40">
        <v>0</v>
      </c>
      <c r="K40">
        <v>0</v>
      </c>
      <c r="L40">
        <v>17.600000000000001</v>
      </c>
      <c r="M40">
        <v>6</v>
      </c>
      <c r="N40">
        <v>34</v>
      </c>
      <c r="O40">
        <v>35.299999999999997</v>
      </c>
      <c r="P40">
        <v>12</v>
      </c>
      <c r="Q40">
        <v>34</v>
      </c>
      <c r="R40">
        <v>8.6</v>
      </c>
      <c r="S40">
        <v>0</v>
      </c>
      <c r="T40">
        <v>0</v>
      </c>
      <c r="U40">
        <v>7.8</v>
      </c>
      <c r="V40">
        <v>0</v>
      </c>
      <c r="W40">
        <v>0</v>
      </c>
      <c r="X40">
        <v>50.7</v>
      </c>
      <c r="Y40">
        <v>147</v>
      </c>
      <c r="Z40">
        <v>290</v>
      </c>
      <c r="AA40">
        <v>276</v>
      </c>
      <c r="AB40">
        <v>0</v>
      </c>
      <c r="AC40">
        <v>0</v>
      </c>
      <c r="AG40">
        <v>80.599999999999994</v>
      </c>
      <c r="AH40">
        <v>0</v>
      </c>
      <c r="AI40">
        <v>0</v>
      </c>
      <c r="AJ40">
        <v>86</v>
      </c>
      <c r="AK40">
        <v>0</v>
      </c>
      <c r="AL40">
        <v>0</v>
      </c>
      <c r="AM40" s="25">
        <v>14.49</v>
      </c>
      <c r="AN40">
        <v>8537</v>
      </c>
      <c r="AO40">
        <v>589</v>
      </c>
      <c r="AP40" s="25">
        <v>2.15</v>
      </c>
      <c r="AQ40">
        <v>589</v>
      </c>
      <c r="AR40">
        <v>274</v>
      </c>
      <c r="AS40">
        <v>24.3</v>
      </c>
      <c r="AT40">
        <v>67</v>
      </c>
      <c r="AU40">
        <v>276</v>
      </c>
      <c r="AV40">
        <v>0</v>
      </c>
      <c r="AW40">
        <v>0</v>
      </c>
      <c r="AX40">
        <v>27</v>
      </c>
      <c r="AY40">
        <v>3.5</v>
      </c>
      <c r="AZ40">
        <v>3</v>
      </c>
      <c r="BA40">
        <v>86</v>
      </c>
      <c r="BB40">
        <v>2.6</v>
      </c>
      <c r="BC40">
        <v>2</v>
      </c>
      <c r="BD40">
        <v>76</v>
      </c>
      <c r="BE40">
        <v>65</v>
      </c>
      <c r="BF40">
        <v>0</v>
      </c>
      <c r="BG40">
        <v>0</v>
      </c>
      <c r="BH40">
        <v>-6</v>
      </c>
      <c r="BI40">
        <v>0</v>
      </c>
      <c r="BJ40">
        <v>0</v>
      </c>
      <c r="BK40">
        <v>53</v>
      </c>
      <c r="BL40">
        <v>0</v>
      </c>
      <c r="BM40">
        <v>0</v>
      </c>
      <c r="BN40">
        <v>-4</v>
      </c>
      <c r="BO40">
        <v>0</v>
      </c>
      <c r="BP40">
        <v>0</v>
      </c>
      <c r="BQ40">
        <v>80</v>
      </c>
      <c r="BR40">
        <v>0</v>
      </c>
      <c r="BS40">
        <v>0</v>
      </c>
      <c r="BT40">
        <v>-2</v>
      </c>
      <c r="BU40">
        <v>0</v>
      </c>
      <c r="BV40">
        <v>0</v>
      </c>
      <c r="BW40">
        <v>17.600000000000001</v>
      </c>
      <c r="BX40">
        <v>6</v>
      </c>
      <c r="BY40">
        <v>34</v>
      </c>
      <c r="BZ40">
        <v>12.9</v>
      </c>
      <c r="CA40">
        <v>8</v>
      </c>
      <c r="CB40">
        <v>62</v>
      </c>
      <c r="CC40">
        <v>0</v>
      </c>
      <c r="CD40">
        <v>0</v>
      </c>
      <c r="CE40">
        <v>24</v>
      </c>
      <c r="CF40">
        <v>3.2</v>
      </c>
      <c r="CG40">
        <v>2</v>
      </c>
      <c r="CH40">
        <v>62</v>
      </c>
      <c r="CI40" s="2">
        <f t="shared" si="0"/>
        <v>77.41935483870968</v>
      </c>
      <c r="CJ40">
        <v>48</v>
      </c>
      <c r="CK40">
        <v>62</v>
      </c>
      <c r="CL40">
        <v>-3</v>
      </c>
      <c r="CM40">
        <v>0</v>
      </c>
      <c r="CN40">
        <v>0</v>
      </c>
      <c r="CO40" s="2">
        <f t="shared" si="3"/>
        <v>67.857142857142861</v>
      </c>
      <c r="CP40">
        <v>19</v>
      </c>
      <c r="CQ40">
        <v>28</v>
      </c>
      <c r="CR40">
        <v>-7</v>
      </c>
      <c r="CS40">
        <v>0</v>
      </c>
      <c r="CT40">
        <v>0</v>
      </c>
      <c r="CU40" s="2">
        <f t="shared" si="4"/>
        <v>85.294117647058826</v>
      </c>
      <c r="CV40">
        <v>29</v>
      </c>
      <c r="CW40">
        <v>34</v>
      </c>
      <c r="CX40">
        <v>2</v>
      </c>
      <c r="CY40">
        <v>0</v>
      </c>
      <c r="CZ40">
        <v>0</v>
      </c>
      <c r="DA40" s="2">
        <f t="shared" si="1"/>
        <v>86.36363636363636</v>
      </c>
      <c r="DB40">
        <v>19</v>
      </c>
      <c r="DC40">
        <v>22</v>
      </c>
      <c r="DD40" s="53">
        <f t="shared" si="2"/>
        <v>148.27586206896549</v>
      </c>
      <c r="DE40" s="52">
        <v>43</v>
      </c>
      <c r="DF40" s="52">
        <v>290</v>
      </c>
      <c r="DG40" s="52">
        <v>7</v>
      </c>
      <c r="DH40" s="105">
        <v>5</v>
      </c>
      <c r="DI40" s="52">
        <v>0</v>
      </c>
      <c r="DJ40" s="52"/>
      <c r="DK40" s="53"/>
      <c r="DL40" s="52"/>
      <c r="DM40" s="52"/>
      <c r="DN40" s="52"/>
      <c r="DO40" s="52"/>
      <c r="DP40" s="52"/>
      <c r="DQ40" s="52"/>
      <c r="DR40" s="52"/>
      <c r="DS40" s="52"/>
      <c r="DT40" s="52"/>
      <c r="DU40" s="52"/>
      <c r="DV40" s="52"/>
      <c r="DW40" s="53"/>
      <c r="DX40" s="53"/>
      <c r="DY40" s="53"/>
      <c r="DZ40" s="52"/>
      <c r="EA40" s="3"/>
      <c r="EB40" s="3"/>
      <c r="EC40" s="3"/>
      <c r="ED40" s="3"/>
      <c r="EE40" s="3"/>
      <c r="EF40" s="3"/>
      <c r="EG40" s="3"/>
      <c r="EH40" s="3"/>
      <c r="EI40" s="3"/>
      <c r="EJ40" s="3"/>
      <c r="EK40" s="3"/>
      <c r="EL40" s="3"/>
      <c r="EM40" s="3"/>
      <c r="EN40" s="3"/>
      <c r="EO40" s="3"/>
      <c r="EP40" s="3"/>
      <c r="EQ40" s="3"/>
      <c r="ER40" s="3"/>
      <c r="ES40" s="3"/>
      <c r="ET40" s="3"/>
      <c r="EU40" s="3"/>
      <c r="EV40" s="3"/>
      <c r="EW40" s="3"/>
      <c r="EX40" s="3"/>
    </row>
    <row r="41" spans="1:154" x14ac:dyDescent="0.2">
      <c r="A41" t="s">
        <v>179</v>
      </c>
      <c r="B41"/>
      <c r="C41" t="s">
        <v>216</v>
      </c>
      <c r="D41" t="s">
        <v>263</v>
      </c>
      <c r="E41" t="s">
        <v>48</v>
      </c>
      <c r="F41">
        <v>44.2</v>
      </c>
      <c r="G41">
        <v>0</v>
      </c>
      <c r="H41">
        <v>0</v>
      </c>
      <c r="I41">
        <v>41.6</v>
      </c>
      <c r="J41">
        <v>0</v>
      </c>
      <c r="K41">
        <v>0</v>
      </c>
      <c r="L41">
        <v>9.6</v>
      </c>
      <c r="M41">
        <v>5</v>
      </c>
      <c r="N41">
        <v>52</v>
      </c>
      <c r="O41">
        <v>36.5</v>
      </c>
      <c r="P41">
        <v>19</v>
      </c>
      <c r="Q41">
        <v>52</v>
      </c>
      <c r="R41">
        <v>8.6</v>
      </c>
      <c r="S41">
        <v>0</v>
      </c>
      <c r="T41">
        <v>0</v>
      </c>
      <c r="U41">
        <v>6.7</v>
      </c>
      <c r="V41">
        <v>0</v>
      </c>
      <c r="W41">
        <v>0</v>
      </c>
      <c r="X41">
        <v>58.5</v>
      </c>
      <c r="Y41">
        <v>257</v>
      </c>
      <c r="Z41">
        <v>439</v>
      </c>
      <c r="AA41">
        <v>424</v>
      </c>
      <c r="AB41">
        <v>0</v>
      </c>
      <c r="AC41">
        <v>0</v>
      </c>
      <c r="AG41">
        <v>80.599999999999994</v>
      </c>
      <c r="AH41">
        <v>0</v>
      </c>
      <c r="AI41">
        <v>0</v>
      </c>
      <c r="AJ41">
        <v>82.3</v>
      </c>
      <c r="AK41">
        <v>0</v>
      </c>
      <c r="AL41">
        <v>0</v>
      </c>
      <c r="AM41" s="25">
        <v>15.4</v>
      </c>
      <c r="AN41">
        <v>13749</v>
      </c>
      <c r="AO41">
        <v>893</v>
      </c>
      <c r="AP41" s="25">
        <v>2.2400000000000002</v>
      </c>
      <c r="AQ41">
        <v>917</v>
      </c>
      <c r="AR41">
        <v>410</v>
      </c>
      <c r="AS41">
        <v>28.3</v>
      </c>
      <c r="AT41">
        <v>120</v>
      </c>
      <c r="AU41">
        <v>424</v>
      </c>
      <c r="AV41">
        <v>0</v>
      </c>
      <c r="AW41">
        <v>0</v>
      </c>
      <c r="AX41">
        <v>23</v>
      </c>
      <c r="AY41">
        <v>0</v>
      </c>
      <c r="AZ41">
        <v>0</v>
      </c>
      <c r="BA41">
        <v>115</v>
      </c>
      <c r="BB41">
        <v>0</v>
      </c>
      <c r="BC41">
        <v>0</v>
      </c>
      <c r="BD41">
        <v>133</v>
      </c>
      <c r="BE41">
        <v>67</v>
      </c>
      <c r="BF41">
        <v>0</v>
      </c>
      <c r="BG41">
        <v>0</v>
      </c>
      <c r="BH41">
        <v>-4</v>
      </c>
      <c r="BI41">
        <v>0</v>
      </c>
      <c r="BJ41">
        <v>0</v>
      </c>
      <c r="BK41">
        <v>56</v>
      </c>
      <c r="BL41">
        <v>0</v>
      </c>
      <c r="BM41">
        <v>0</v>
      </c>
      <c r="BN41">
        <v>0</v>
      </c>
      <c r="BO41">
        <v>0</v>
      </c>
      <c r="BP41">
        <v>0</v>
      </c>
      <c r="BQ41">
        <v>76</v>
      </c>
      <c r="BR41">
        <v>0</v>
      </c>
      <c r="BS41">
        <v>0</v>
      </c>
      <c r="BT41">
        <v>-5</v>
      </c>
      <c r="BU41">
        <v>0</v>
      </c>
      <c r="BV41">
        <v>0</v>
      </c>
      <c r="BW41">
        <v>17.399999999999999</v>
      </c>
      <c r="BX41">
        <v>8</v>
      </c>
      <c r="BY41">
        <v>46</v>
      </c>
      <c r="BZ41">
        <v>11.5</v>
      </c>
      <c r="CA41">
        <v>13</v>
      </c>
      <c r="CB41">
        <v>113</v>
      </c>
      <c r="CC41">
        <v>0</v>
      </c>
      <c r="CD41">
        <v>0</v>
      </c>
      <c r="CE41">
        <v>23</v>
      </c>
      <c r="CF41">
        <v>2.7</v>
      </c>
      <c r="CG41">
        <v>3</v>
      </c>
      <c r="CH41">
        <v>113</v>
      </c>
      <c r="CI41" s="2">
        <f t="shared" si="0"/>
        <v>77.064220183486242</v>
      </c>
      <c r="CJ41">
        <v>84</v>
      </c>
      <c r="CK41">
        <v>109</v>
      </c>
      <c r="CL41">
        <v>-3</v>
      </c>
      <c r="CM41">
        <v>0</v>
      </c>
      <c r="CN41">
        <v>0</v>
      </c>
      <c r="CO41" s="2">
        <f t="shared" si="3"/>
        <v>61.53846153846154</v>
      </c>
      <c r="CP41">
        <v>24</v>
      </c>
      <c r="CQ41">
        <v>39</v>
      </c>
      <c r="CR41">
        <v>-10</v>
      </c>
      <c r="CS41">
        <v>0</v>
      </c>
      <c r="CT41">
        <v>0</v>
      </c>
      <c r="CU41" s="2">
        <f t="shared" si="4"/>
        <v>85.714285714285708</v>
      </c>
      <c r="CV41">
        <v>60</v>
      </c>
      <c r="CW41">
        <v>70</v>
      </c>
      <c r="CX41">
        <v>2</v>
      </c>
      <c r="CY41">
        <v>0</v>
      </c>
      <c r="CZ41">
        <v>0</v>
      </c>
      <c r="DA41" s="2">
        <f t="shared" si="1"/>
        <v>80.952380952380949</v>
      </c>
      <c r="DB41">
        <v>17</v>
      </c>
      <c r="DC41">
        <v>21</v>
      </c>
      <c r="DD41" s="53">
        <f t="shared" si="2"/>
        <v>205.01138952164007</v>
      </c>
      <c r="DE41" s="52">
        <v>90</v>
      </c>
      <c r="DF41" s="52">
        <v>439</v>
      </c>
      <c r="DG41" s="52">
        <v>22</v>
      </c>
      <c r="DH41" s="105">
        <v>8</v>
      </c>
      <c r="DI41" s="52">
        <v>0</v>
      </c>
      <c r="DJ41" s="52"/>
      <c r="DK41" s="53"/>
      <c r="DL41" s="52"/>
      <c r="DM41" s="52"/>
      <c r="DN41" s="52"/>
      <c r="DO41" s="52"/>
      <c r="DP41" s="52"/>
      <c r="DQ41" s="52"/>
      <c r="DR41" s="52"/>
      <c r="DS41" s="52"/>
      <c r="DT41" s="52"/>
      <c r="DU41" s="52"/>
      <c r="DV41" s="52"/>
      <c r="DW41" s="53"/>
      <c r="DX41" s="53"/>
      <c r="DY41" s="53"/>
      <c r="DZ41" s="52"/>
      <c r="EA41" s="3"/>
      <c r="EB41" s="3"/>
      <c r="EC41" s="3"/>
      <c r="ED41" s="3"/>
      <c r="EE41" s="3"/>
      <c r="EF41" s="3"/>
      <c r="EG41" s="3"/>
      <c r="EH41" s="3"/>
      <c r="EI41" s="3"/>
      <c r="EJ41" s="3"/>
      <c r="EK41" s="3"/>
      <c r="EL41" s="3"/>
      <c r="EM41" s="3"/>
      <c r="EN41" s="3"/>
      <c r="EO41" s="3"/>
      <c r="EP41" s="3"/>
      <c r="EQ41" s="3"/>
      <c r="ER41" s="3"/>
      <c r="ES41" s="3"/>
      <c r="ET41" s="3"/>
      <c r="EU41" s="3"/>
      <c r="EV41" s="3"/>
      <c r="EW41" s="3"/>
      <c r="EX41" s="3"/>
    </row>
    <row r="42" spans="1:154" x14ac:dyDescent="0.2">
      <c r="A42" t="s">
        <v>180</v>
      </c>
      <c r="B42"/>
      <c r="C42" t="s">
        <v>216</v>
      </c>
      <c r="D42" t="s">
        <v>264</v>
      </c>
      <c r="E42" t="s">
        <v>265</v>
      </c>
      <c r="F42">
        <v>44.2</v>
      </c>
      <c r="G42">
        <v>0</v>
      </c>
      <c r="H42">
        <v>0</v>
      </c>
      <c r="I42">
        <v>46.2</v>
      </c>
      <c r="J42">
        <v>0</v>
      </c>
      <c r="K42">
        <v>0</v>
      </c>
      <c r="L42">
        <v>9.1</v>
      </c>
      <c r="M42">
        <v>7</v>
      </c>
      <c r="N42">
        <v>77</v>
      </c>
      <c r="O42">
        <v>58.4</v>
      </c>
      <c r="P42">
        <v>45</v>
      </c>
      <c r="Q42">
        <v>77</v>
      </c>
      <c r="R42">
        <v>8.6</v>
      </c>
      <c r="S42">
        <v>0</v>
      </c>
      <c r="T42">
        <v>0</v>
      </c>
      <c r="U42">
        <v>11.4</v>
      </c>
      <c r="V42">
        <v>0</v>
      </c>
      <c r="W42">
        <v>0</v>
      </c>
      <c r="X42">
        <v>52.1</v>
      </c>
      <c r="Y42">
        <v>381</v>
      </c>
      <c r="Z42">
        <v>731</v>
      </c>
      <c r="AA42">
        <v>719</v>
      </c>
      <c r="AB42">
        <v>0</v>
      </c>
      <c r="AC42">
        <v>0</v>
      </c>
      <c r="AG42">
        <v>80.599999999999994</v>
      </c>
      <c r="AH42">
        <v>0</v>
      </c>
      <c r="AI42">
        <v>0</v>
      </c>
      <c r="AJ42">
        <v>87.4</v>
      </c>
      <c r="AK42">
        <v>0</v>
      </c>
      <c r="AL42">
        <v>0</v>
      </c>
      <c r="AM42" s="25">
        <v>20.96</v>
      </c>
      <c r="AN42">
        <v>29150</v>
      </c>
      <c r="AO42">
        <v>1391</v>
      </c>
      <c r="AP42" s="25">
        <v>1.92</v>
      </c>
      <c r="AQ42">
        <v>1404</v>
      </c>
      <c r="AR42">
        <v>731</v>
      </c>
      <c r="AS42">
        <v>24.3</v>
      </c>
      <c r="AT42">
        <v>175</v>
      </c>
      <c r="AU42">
        <v>719</v>
      </c>
      <c r="AV42">
        <v>3.3</v>
      </c>
      <c r="AW42">
        <v>1</v>
      </c>
      <c r="AX42">
        <v>30</v>
      </c>
      <c r="AY42">
        <v>0.5</v>
      </c>
      <c r="AZ42">
        <v>1</v>
      </c>
      <c r="BA42">
        <v>215</v>
      </c>
      <c r="BB42">
        <v>2.7</v>
      </c>
      <c r="BC42">
        <v>6</v>
      </c>
      <c r="BD42">
        <v>226</v>
      </c>
      <c r="BE42">
        <v>74</v>
      </c>
      <c r="BF42">
        <v>0</v>
      </c>
      <c r="BG42">
        <v>0</v>
      </c>
      <c r="BH42">
        <v>-4</v>
      </c>
      <c r="BI42">
        <v>0</v>
      </c>
      <c r="BJ42">
        <v>0</v>
      </c>
      <c r="BK42">
        <v>64</v>
      </c>
      <c r="BL42">
        <v>0</v>
      </c>
      <c r="BM42">
        <v>0</v>
      </c>
      <c r="BN42">
        <v>-2</v>
      </c>
      <c r="BO42">
        <v>0</v>
      </c>
      <c r="BP42">
        <v>0</v>
      </c>
      <c r="BQ42">
        <v>82</v>
      </c>
      <c r="BR42">
        <v>0</v>
      </c>
      <c r="BS42">
        <v>0</v>
      </c>
      <c r="BT42">
        <v>-5</v>
      </c>
      <c r="BU42">
        <v>0</v>
      </c>
      <c r="BV42">
        <v>0</v>
      </c>
      <c r="BW42">
        <v>8.6</v>
      </c>
      <c r="BX42">
        <v>6</v>
      </c>
      <c r="BY42">
        <v>70</v>
      </c>
      <c r="BZ42">
        <v>17.100000000000001</v>
      </c>
      <c r="CA42">
        <v>37</v>
      </c>
      <c r="CB42">
        <v>217</v>
      </c>
      <c r="CC42">
        <v>6.9</v>
      </c>
      <c r="CD42">
        <v>2</v>
      </c>
      <c r="CE42">
        <v>29</v>
      </c>
      <c r="CF42">
        <v>11.5</v>
      </c>
      <c r="CG42">
        <v>25</v>
      </c>
      <c r="CH42">
        <v>217</v>
      </c>
      <c r="CI42" s="2">
        <f t="shared" si="0"/>
        <v>73.611111111111114</v>
      </c>
      <c r="CJ42">
        <v>159</v>
      </c>
      <c r="CK42">
        <v>216</v>
      </c>
      <c r="CL42">
        <v>-11</v>
      </c>
      <c r="CM42">
        <v>0</v>
      </c>
      <c r="CN42">
        <v>0</v>
      </c>
      <c r="CO42" s="2">
        <f t="shared" si="3"/>
        <v>71.304347826086953</v>
      </c>
      <c r="CP42">
        <v>82</v>
      </c>
      <c r="CQ42">
        <v>115</v>
      </c>
      <c r="CR42">
        <v>-14</v>
      </c>
      <c r="CS42">
        <v>0</v>
      </c>
      <c r="CT42">
        <v>0</v>
      </c>
      <c r="CU42" s="2">
        <f t="shared" si="4"/>
        <v>76.237623762376245</v>
      </c>
      <c r="CV42">
        <v>77</v>
      </c>
      <c r="CW42">
        <v>101</v>
      </c>
      <c r="CX42">
        <v>-9</v>
      </c>
      <c r="CY42">
        <v>0</v>
      </c>
      <c r="CZ42">
        <v>0</v>
      </c>
      <c r="DA42" s="2">
        <f t="shared" si="1"/>
        <v>82.222222222222214</v>
      </c>
      <c r="DB42">
        <v>37</v>
      </c>
      <c r="DC42">
        <v>45</v>
      </c>
      <c r="DD42" s="53">
        <f t="shared" si="2"/>
        <v>31.46374829001368</v>
      </c>
      <c r="DE42" s="52">
        <v>23</v>
      </c>
      <c r="DF42" s="52">
        <v>731</v>
      </c>
      <c r="DG42" s="52">
        <v>2</v>
      </c>
      <c r="DH42" s="105">
        <v>0</v>
      </c>
      <c r="DI42" s="52">
        <v>0</v>
      </c>
      <c r="DJ42" s="52"/>
      <c r="DK42" s="53"/>
      <c r="DL42" s="52"/>
      <c r="DM42" s="52"/>
      <c r="DN42" s="52"/>
      <c r="DO42" s="52"/>
      <c r="DP42" s="52"/>
      <c r="DQ42" s="52"/>
      <c r="DR42" s="52"/>
      <c r="DS42" s="52"/>
      <c r="DT42" s="52"/>
      <c r="DU42" s="52"/>
      <c r="DV42" s="52"/>
      <c r="DW42" s="53"/>
      <c r="DX42" s="53"/>
      <c r="DY42" s="53"/>
      <c r="DZ42" s="52"/>
      <c r="EA42" s="3"/>
      <c r="EB42" s="3"/>
      <c r="EC42" s="3"/>
      <c r="ED42" s="3"/>
      <c r="EE42" s="3"/>
      <c r="EF42" s="3"/>
      <c r="EG42" s="3"/>
      <c r="EH42" s="3"/>
      <c r="EI42" s="3"/>
      <c r="EJ42" s="3"/>
      <c r="EK42" s="3"/>
      <c r="EL42" s="3"/>
      <c r="EM42" s="3"/>
      <c r="EN42" s="3"/>
      <c r="EO42" s="3"/>
      <c r="EP42" s="3"/>
      <c r="EQ42" s="3"/>
      <c r="ER42" s="3"/>
      <c r="ES42" s="3"/>
      <c r="ET42" s="3"/>
      <c r="EU42" s="3"/>
      <c r="EV42" s="3"/>
      <c r="EW42" s="3"/>
      <c r="EX42" s="3"/>
    </row>
    <row r="43" spans="1:154" x14ac:dyDescent="0.2">
      <c r="A43" t="s">
        <v>181</v>
      </c>
      <c r="B43"/>
      <c r="C43" t="s">
        <v>216</v>
      </c>
      <c r="D43" t="s">
        <v>52</v>
      </c>
      <c r="E43" t="s">
        <v>266</v>
      </c>
      <c r="F43">
        <v>44.2</v>
      </c>
      <c r="G43">
        <v>0</v>
      </c>
      <c r="H43">
        <v>0</v>
      </c>
      <c r="I43">
        <v>44.7</v>
      </c>
      <c r="J43">
        <v>0</v>
      </c>
      <c r="K43">
        <v>0</v>
      </c>
      <c r="L43">
        <v>6.1</v>
      </c>
      <c r="M43">
        <v>3</v>
      </c>
      <c r="N43">
        <v>49</v>
      </c>
      <c r="O43">
        <v>55.1</v>
      </c>
      <c r="P43">
        <v>27</v>
      </c>
      <c r="Q43">
        <v>49</v>
      </c>
      <c r="R43">
        <v>8.6</v>
      </c>
      <c r="S43">
        <v>0</v>
      </c>
      <c r="T43">
        <v>0</v>
      </c>
      <c r="U43">
        <v>10.8</v>
      </c>
      <c r="V43">
        <v>0</v>
      </c>
      <c r="W43">
        <v>0</v>
      </c>
      <c r="X43">
        <v>55.5</v>
      </c>
      <c r="Y43">
        <v>246</v>
      </c>
      <c r="Z43">
        <v>443</v>
      </c>
      <c r="AA43">
        <v>420</v>
      </c>
      <c r="AB43">
        <v>0</v>
      </c>
      <c r="AC43">
        <v>0</v>
      </c>
      <c r="AG43">
        <v>80.599999999999994</v>
      </c>
      <c r="AH43">
        <v>0</v>
      </c>
      <c r="AI43">
        <v>0</v>
      </c>
      <c r="AJ43">
        <v>81</v>
      </c>
      <c r="AK43">
        <v>0</v>
      </c>
      <c r="AL43">
        <v>0</v>
      </c>
      <c r="AM43" s="25">
        <v>17.05</v>
      </c>
      <c r="AN43">
        <v>13624</v>
      </c>
      <c r="AO43">
        <v>799</v>
      </c>
      <c r="AP43" s="25">
        <v>2.0299999999999998</v>
      </c>
      <c r="AQ43">
        <v>799</v>
      </c>
      <c r="AR43">
        <v>393</v>
      </c>
      <c r="AS43">
        <v>34</v>
      </c>
      <c r="AT43">
        <v>143</v>
      </c>
      <c r="AU43">
        <v>420</v>
      </c>
      <c r="AV43">
        <v>5.3</v>
      </c>
      <c r="AW43">
        <v>2</v>
      </c>
      <c r="AX43">
        <v>38</v>
      </c>
      <c r="AY43">
        <v>1.9</v>
      </c>
      <c r="AZ43">
        <v>2</v>
      </c>
      <c r="BA43">
        <v>107</v>
      </c>
      <c r="BB43">
        <v>1.8</v>
      </c>
      <c r="BC43">
        <v>2</v>
      </c>
      <c r="BD43">
        <v>112</v>
      </c>
      <c r="BE43">
        <v>60</v>
      </c>
      <c r="BF43">
        <v>0</v>
      </c>
      <c r="BG43">
        <v>0</v>
      </c>
      <c r="BH43">
        <v>-15</v>
      </c>
      <c r="BI43">
        <v>0</v>
      </c>
      <c r="BJ43">
        <v>0</v>
      </c>
      <c r="BK43">
        <v>49</v>
      </c>
      <c r="BL43">
        <v>0</v>
      </c>
      <c r="BM43">
        <v>0</v>
      </c>
      <c r="BN43">
        <v>-14</v>
      </c>
      <c r="BO43">
        <v>0</v>
      </c>
      <c r="BP43">
        <v>0</v>
      </c>
      <c r="BQ43">
        <v>73</v>
      </c>
      <c r="BR43">
        <v>0</v>
      </c>
      <c r="BS43">
        <v>0</v>
      </c>
      <c r="BT43">
        <v>-11</v>
      </c>
      <c r="BU43">
        <v>0</v>
      </c>
      <c r="BV43">
        <v>0</v>
      </c>
      <c r="BW43">
        <v>5</v>
      </c>
      <c r="BX43">
        <v>2</v>
      </c>
      <c r="BY43">
        <v>40</v>
      </c>
      <c r="BZ43">
        <v>16</v>
      </c>
      <c r="CA43">
        <v>15</v>
      </c>
      <c r="CB43">
        <v>94</v>
      </c>
      <c r="CC43">
        <v>0</v>
      </c>
      <c r="CD43">
        <v>0</v>
      </c>
      <c r="CE43">
        <v>31</v>
      </c>
      <c r="CF43">
        <v>10.6</v>
      </c>
      <c r="CG43">
        <v>10</v>
      </c>
      <c r="CH43">
        <v>94</v>
      </c>
      <c r="CI43" s="2">
        <f t="shared" si="0"/>
        <v>71.910112359550567</v>
      </c>
      <c r="CJ43">
        <v>64</v>
      </c>
      <c r="CK43">
        <v>89</v>
      </c>
      <c r="CL43">
        <v>-10</v>
      </c>
      <c r="CM43">
        <v>0</v>
      </c>
      <c r="CN43">
        <v>0</v>
      </c>
      <c r="CO43" s="2">
        <f t="shared" si="3"/>
        <v>73.80952380952381</v>
      </c>
      <c r="CP43">
        <v>31</v>
      </c>
      <c r="CQ43">
        <v>42</v>
      </c>
      <c r="CR43">
        <v>-5</v>
      </c>
      <c r="CS43">
        <v>0</v>
      </c>
      <c r="CT43">
        <v>0</v>
      </c>
      <c r="CU43" s="2">
        <f t="shared" si="4"/>
        <v>70.212765957446805</v>
      </c>
      <c r="CV43">
        <v>33</v>
      </c>
      <c r="CW43">
        <v>47</v>
      </c>
      <c r="CX43">
        <v>-15</v>
      </c>
      <c r="CY43">
        <v>0</v>
      </c>
      <c r="CZ43">
        <v>0</v>
      </c>
      <c r="DA43" s="2">
        <f t="shared" si="1"/>
        <v>81.818181818181827</v>
      </c>
      <c r="DB43">
        <v>27</v>
      </c>
      <c r="DC43">
        <v>33</v>
      </c>
      <c r="DD43" s="53">
        <f t="shared" si="2"/>
        <v>200.90293453724607</v>
      </c>
      <c r="DE43" s="52">
        <v>89</v>
      </c>
      <c r="DF43" s="52">
        <v>443</v>
      </c>
      <c r="DG43" s="52">
        <v>10</v>
      </c>
      <c r="DH43" s="105">
        <v>6</v>
      </c>
      <c r="DI43" s="52">
        <v>0</v>
      </c>
      <c r="DJ43" s="52"/>
      <c r="DK43" s="53"/>
      <c r="DL43" s="52"/>
      <c r="DM43" s="52"/>
      <c r="DN43" s="52"/>
      <c r="DO43" s="52"/>
      <c r="DP43" s="52"/>
      <c r="DQ43" s="52"/>
      <c r="DR43" s="52"/>
      <c r="DS43" s="52"/>
      <c r="DT43" s="52"/>
      <c r="DU43" s="52"/>
      <c r="DV43" s="52"/>
      <c r="DW43" s="53"/>
      <c r="DX43" s="53"/>
      <c r="DY43" s="53"/>
      <c r="DZ43" s="52"/>
      <c r="EA43" s="3"/>
      <c r="EB43" s="3"/>
      <c r="EC43" s="3"/>
      <c r="ED43" s="3"/>
      <c r="EE43" s="3"/>
      <c r="EF43" s="3"/>
      <c r="EG43" s="3"/>
      <c r="EH43" s="3"/>
      <c r="EI43" s="3"/>
      <c r="EJ43" s="3"/>
      <c r="EK43" s="3"/>
      <c r="EL43" s="3"/>
      <c r="EM43" s="3"/>
      <c r="EN43" s="3"/>
      <c r="EO43" s="3"/>
      <c r="EP43" s="3"/>
      <c r="EQ43" s="3"/>
      <c r="ER43" s="3"/>
      <c r="ES43" s="3"/>
      <c r="ET43" s="3"/>
      <c r="EU43" s="3"/>
      <c r="EV43" s="3"/>
      <c r="EW43" s="3"/>
      <c r="EX43" s="3"/>
    </row>
    <row r="44" spans="1:154" x14ac:dyDescent="0.2">
      <c r="A44" t="s">
        <v>182</v>
      </c>
      <c r="B44"/>
      <c r="C44" t="s">
        <v>216</v>
      </c>
      <c r="D44" t="s">
        <v>267</v>
      </c>
      <c r="E44" t="s">
        <v>268</v>
      </c>
      <c r="F44">
        <v>44.2</v>
      </c>
      <c r="G44">
        <v>0</v>
      </c>
      <c r="H44">
        <v>0</v>
      </c>
      <c r="I44">
        <v>45.5</v>
      </c>
      <c r="J44">
        <v>0</v>
      </c>
      <c r="K44">
        <v>0</v>
      </c>
      <c r="L44">
        <v>7</v>
      </c>
      <c r="M44">
        <v>3</v>
      </c>
      <c r="N44">
        <v>43</v>
      </c>
      <c r="O44">
        <v>39.5</v>
      </c>
      <c r="P44">
        <v>17</v>
      </c>
      <c r="Q44">
        <v>43</v>
      </c>
      <c r="R44">
        <v>8.6</v>
      </c>
      <c r="S44">
        <v>0</v>
      </c>
      <c r="T44">
        <v>0</v>
      </c>
      <c r="U44">
        <v>9.1999999999999993</v>
      </c>
      <c r="V44">
        <v>0</v>
      </c>
      <c r="W44">
        <v>0</v>
      </c>
      <c r="X44">
        <v>49.9</v>
      </c>
      <c r="Y44">
        <v>213</v>
      </c>
      <c r="Z44">
        <v>427</v>
      </c>
      <c r="AA44">
        <v>427</v>
      </c>
      <c r="AB44">
        <v>0</v>
      </c>
      <c r="AC44">
        <v>0</v>
      </c>
      <c r="AG44">
        <v>80.599999999999994</v>
      </c>
      <c r="AH44">
        <v>0</v>
      </c>
      <c r="AI44">
        <v>0</v>
      </c>
      <c r="AJ44">
        <v>81</v>
      </c>
      <c r="AK44">
        <v>0</v>
      </c>
      <c r="AL44">
        <v>0</v>
      </c>
      <c r="AM44" s="25">
        <v>19.309999999999999</v>
      </c>
      <c r="AN44">
        <v>15274</v>
      </c>
      <c r="AO44">
        <v>791</v>
      </c>
      <c r="AP44" s="25">
        <v>1.72</v>
      </c>
      <c r="AQ44">
        <v>791</v>
      </c>
      <c r="AR44">
        <v>461</v>
      </c>
      <c r="AS44">
        <v>34.4</v>
      </c>
      <c r="AT44">
        <v>147</v>
      </c>
      <c r="AU44">
        <v>427</v>
      </c>
      <c r="AV44">
        <v>8.1</v>
      </c>
      <c r="AW44">
        <v>3</v>
      </c>
      <c r="AX44">
        <v>37</v>
      </c>
      <c r="AY44">
        <v>1.6</v>
      </c>
      <c r="AZ44">
        <v>2</v>
      </c>
      <c r="BA44">
        <v>129</v>
      </c>
      <c r="BB44">
        <v>4.8</v>
      </c>
      <c r="BC44">
        <v>6</v>
      </c>
      <c r="BD44">
        <v>125</v>
      </c>
      <c r="BE44">
        <v>66</v>
      </c>
      <c r="BF44">
        <v>0</v>
      </c>
      <c r="BG44">
        <v>0</v>
      </c>
      <c r="BH44">
        <v>-5</v>
      </c>
      <c r="BI44">
        <v>0</v>
      </c>
      <c r="BJ44">
        <v>0</v>
      </c>
      <c r="BK44">
        <v>46</v>
      </c>
      <c r="BL44">
        <v>0</v>
      </c>
      <c r="BM44">
        <v>0</v>
      </c>
      <c r="BN44">
        <v>-10</v>
      </c>
      <c r="BO44">
        <v>0</v>
      </c>
      <c r="BP44">
        <v>0</v>
      </c>
      <c r="BQ44">
        <v>82</v>
      </c>
      <c r="BR44">
        <v>0</v>
      </c>
      <c r="BS44">
        <v>0</v>
      </c>
      <c r="BT44">
        <v>3</v>
      </c>
      <c r="BU44">
        <v>0</v>
      </c>
      <c r="BV44">
        <v>0</v>
      </c>
      <c r="BW44">
        <v>8.6</v>
      </c>
      <c r="BX44">
        <v>3</v>
      </c>
      <c r="BY44">
        <v>35</v>
      </c>
      <c r="BZ44">
        <v>31.5</v>
      </c>
      <c r="CA44">
        <v>39</v>
      </c>
      <c r="CB44">
        <v>124</v>
      </c>
      <c r="CC44">
        <v>0</v>
      </c>
      <c r="CD44">
        <v>0</v>
      </c>
      <c r="CE44">
        <v>27</v>
      </c>
      <c r="CF44">
        <v>4.8</v>
      </c>
      <c r="CG44">
        <v>6</v>
      </c>
      <c r="CH44">
        <v>124</v>
      </c>
      <c r="CI44" s="2">
        <f t="shared" si="0"/>
        <v>79.674796747967477</v>
      </c>
      <c r="CJ44">
        <v>98</v>
      </c>
      <c r="CK44">
        <v>123</v>
      </c>
      <c r="CL44">
        <v>1</v>
      </c>
      <c r="CM44">
        <v>0</v>
      </c>
      <c r="CN44">
        <v>0</v>
      </c>
      <c r="CO44" s="2"/>
      <c r="CU44" s="2">
        <f t="shared" si="4"/>
        <v>79.674796747967477</v>
      </c>
      <c r="CV44">
        <v>98</v>
      </c>
      <c r="CW44">
        <v>123</v>
      </c>
      <c r="CX44">
        <v>1</v>
      </c>
      <c r="CY44">
        <v>0</v>
      </c>
      <c r="CZ44">
        <v>0</v>
      </c>
      <c r="DA44" s="2">
        <f t="shared" si="1"/>
        <v>84.375</v>
      </c>
      <c r="DB44">
        <v>27</v>
      </c>
      <c r="DC44">
        <v>32</v>
      </c>
      <c r="DD44" s="53">
        <f t="shared" si="2"/>
        <v>744.73067915690876</v>
      </c>
      <c r="DE44" s="52">
        <v>318</v>
      </c>
      <c r="DF44" s="52">
        <v>427</v>
      </c>
      <c r="DG44" s="52">
        <v>12</v>
      </c>
      <c r="DH44" s="105">
        <v>7</v>
      </c>
      <c r="DI44" s="52">
        <v>0</v>
      </c>
      <c r="DJ44" s="52"/>
      <c r="DK44" s="53"/>
      <c r="DL44" s="52"/>
      <c r="DM44" s="52"/>
      <c r="DN44" s="52"/>
      <c r="DO44" s="52"/>
      <c r="DP44" s="52"/>
      <c r="DQ44" s="52"/>
      <c r="DR44" s="52"/>
      <c r="DS44" s="52"/>
      <c r="DT44" s="52"/>
      <c r="DU44" s="52"/>
      <c r="DV44" s="52"/>
      <c r="DW44" s="53"/>
      <c r="DX44" s="53"/>
      <c r="DY44" s="53"/>
      <c r="DZ44" s="52"/>
      <c r="EA44" s="3"/>
      <c r="EB44" s="3"/>
      <c r="EC44" s="3"/>
      <c r="ED44" s="3"/>
      <c r="EE44" s="3"/>
      <c r="EF44" s="3"/>
      <c r="EG44" s="3"/>
      <c r="EH44" s="3"/>
      <c r="EI44" s="3"/>
      <c r="EJ44" s="3"/>
      <c r="EK44" s="3"/>
      <c r="EL44" s="3"/>
      <c r="EM44" s="3"/>
      <c r="EN44" s="3"/>
      <c r="EO44" s="3"/>
      <c r="EP44" s="3"/>
      <c r="EQ44" s="3"/>
      <c r="ER44" s="3"/>
      <c r="ES44" s="3"/>
      <c r="ET44" s="3"/>
      <c r="EU44" s="3"/>
      <c r="EV44" s="3"/>
      <c r="EW44" s="3"/>
      <c r="EX44" s="3"/>
    </row>
    <row r="45" spans="1:154" x14ac:dyDescent="0.2">
      <c r="A45" t="s">
        <v>183</v>
      </c>
      <c r="B45"/>
      <c r="C45" t="s">
        <v>216</v>
      </c>
      <c r="D45" t="s">
        <v>269</v>
      </c>
      <c r="E45" t="s">
        <v>47</v>
      </c>
      <c r="F45">
        <v>44.2</v>
      </c>
      <c r="G45">
        <v>0</v>
      </c>
      <c r="H45">
        <v>0</v>
      </c>
      <c r="I45">
        <v>39.5</v>
      </c>
      <c r="J45">
        <v>0</v>
      </c>
      <c r="K45">
        <v>0</v>
      </c>
      <c r="L45">
        <v>16.7</v>
      </c>
      <c r="M45">
        <v>9</v>
      </c>
      <c r="N45">
        <v>54</v>
      </c>
      <c r="O45">
        <v>35.200000000000003</v>
      </c>
      <c r="P45">
        <v>19</v>
      </c>
      <c r="Q45">
        <v>54</v>
      </c>
      <c r="R45">
        <v>8.6</v>
      </c>
      <c r="S45">
        <v>0</v>
      </c>
      <c r="T45">
        <v>0</v>
      </c>
      <c r="U45">
        <v>6.2</v>
      </c>
      <c r="V45">
        <v>0</v>
      </c>
      <c r="W45">
        <v>0</v>
      </c>
      <c r="X45">
        <v>56.3</v>
      </c>
      <c r="Y45">
        <v>299</v>
      </c>
      <c r="Z45">
        <v>531</v>
      </c>
      <c r="AA45">
        <v>516</v>
      </c>
      <c r="AB45">
        <v>0</v>
      </c>
      <c r="AC45">
        <v>0</v>
      </c>
      <c r="AG45">
        <v>80.599999999999994</v>
      </c>
      <c r="AH45">
        <v>0</v>
      </c>
      <c r="AI45">
        <v>0</v>
      </c>
      <c r="AJ45">
        <v>76.3</v>
      </c>
      <c r="AK45">
        <v>0</v>
      </c>
      <c r="AL45">
        <v>0</v>
      </c>
      <c r="AM45" s="25">
        <v>21.65</v>
      </c>
      <c r="AN45">
        <v>19747</v>
      </c>
      <c r="AO45">
        <v>912</v>
      </c>
      <c r="AP45" s="25">
        <v>1.76</v>
      </c>
      <c r="AQ45">
        <v>912</v>
      </c>
      <c r="AR45">
        <v>518</v>
      </c>
      <c r="AS45">
        <v>42.2</v>
      </c>
      <c r="AT45">
        <v>218</v>
      </c>
      <c r="AU45">
        <v>516</v>
      </c>
      <c r="AV45">
        <v>0</v>
      </c>
      <c r="AW45">
        <v>0</v>
      </c>
      <c r="AX45">
        <v>28</v>
      </c>
      <c r="AY45">
        <v>2.5</v>
      </c>
      <c r="AZ45">
        <v>4</v>
      </c>
      <c r="BA45">
        <v>157</v>
      </c>
      <c r="BB45">
        <v>0.6</v>
      </c>
      <c r="BC45">
        <v>1</v>
      </c>
      <c r="BD45">
        <v>158</v>
      </c>
      <c r="BE45">
        <v>60</v>
      </c>
      <c r="BF45">
        <v>0</v>
      </c>
      <c r="BG45">
        <v>0</v>
      </c>
      <c r="BH45">
        <v>-12</v>
      </c>
      <c r="BI45">
        <v>0</v>
      </c>
      <c r="BJ45">
        <v>0</v>
      </c>
      <c r="BK45">
        <v>49</v>
      </c>
      <c r="BL45">
        <v>0</v>
      </c>
      <c r="BM45">
        <v>0</v>
      </c>
      <c r="BN45">
        <v>-9</v>
      </c>
      <c r="BO45">
        <v>0</v>
      </c>
      <c r="BP45">
        <v>0</v>
      </c>
      <c r="BQ45">
        <v>70</v>
      </c>
      <c r="BR45">
        <v>0</v>
      </c>
      <c r="BS45">
        <v>0</v>
      </c>
      <c r="BT45">
        <v>-12</v>
      </c>
      <c r="BU45">
        <v>0</v>
      </c>
      <c r="BV45">
        <v>0</v>
      </c>
      <c r="BW45">
        <v>18.600000000000001</v>
      </c>
      <c r="BX45">
        <v>8</v>
      </c>
      <c r="BY45">
        <v>43</v>
      </c>
      <c r="BZ45">
        <v>17.5</v>
      </c>
      <c r="CA45">
        <v>25</v>
      </c>
      <c r="CB45">
        <v>143</v>
      </c>
      <c r="CC45">
        <v>0</v>
      </c>
      <c r="CD45">
        <v>0</v>
      </c>
      <c r="CE45">
        <v>14</v>
      </c>
      <c r="CF45">
        <v>10.5</v>
      </c>
      <c r="CG45">
        <v>15</v>
      </c>
      <c r="CH45">
        <v>143</v>
      </c>
      <c r="CI45" s="2">
        <f t="shared" si="0"/>
        <v>69.285714285714278</v>
      </c>
      <c r="CJ45">
        <v>97</v>
      </c>
      <c r="CK45">
        <v>140</v>
      </c>
      <c r="CL45">
        <v>-10</v>
      </c>
      <c r="CM45">
        <v>0</v>
      </c>
      <c r="CN45">
        <v>0</v>
      </c>
      <c r="CO45" s="2"/>
      <c r="CU45" s="2">
        <f t="shared" si="4"/>
        <v>69.285714285714278</v>
      </c>
      <c r="CV45">
        <v>97</v>
      </c>
      <c r="CW45">
        <v>140</v>
      </c>
      <c r="CX45">
        <v>-10</v>
      </c>
      <c r="CY45">
        <v>0</v>
      </c>
      <c r="CZ45">
        <v>0</v>
      </c>
      <c r="DA45" s="2">
        <f t="shared" si="1"/>
        <v>80.769230769230774</v>
      </c>
      <c r="DB45">
        <v>21</v>
      </c>
      <c r="DC45">
        <v>26</v>
      </c>
      <c r="DD45" s="53">
        <f t="shared" si="2"/>
        <v>122.4105461393597</v>
      </c>
      <c r="DE45" s="52">
        <v>65</v>
      </c>
      <c r="DF45" s="52">
        <v>531</v>
      </c>
      <c r="DG45" s="52">
        <v>13</v>
      </c>
      <c r="DH45" s="105">
        <v>7</v>
      </c>
      <c r="DI45" s="52">
        <v>0</v>
      </c>
      <c r="DJ45" s="52"/>
      <c r="DK45" s="53"/>
      <c r="DL45" s="52"/>
      <c r="DM45" s="52"/>
      <c r="DN45" s="52"/>
      <c r="DO45" s="52"/>
      <c r="DP45" s="52"/>
      <c r="DQ45" s="52"/>
      <c r="DR45" s="52"/>
      <c r="DS45" s="52"/>
      <c r="DT45" s="52"/>
      <c r="DU45" s="52"/>
      <c r="DV45" s="52"/>
      <c r="DW45" s="53"/>
      <c r="DX45" s="53"/>
      <c r="DY45" s="53"/>
      <c r="DZ45" s="52"/>
      <c r="EA45" s="3"/>
      <c r="EB45" s="3"/>
      <c r="EC45" s="3"/>
      <c r="ED45" s="3"/>
      <c r="EE45" s="3"/>
      <c r="EF45" s="3"/>
      <c r="EG45" s="3"/>
      <c r="EH45" s="3"/>
      <c r="EI45" s="3"/>
      <c r="EJ45" s="3"/>
      <c r="EK45" s="3"/>
      <c r="EL45" s="3"/>
      <c r="EM45" s="3"/>
      <c r="EN45" s="3"/>
      <c r="EO45" s="3"/>
      <c r="EP45" s="3"/>
      <c r="EQ45" s="3"/>
      <c r="ER45" s="3"/>
      <c r="ES45" s="3"/>
      <c r="ET45" s="3"/>
      <c r="EU45" s="3"/>
      <c r="EV45" s="3"/>
      <c r="EW45" s="3"/>
      <c r="EX45" s="3"/>
    </row>
    <row r="46" spans="1:154" x14ac:dyDescent="0.2">
      <c r="A46" t="s">
        <v>184</v>
      </c>
      <c r="B46"/>
      <c r="C46" t="s">
        <v>216</v>
      </c>
      <c r="D46" t="s">
        <v>224</v>
      </c>
      <c r="E46" t="s">
        <v>270</v>
      </c>
      <c r="F46">
        <v>44.2</v>
      </c>
      <c r="G46">
        <v>0</v>
      </c>
      <c r="H46">
        <v>0</v>
      </c>
      <c r="I46">
        <v>43.1</v>
      </c>
      <c r="J46">
        <v>0</v>
      </c>
      <c r="K46">
        <v>0</v>
      </c>
      <c r="L46">
        <v>12.5</v>
      </c>
      <c r="M46">
        <v>4</v>
      </c>
      <c r="N46">
        <v>32</v>
      </c>
      <c r="O46">
        <v>46.9</v>
      </c>
      <c r="P46">
        <v>15</v>
      </c>
      <c r="Q46">
        <v>32</v>
      </c>
      <c r="R46">
        <v>8.6</v>
      </c>
      <c r="S46">
        <v>0</v>
      </c>
      <c r="T46">
        <v>0</v>
      </c>
      <c r="U46">
        <v>9.5</v>
      </c>
      <c r="V46">
        <v>0</v>
      </c>
      <c r="W46">
        <v>0</v>
      </c>
      <c r="X46">
        <v>69.400000000000006</v>
      </c>
      <c r="Y46">
        <v>184</v>
      </c>
      <c r="Z46">
        <v>265</v>
      </c>
      <c r="AA46">
        <v>250</v>
      </c>
      <c r="AB46">
        <v>0</v>
      </c>
      <c r="AC46">
        <v>0</v>
      </c>
      <c r="AG46">
        <v>80.599999999999994</v>
      </c>
      <c r="AH46">
        <v>0</v>
      </c>
      <c r="AI46">
        <v>0</v>
      </c>
      <c r="AJ46">
        <v>74.2</v>
      </c>
      <c r="AK46">
        <v>0</v>
      </c>
      <c r="AL46">
        <v>0</v>
      </c>
      <c r="AM46" s="25">
        <v>16.489999999999998</v>
      </c>
      <c r="AN46">
        <v>8379</v>
      </c>
      <c r="AO46">
        <v>508</v>
      </c>
      <c r="AP46" s="25">
        <v>2.0299999999999998</v>
      </c>
      <c r="AQ46">
        <v>508</v>
      </c>
      <c r="AR46">
        <v>250</v>
      </c>
      <c r="AS46">
        <v>36.799999999999997</v>
      </c>
      <c r="AT46">
        <v>92</v>
      </c>
      <c r="AU46">
        <v>250</v>
      </c>
      <c r="AV46">
        <v>2.7</v>
      </c>
      <c r="AW46">
        <v>1</v>
      </c>
      <c r="AX46">
        <v>37</v>
      </c>
      <c r="AY46">
        <v>0</v>
      </c>
      <c r="AZ46">
        <v>0</v>
      </c>
      <c r="BA46">
        <v>58</v>
      </c>
      <c r="BB46">
        <v>0</v>
      </c>
      <c r="BC46">
        <v>0</v>
      </c>
      <c r="BD46">
        <v>59</v>
      </c>
      <c r="BE46">
        <v>89</v>
      </c>
      <c r="BF46">
        <v>0</v>
      </c>
      <c r="BG46">
        <v>0</v>
      </c>
      <c r="BH46">
        <v>10</v>
      </c>
      <c r="BI46">
        <v>0</v>
      </c>
      <c r="BJ46">
        <v>0</v>
      </c>
      <c r="BK46">
        <v>77</v>
      </c>
      <c r="BL46">
        <v>0</v>
      </c>
      <c r="BM46">
        <v>0</v>
      </c>
      <c r="BN46">
        <v>10</v>
      </c>
      <c r="BO46">
        <v>0</v>
      </c>
      <c r="BP46">
        <v>0</v>
      </c>
      <c r="BQ46">
        <v>94</v>
      </c>
      <c r="BR46">
        <v>0</v>
      </c>
      <c r="BS46">
        <v>0</v>
      </c>
      <c r="BT46">
        <v>7</v>
      </c>
      <c r="BU46">
        <v>0</v>
      </c>
      <c r="BV46">
        <v>0</v>
      </c>
      <c r="BW46">
        <v>10.3</v>
      </c>
      <c r="BX46">
        <v>3</v>
      </c>
      <c r="BY46">
        <v>29</v>
      </c>
      <c r="BZ46">
        <v>20.399999999999999</v>
      </c>
      <c r="CA46">
        <v>10</v>
      </c>
      <c r="CB46">
        <v>49</v>
      </c>
      <c r="CC46">
        <v>2.8</v>
      </c>
      <c r="CD46">
        <v>1</v>
      </c>
      <c r="CE46">
        <v>36</v>
      </c>
      <c r="CF46">
        <v>4.0999999999999996</v>
      </c>
      <c r="CG46">
        <v>2</v>
      </c>
      <c r="CH46">
        <v>49</v>
      </c>
      <c r="CI46" s="2">
        <f t="shared" si="0"/>
        <v>89.795918367346943</v>
      </c>
      <c r="CJ46">
        <v>44</v>
      </c>
      <c r="CK46">
        <v>49</v>
      </c>
      <c r="CL46">
        <v>4</v>
      </c>
      <c r="CM46">
        <v>0</v>
      </c>
      <c r="CN46">
        <v>0</v>
      </c>
      <c r="CO46" s="2">
        <f t="shared" si="3"/>
        <v>95.652173913043484</v>
      </c>
      <c r="CP46">
        <v>22</v>
      </c>
      <c r="CQ46">
        <v>23</v>
      </c>
      <c r="CR46">
        <v>16</v>
      </c>
      <c r="CS46">
        <v>0</v>
      </c>
      <c r="CT46">
        <v>0</v>
      </c>
      <c r="CU46" s="2">
        <f t="shared" si="4"/>
        <v>84.615384615384613</v>
      </c>
      <c r="CV46">
        <v>22</v>
      </c>
      <c r="CW46">
        <v>26</v>
      </c>
      <c r="CX46">
        <v>-6</v>
      </c>
      <c r="CY46">
        <v>0</v>
      </c>
      <c r="CZ46">
        <v>0</v>
      </c>
      <c r="DA46" s="2">
        <f t="shared" si="1"/>
        <v>94.73684210526315</v>
      </c>
      <c r="DB46">
        <v>36</v>
      </c>
      <c r="DC46">
        <v>38</v>
      </c>
      <c r="DD46" s="53">
        <f t="shared" si="2"/>
        <v>116.98113207547171</v>
      </c>
      <c r="DE46" s="52">
        <v>31</v>
      </c>
      <c r="DF46" s="52">
        <v>265</v>
      </c>
      <c r="DG46" s="52">
        <v>4</v>
      </c>
      <c r="DH46" s="105">
        <v>1</v>
      </c>
      <c r="DI46" s="52">
        <v>0</v>
      </c>
      <c r="DJ46" s="52"/>
      <c r="DK46" s="53"/>
      <c r="DL46" s="52"/>
      <c r="DM46" s="52"/>
      <c r="DN46" s="52"/>
      <c r="DO46" s="52"/>
      <c r="DP46" s="52"/>
      <c r="DQ46" s="52"/>
      <c r="DR46" s="52"/>
      <c r="DS46" s="52"/>
      <c r="DT46" s="52"/>
      <c r="DU46" s="52"/>
      <c r="DV46" s="52"/>
      <c r="DW46" s="53"/>
      <c r="DX46" s="53"/>
      <c r="DY46" s="53"/>
      <c r="DZ46" s="52"/>
      <c r="EA46" s="3"/>
      <c r="EB46" s="3"/>
      <c r="EC46" s="3"/>
      <c r="ED46" s="3"/>
      <c r="EE46" s="3"/>
      <c r="EF46" s="3"/>
      <c r="EG46" s="3"/>
      <c r="EH46" s="3"/>
      <c r="EI46" s="3"/>
      <c r="EJ46" s="3"/>
      <c r="EK46" s="3"/>
      <c r="EL46" s="3"/>
      <c r="EM46" s="3"/>
      <c r="EN46" s="3"/>
      <c r="EO46" s="3"/>
      <c r="EP46" s="3"/>
      <c r="EQ46" s="3"/>
      <c r="ER46" s="3"/>
      <c r="ES46" s="3"/>
      <c r="ET46" s="3"/>
      <c r="EU46" s="3"/>
      <c r="EV46" s="3"/>
      <c r="EW46" s="3"/>
      <c r="EX46" s="3"/>
    </row>
    <row r="47" spans="1:154" x14ac:dyDescent="0.2">
      <c r="A47" t="s">
        <v>185</v>
      </c>
      <c r="B47"/>
      <c r="C47" t="s">
        <v>216</v>
      </c>
      <c r="D47" t="s">
        <v>271</v>
      </c>
      <c r="E47" t="s">
        <v>53</v>
      </c>
      <c r="F47">
        <v>44.2</v>
      </c>
      <c r="G47">
        <v>0</v>
      </c>
      <c r="H47">
        <v>0</v>
      </c>
      <c r="I47">
        <v>45.3</v>
      </c>
      <c r="J47">
        <v>0</v>
      </c>
      <c r="K47">
        <v>0</v>
      </c>
      <c r="L47">
        <v>16.100000000000001</v>
      </c>
      <c r="M47">
        <v>14</v>
      </c>
      <c r="N47">
        <v>87</v>
      </c>
      <c r="O47">
        <v>43.7</v>
      </c>
      <c r="P47">
        <v>38</v>
      </c>
      <c r="Q47">
        <v>87</v>
      </c>
      <c r="R47">
        <v>8.6</v>
      </c>
      <c r="S47">
        <v>0</v>
      </c>
      <c r="T47">
        <v>0</v>
      </c>
      <c r="U47">
        <v>9.3000000000000007</v>
      </c>
      <c r="V47">
        <v>0</v>
      </c>
      <c r="W47">
        <v>0</v>
      </c>
      <c r="X47">
        <v>64.900000000000006</v>
      </c>
      <c r="Y47">
        <v>428</v>
      </c>
      <c r="Z47">
        <v>659</v>
      </c>
      <c r="AA47">
        <v>636</v>
      </c>
      <c r="AB47">
        <v>0</v>
      </c>
      <c r="AC47">
        <v>0</v>
      </c>
      <c r="AG47">
        <v>80.599999999999994</v>
      </c>
      <c r="AH47">
        <v>0</v>
      </c>
      <c r="AI47">
        <v>0</v>
      </c>
      <c r="AJ47">
        <v>77.900000000000006</v>
      </c>
      <c r="AK47">
        <v>0</v>
      </c>
      <c r="AL47">
        <v>0</v>
      </c>
      <c r="AM47" s="25">
        <v>14.31</v>
      </c>
      <c r="AN47">
        <v>21143</v>
      </c>
      <c r="AO47">
        <v>1477</v>
      </c>
      <c r="AP47" s="25">
        <v>2.2999999999999998</v>
      </c>
      <c r="AQ47">
        <v>1477</v>
      </c>
      <c r="AR47">
        <v>642</v>
      </c>
      <c r="AS47">
        <v>41.8</v>
      </c>
      <c r="AT47">
        <v>266</v>
      </c>
      <c r="AU47">
        <v>636</v>
      </c>
      <c r="AV47">
        <v>3.5</v>
      </c>
      <c r="AW47">
        <v>6</v>
      </c>
      <c r="AX47">
        <v>172</v>
      </c>
      <c r="AY47">
        <v>0</v>
      </c>
      <c r="AZ47">
        <v>0</v>
      </c>
      <c r="BA47">
        <v>98</v>
      </c>
      <c r="BB47">
        <v>1.9</v>
      </c>
      <c r="BC47">
        <v>2</v>
      </c>
      <c r="BD47">
        <v>103</v>
      </c>
      <c r="BE47">
        <v>57</v>
      </c>
      <c r="BF47">
        <v>0</v>
      </c>
      <c r="BG47">
        <v>0</v>
      </c>
      <c r="BH47">
        <v>-10</v>
      </c>
      <c r="BI47">
        <v>0</v>
      </c>
      <c r="BJ47">
        <v>0</v>
      </c>
      <c r="BK47">
        <v>39</v>
      </c>
      <c r="BL47">
        <v>0</v>
      </c>
      <c r="BM47">
        <v>0</v>
      </c>
      <c r="BN47">
        <v>-13</v>
      </c>
      <c r="BO47">
        <v>0</v>
      </c>
      <c r="BP47">
        <v>0</v>
      </c>
      <c r="BQ47">
        <v>71</v>
      </c>
      <c r="BR47">
        <v>0</v>
      </c>
      <c r="BS47">
        <v>0</v>
      </c>
      <c r="BT47">
        <v>-6</v>
      </c>
      <c r="BU47">
        <v>0</v>
      </c>
      <c r="BV47">
        <v>0</v>
      </c>
      <c r="BW47">
        <v>9.3000000000000007</v>
      </c>
      <c r="BX47">
        <v>7</v>
      </c>
      <c r="BY47">
        <v>75</v>
      </c>
      <c r="BZ47">
        <v>7.1</v>
      </c>
      <c r="CA47">
        <v>6</v>
      </c>
      <c r="CB47">
        <v>84</v>
      </c>
      <c r="CC47">
        <v>11.6</v>
      </c>
      <c r="CD47">
        <v>17</v>
      </c>
      <c r="CE47">
        <v>147</v>
      </c>
      <c r="CF47">
        <v>4.8</v>
      </c>
      <c r="CG47">
        <v>4</v>
      </c>
      <c r="CH47">
        <v>84</v>
      </c>
      <c r="CI47" s="2">
        <f t="shared" si="0"/>
        <v>70.886075949367083</v>
      </c>
      <c r="CJ47">
        <v>56</v>
      </c>
      <c r="CK47">
        <v>79</v>
      </c>
      <c r="CL47">
        <v>-4</v>
      </c>
      <c r="CM47">
        <v>0</v>
      </c>
      <c r="CN47">
        <v>0</v>
      </c>
      <c r="CO47" s="2">
        <f t="shared" si="3"/>
        <v>70.886075949367083</v>
      </c>
      <c r="CP47">
        <v>56</v>
      </c>
      <c r="CQ47">
        <v>79</v>
      </c>
      <c r="CR47">
        <v>-4</v>
      </c>
      <c r="CS47">
        <v>0</v>
      </c>
      <c r="CT47">
        <v>0</v>
      </c>
      <c r="CU47" s="2"/>
      <c r="DA47" s="2">
        <f t="shared" si="1"/>
        <v>86.330935251798564</v>
      </c>
      <c r="DB47">
        <v>120</v>
      </c>
      <c r="DC47">
        <v>139</v>
      </c>
      <c r="DD47" s="53">
        <f t="shared" si="2"/>
        <v>755.69044006069805</v>
      </c>
      <c r="DE47" s="52">
        <v>498</v>
      </c>
      <c r="DF47" s="52">
        <v>659</v>
      </c>
      <c r="DG47" s="52">
        <v>31</v>
      </c>
      <c r="DH47" s="105">
        <v>25</v>
      </c>
      <c r="DI47" s="52">
        <v>0</v>
      </c>
      <c r="DJ47" s="52"/>
      <c r="DK47" s="53"/>
      <c r="DL47" s="52"/>
      <c r="DM47" s="52"/>
      <c r="DN47" s="52"/>
      <c r="DO47" s="52"/>
      <c r="DP47" s="52"/>
      <c r="DQ47" s="52"/>
      <c r="DR47" s="52"/>
      <c r="DS47" s="52"/>
      <c r="DT47" s="52"/>
      <c r="DU47" s="52"/>
      <c r="DV47" s="52"/>
      <c r="DW47" s="53"/>
      <c r="DX47" s="53"/>
      <c r="DY47" s="53"/>
      <c r="DZ47" s="52"/>
      <c r="EA47" s="3"/>
      <c r="EB47" s="3"/>
      <c r="EC47" s="3"/>
      <c r="ED47" s="3"/>
      <c r="EE47" s="3"/>
      <c r="EF47" s="3"/>
      <c r="EG47" s="3"/>
      <c r="EH47" s="3"/>
      <c r="EI47" s="3"/>
      <c r="EJ47" s="3"/>
      <c r="EK47" s="3"/>
      <c r="EL47" s="3"/>
      <c r="EM47" s="3"/>
      <c r="EN47" s="3"/>
      <c r="EO47" s="3"/>
      <c r="EP47" s="3"/>
      <c r="EQ47" s="3"/>
      <c r="ER47" s="3"/>
      <c r="ES47" s="3"/>
      <c r="ET47" s="3"/>
      <c r="EU47" s="3"/>
      <c r="EV47" s="3"/>
      <c r="EW47" s="3"/>
      <c r="EX47" s="3"/>
    </row>
    <row r="48" spans="1:154" x14ac:dyDescent="0.2">
      <c r="A48" t="s">
        <v>186</v>
      </c>
      <c r="B48"/>
      <c r="C48" t="s">
        <v>216</v>
      </c>
      <c r="D48" t="s">
        <v>272</v>
      </c>
      <c r="E48" t="s">
        <v>273</v>
      </c>
      <c r="F48">
        <v>44.2</v>
      </c>
      <c r="G48">
        <v>0</v>
      </c>
      <c r="H48">
        <v>0</v>
      </c>
      <c r="I48">
        <v>47.3</v>
      </c>
      <c r="J48">
        <v>0</v>
      </c>
      <c r="K48">
        <v>0</v>
      </c>
      <c r="L48">
        <v>17.5</v>
      </c>
      <c r="M48">
        <v>10</v>
      </c>
      <c r="N48">
        <v>57</v>
      </c>
      <c r="O48">
        <v>50.9</v>
      </c>
      <c r="P48">
        <v>29</v>
      </c>
      <c r="Q48">
        <v>57</v>
      </c>
      <c r="R48">
        <v>8.6</v>
      </c>
      <c r="S48">
        <v>0</v>
      </c>
      <c r="T48">
        <v>0</v>
      </c>
      <c r="U48">
        <v>10.6</v>
      </c>
      <c r="V48">
        <v>0</v>
      </c>
      <c r="W48">
        <v>0</v>
      </c>
      <c r="X48">
        <v>69.099999999999994</v>
      </c>
      <c r="Y48">
        <v>329</v>
      </c>
      <c r="Z48">
        <v>476</v>
      </c>
      <c r="AA48">
        <v>463</v>
      </c>
      <c r="AB48">
        <v>0</v>
      </c>
      <c r="AC48">
        <v>0</v>
      </c>
      <c r="AG48">
        <v>80.599999999999994</v>
      </c>
      <c r="AH48">
        <v>0</v>
      </c>
      <c r="AI48">
        <v>0</v>
      </c>
      <c r="AJ48">
        <v>72.5</v>
      </c>
      <c r="AK48">
        <v>0</v>
      </c>
      <c r="AL48">
        <v>0</v>
      </c>
      <c r="AM48" s="25">
        <v>16.77</v>
      </c>
      <c r="AN48">
        <v>15696</v>
      </c>
      <c r="AO48">
        <v>936</v>
      </c>
      <c r="AP48" s="25">
        <v>1.91</v>
      </c>
      <c r="AQ48">
        <v>936</v>
      </c>
      <c r="AR48">
        <v>491</v>
      </c>
      <c r="AS48">
        <v>43</v>
      </c>
      <c r="AT48">
        <v>199</v>
      </c>
      <c r="AU48">
        <v>463</v>
      </c>
      <c r="AV48">
        <v>2.4</v>
      </c>
      <c r="AW48">
        <v>1</v>
      </c>
      <c r="AX48">
        <v>41</v>
      </c>
      <c r="AY48">
        <v>2.2000000000000002</v>
      </c>
      <c r="AZ48">
        <v>3</v>
      </c>
      <c r="BA48">
        <v>137</v>
      </c>
      <c r="BB48">
        <v>0.7</v>
      </c>
      <c r="BC48">
        <v>1</v>
      </c>
      <c r="BD48">
        <v>135</v>
      </c>
      <c r="BE48">
        <v>75</v>
      </c>
      <c r="BF48">
        <v>0</v>
      </c>
      <c r="BG48">
        <v>0</v>
      </c>
      <c r="BH48">
        <v>-1</v>
      </c>
      <c r="BI48">
        <v>0</v>
      </c>
      <c r="BJ48">
        <v>0</v>
      </c>
      <c r="BK48">
        <v>64</v>
      </c>
      <c r="BL48">
        <v>0</v>
      </c>
      <c r="BM48">
        <v>0</v>
      </c>
      <c r="BN48">
        <v>-1</v>
      </c>
      <c r="BO48">
        <v>0</v>
      </c>
      <c r="BP48">
        <v>0</v>
      </c>
      <c r="BQ48">
        <v>89</v>
      </c>
      <c r="BR48">
        <v>0</v>
      </c>
      <c r="BS48">
        <v>0</v>
      </c>
      <c r="BT48">
        <v>4</v>
      </c>
      <c r="BU48">
        <v>0</v>
      </c>
      <c r="BV48">
        <v>0</v>
      </c>
      <c r="BW48">
        <v>18.399999999999999</v>
      </c>
      <c r="BX48">
        <v>9</v>
      </c>
      <c r="BY48">
        <v>49</v>
      </c>
      <c r="BZ48">
        <v>20.8</v>
      </c>
      <c r="CA48">
        <v>31</v>
      </c>
      <c r="CB48">
        <v>149</v>
      </c>
      <c r="CC48">
        <v>2.9</v>
      </c>
      <c r="CD48">
        <v>1</v>
      </c>
      <c r="CE48">
        <v>34</v>
      </c>
      <c r="CF48">
        <v>8.6999999999999993</v>
      </c>
      <c r="CG48">
        <v>13</v>
      </c>
      <c r="CH48">
        <v>149</v>
      </c>
      <c r="CI48" s="2">
        <f t="shared" si="0"/>
        <v>84.615384615384613</v>
      </c>
      <c r="CJ48">
        <v>121</v>
      </c>
      <c r="CK48">
        <v>143</v>
      </c>
      <c r="CL48">
        <v>2</v>
      </c>
      <c r="CM48">
        <v>0</v>
      </c>
      <c r="CN48">
        <v>0</v>
      </c>
      <c r="CO48" s="2">
        <f t="shared" si="3"/>
        <v>78.431372549019613</v>
      </c>
      <c r="CP48">
        <v>40</v>
      </c>
      <c r="CQ48">
        <v>51</v>
      </c>
      <c r="CR48">
        <v>3</v>
      </c>
      <c r="CS48">
        <v>0</v>
      </c>
      <c r="CT48">
        <v>0</v>
      </c>
      <c r="CU48" s="2">
        <f t="shared" si="4"/>
        <v>88.043478260869563</v>
      </c>
      <c r="CV48">
        <v>81</v>
      </c>
      <c r="CW48">
        <v>92</v>
      </c>
      <c r="CX48">
        <v>0</v>
      </c>
      <c r="CY48">
        <v>0</v>
      </c>
      <c r="CZ48">
        <v>0</v>
      </c>
      <c r="DA48" s="2">
        <f t="shared" si="1"/>
        <v>88.888888888888886</v>
      </c>
      <c r="DB48">
        <v>32</v>
      </c>
      <c r="DC48">
        <v>36</v>
      </c>
      <c r="DD48" s="53">
        <f t="shared" si="2"/>
        <v>691.17647058823525</v>
      </c>
      <c r="DE48" s="52">
        <v>329</v>
      </c>
      <c r="DF48" s="52">
        <v>476</v>
      </c>
      <c r="DG48" s="52">
        <v>10</v>
      </c>
      <c r="DH48" s="105">
        <v>7</v>
      </c>
      <c r="DI48" s="52">
        <v>0</v>
      </c>
      <c r="DJ48" s="52"/>
      <c r="DK48" s="53"/>
      <c r="DL48" s="52"/>
      <c r="DM48" s="52"/>
      <c r="DN48" s="52"/>
      <c r="DO48" s="52"/>
      <c r="DP48" s="52"/>
      <c r="DQ48" s="52"/>
      <c r="DR48" s="52"/>
      <c r="DS48" s="52"/>
      <c r="DT48" s="52"/>
      <c r="DU48" s="52"/>
      <c r="DV48" s="52"/>
      <c r="DW48" s="53"/>
      <c r="DX48" s="53"/>
      <c r="DY48" s="53"/>
      <c r="DZ48" s="52"/>
      <c r="EA48" s="3"/>
      <c r="EB48" s="3"/>
      <c r="EC48" s="3"/>
      <c r="ED48" s="3"/>
      <c r="EE48" s="3"/>
      <c r="EF48" s="3"/>
      <c r="EG48" s="3"/>
      <c r="EH48" s="3"/>
      <c r="EI48" s="3"/>
      <c r="EJ48" s="3"/>
      <c r="EK48" s="3"/>
      <c r="EL48" s="3"/>
      <c r="EM48" s="3"/>
      <c r="EN48" s="3"/>
      <c r="EO48" s="3"/>
      <c r="EP48" s="3"/>
      <c r="EQ48" s="3"/>
      <c r="ER48" s="3"/>
      <c r="ES48" s="3"/>
      <c r="ET48" s="3"/>
      <c r="EU48" s="3"/>
      <c r="EV48" s="3"/>
      <c r="EW48" s="3"/>
      <c r="EX48" s="3"/>
    </row>
    <row r="49" spans="1:154" x14ac:dyDescent="0.2">
      <c r="A49" t="s">
        <v>187</v>
      </c>
      <c r="B49"/>
      <c r="C49" t="s">
        <v>216</v>
      </c>
      <c r="D49" t="s">
        <v>274</v>
      </c>
      <c r="E49" t="s">
        <v>53</v>
      </c>
      <c r="F49">
        <v>44.2</v>
      </c>
      <c r="G49">
        <v>0</v>
      </c>
      <c r="H49">
        <v>0</v>
      </c>
      <c r="I49">
        <v>45.3</v>
      </c>
      <c r="J49">
        <v>0</v>
      </c>
      <c r="K49">
        <v>0</v>
      </c>
      <c r="L49">
        <v>27.8</v>
      </c>
      <c r="M49">
        <v>10</v>
      </c>
      <c r="N49">
        <v>36</v>
      </c>
      <c r="O49">
        <v>33.299999999999997</v>
      </c>
      <c r="P49">
        <v>12</v>
      </c>
      <c r="Q49">
        <v>36</v>
      </c>
      <c r="R49">
        <v>8.6</v>
      </c>
      <c r="S49">
        <v>0</v>
      </c>
      <c r="T49">
        <v>0</v>
      </c>
      <c r="U49">
        <v>8.1</v>
      </c>
      <c r="V49">
        <v>0</v>
      </c>
      <c r="W49">
        <v>0</v>
      </c>
      <c r="X49">
        <v>56.4</v>
      </c>
      <c r="Y49">
        <v>172</v>
      </c>
      <c r="Z49">
        <v>305</v>
      </c>
      <c r="AA49">
        <v>305</v>
      </c>
      <c r="AB49">
        <v>0</v>
      </c>
      <c r="AC49">
        <v>0</v>
      </c>
      <c r="AG49">
        <v>80.599999999999994</v>
      </c>
      <c r="AH49">
        <v>0</v>
      </c>
      <c r="AI49">
        <v>0</v>
      </c>
      <c r="AJ49">
        <v>75.7</v>
      </c>
      <c r="AK49">
        <v>0</v>
      </c>
      <c r="AL49">
        <v>0</v>
      </c>
      <c r="AM49" s="25">
        <v>17.95</v>
      </c>
      <c r="AN49">
        <v>11060</v>
      </c>
      <c r="AO49">
        <v>616</v>
      </c>
      <c r="AP49" s="25">
        <v>2.0499999999999998</v>
      </c>
      <c r="AQ49">
        <v>616</v>
      </c>
      <c r="AR49">
        <v>301</v>
      </c>
      <c r="AS49">
        <v>49.8</v>
      </c>
      <c r="AT49">
        <v>152</v>
      </c>
      <c r="AU49">
        <v>305</v>
      </c>
      <c r="AV49">
        <v>3.1</v>
      </c>
      <c r="AW49">
        <v>1</v>
      </c>
      <c r="AX49">
        <v>32</v>
      </c>
      <c r="AY49">
        <v>0</v>
      </c>
      <c r="AZ49">
        <v>0</v>
      </c>
      <c r="BA49">
        <v>78</v>
      </c>
      <c r="BB49">
        <v>2.6</v>
      </c>
      <c r="BC49">
        <v>2</v>
      </c>
      <c r="BD49">
        <v>76</v>
      </c>
      <c r="BE49">
        <v>74</v>
      </c>
      <c r="BF49">
        <v>0</v>
      </c>
      <c r="BG49">
        <v>0</v>
      </c>
      <c r="BH49">
        <v>-3</v>
      </c>
      <c r="BI49">
        <v>0</v>
      </c>
      <c r="BJ49">
        <v>0</v>
      </c>
      <c r="BK49">
        <v>54</v>
      </c>
      <c r="BL49">
        <v>0</v>
      </c>
      <c r="BM49">
        <v>0</v>
      </c>
      <c r="BN49">
        <v>-11</v>
      </c>
      <c r="BO49">
        <v>0</v>
      </c>
      <c r="BP49">
        <v>0</v>
      </c>
      <c r="BQ49">
        <v>83</v>
      </c>
      <c r="BR49">
        <v>0</v>
      </c>
      <c r="BS49">
        <v>0</v>
      </c>
      <c r="BT49">
        <v>-5</v>
      </c>
      <c r="BU49">
        <v>0</v>
      </c>
      <c r="BV49">
        <v>0</v>
      </c>
      <c r="BW49">
        <v>10.3</v>
      </c>
      <c r="BX49">
        <v>3</v>
      </c>
      <c r="BY49">
        <v>29</v>
      </c>
      <c r="BZ49">
        <v>5.9</v>
      </c>
      <c r="CA49">
        <v>4</v>
      </c>
      <c r="CB49">
        <v>68</v>
      </c>
      <c r="CC49">
        <v>5.7</v>
      </c>
      <c r="CD49">
        <v>2</v>
      </c>
      <c r="CE49">
        <v>35</v>
      </c>
      <c r="CF49">
        <v>5.9</v>
      </c>
      <c r="CG49">
        <v>4</v>
      </c>
      <c r="CH49">
        <v>68</v>
      </c>
      <c r="CI49" s="2">
        <f t="shared" si="0"/>
        <v>82.539682539682531</v>
      </c>
      <c r="CJ49">
        <v>52</v>
      </c>
      <c r="CK49">
        <v>63</v>
      </c>
      <c r="CL49">
        <v>-7</v>
      </c>
      <c r="CM49">
        <v>0</v>
      </c>
      <c r="CN49">
        <v>0</v>
      </c>
      <c r="CO49" s="2"/>
      <c r="CU49" s="2">
        <f t="shared" si="4"/>
        <v>82.539682539682531</v>
      </c>
      <c r="CV49">
        <v>52</v>
      </c>
      <c r="CW49">
        <v>63</v>
      </c>
      <c r="CX49">
        <v>-7</v>
      </c>
      <c r="CY49">
        <v>0</v>
      </c>
      <c r="CZ49">
        <v>0</v>
      </c>
      <c r="DA49" s="2">
        <f t="shared" si="1"/>
        <v>80.769230769230774</v>
      </c>
      <c r="DB49">
        <v>42</v>
      </c>
      <c r="DC49">
        <v>52</v>
      </c>
      <c r="DD49" s="53">
        <f t="shared" si="2"/>
        <v>52.459016393442624</v>
      </c>
      <c r="DE49" s="52">
        <v>16</v>
      </c>
      <c r="DF49" s="52">
        <v>305</v>
      </c>
      <c r="DG49" s="52">
        <v>1</v>
      </c>
      <c r="DH49" s="105">
        <v>1</v>
      </c>
      <c r="DI49" s="52">
        <v>0</v>
      </c>
      <c r="DJ49" s="52"/>
      <c r="DK49" s="53"/>
      <c r="DL49" s="52"/>
      <c r="DM49" s="52"/>
      <c r="DN49" s="52"/>
      <c r="DO49" s="52"/>
      <c r="DP49" s="52"/>
      <c r="DQ49" s="52"/>
      <c r="DR49" s="52"/>
      <c r="DS49" s="52"/>
      <c r="DT49" s="52"/>
      <c r="DU49" s="52"/>
      <c r="DV49" s="52"/>
      <c r="DW49" s="53"/>
      <c r="DX49" s="53"/>
      <c r="DY49" s="53"/>
      <c r="DZ49" s="52"/>
      <c r="EA49" s="3"/>
      <c r="EB49" s="3"/>
      <c r="EC49" s="3"/>
      <c r="ED49" s="3"/>
      <c r="EE49" s="3"/>
      <c r="EF49" s="3"/>
      <c r="EG49" s="3"/>
      <c r="EH49" s="3"/>
      <c r="EI49" s="3"/>
      <c r="EJ49" s="3"/>
      <c r="EK49" s="3"/>
      <c r="EL49" s="3"/>
      <c r="EM49" s="3"/>
      <c r="EN49" s="3"/>
      <c r="EO49" s="3"/>
      <c r="EP49" s="3"/>
      <c r="EQ49" s="3"/>
      <c r="ER49" s="3"/>
      <c r="ES49" s="3"/>
      <c r="ET49" s="3"/>
      <c r="EU49" s="3"/>
      <c r="EV49" s="3"/>
      <c r="EW49" s="3"/>
      <c r="EX49" s="3"/>
    </row>
    <row r="50" spans="1:154" x14ac:dyDescent="0.2">
      <c r="A50" t="s">
        <v>188</v>
      </c>
      <c r="B50"/>
      <c r="C50" t="s">
        <v>216</v>
      </c>
      <c r="D50" t="s">
        <v>275</v>
      </c>
      <c r="E50" t="s">
        <v>57</v>
      </c>
      <c r="F50">
        <v>44.2</v>
      </c>
      <c r="G50">
        <v>0</v>
      </c>
      <c r="H50">
        <v>0</v>
      </c>
      <c r="I50">
        <v>46.5</v>
      </c>
      <c r="J50">
        <v>0</v>
      </c>
      <c r="K50">
        <v>0</v>
      </c>
      <c r="L50">
        <v>6.2</v>
      </c>
      <c r="M50">
        <v>5</v>
      </c>
      <c r="N50">
        <v>81</v>
      </c>
      <c r="O50">
        <v>51.9</v>
      </c>
      <c r="P50">
        <v>42</v>
      </c>
      <c r="Q50">
        <v>81</v>
      </c>
      <c r="R50">
        <v>8.6</v>
      </c>
      <c r="S50">
        <v>0</v>
      </c>
      <c r="T50">
        <v>0</v>
      </c>
      <c r="U50">
        <v>10.6</v>
      </c>
      <c r="V50">
        <v>0</v>
      </c>
      <c r="W50">
        <v>0</v>
      </c>
      <c r="X50">
        <v>66.400000000000006</v>
      </c>
      <c r="Y50">
        <v>486</v>
      </c>
      <c r="Z50">
        <v>732</v>
      </c>
      <c r="AA50">
        <v>732</v>
      </c>
      <c r="AB50">
        <v>0</v>
      </c>
      <c r="AC50">
        <v>0</v>
      </c>
      <c r="AG50">
        <v>80.599999999999994</v>
      </c>
      <c r="AH50">
        <v>0</v>
      </c>
      <c r="AI50">
        <v>0</v>
      </c>
      <c r="AJ50">
        <v>74.8</v>
      </c>
      <c r="AK50">
        <v>0</v>
      </c>
      <c r="AL50">
        <v>0</v>
      </c>
      <c r="AM50" s="25">
        <v>16.05</v>
      </c>
      <c r="AN50">
        <v>23075</v>
      </c>
      <c r="AO50">
        <v>1438</v>
      </c>
      <c r="AP50" s="25">
        <v>1.91</v>
      </c>
      <c r="AQ50">
        <v>1438</v>
      </c>
      <c r="AR50">
        <v>754</v>
      </c>
      <c r="AS50">
        <v>41.9</v>
      </c>
      <c r="AT50">
        <v>307</v>
      </c>
      <c r="AU50">
        <v>732</v>
      </c>
      <c r="AV50">
        <v>0</v>
      </c>
      <c r="AW50">
        <v>0</v>
      </c>
      <c r="AX50">
        <v>51</v>
      </c>
      <c r="AY50">
        <v>0.9</v>
      </c>
      <c r="AZ50">
        <v>2</v>
      </c>
      <c r="BA50">
        <v>214</v>
      </c>
      <c r="BB50">
        <v>2.7</v>
      </c>
      <c r="BC50">
        <v>6</v>
      </c>
      <c r="BD50">
        <v>220</v>
      </c>
      <c r="BE50">
        <v>68</v>
      </c>
      <c r="BF50">
        <v>0</v>
      </c>
      <c r="BG50">
        <v>0</v>
      </c>
      <c r="BH50">
        <v>-8</v>
      </c>
      <c r="BI50">
        <v>0</v>
      </c>
      <c r="BJ50">
        <v>0</v>
      </c>
      <c r="BK50">
        <v>59</v>
      </c>
      <c r="BL50">
        <v>0</v>
      </c>
      <c r="BM50">
        <v>0</v>
      </c>
      <c r="BN50">
        <v>-5</v>
      </c>
      <c r="BO50">
        <v>0</v>
      </c>
      <c r="BP50">
        <v>0</v>
      </c>
      <c r="BQ50">
        <v>80</v>
      </c>
      <c r="BR50">
        <v>0</v>
      </c>
      <c r="BS50">
        <v>0</v>
      </c>
      <c r="BT50">
        <v>-5</v>
      </c>
      <c r="BU50">
        <v>0</v>
      </c>
      <c r="BV50">
        <v>0</v>
      </c>
      <c r="BW50">
        <v>7.2</v>
      </c>
      <c r="BX50">
        <v>5</v>
      </c>
      <c r="BY50">
        <v>69</v>
      </c>
      <c r="BZ50">
        <v>15.1</v>
      </c>
      <c r="CA50">
        <v>31</v>
      </c>
      <c r="CB50">
        <v>205</v>
      </c>
      <c r="CC50">
        <v>5.6</v>
      </c>
      <c r="CD50">
        <v>2</v>
      </c>
      <c r="CE50">
        <v>36</v>
      </c>
      <c r="CF50">
        <v>7.3</v>
      </c>
      <c r="CG50">
        <v>15</v>
      </c>
      <c r="CH50">
        <v>205</v>
      </c>
      <c r="CI50" s="2">
        <f t="shared" si="0"/>
        <v>75.124378109452735</v>
      </c>
      <c r="CJ50">
        <v>151</v>
      </c>
      <c r="CK50">
        <v>201</v>
      </c>
      <c r="CL50">
        <v>-8</v>
      </c>
      <c r="CM50">
        <v>0</v>
      </c>
      <c r="CN50">
        <v>0</v>
      </c>
      <c r="CO50" s="2">
        <f t="shared" si="3"/>
        <v>66.666666666666657</v>
      </c>
      <c r="CP50">
        <v>56</v>
      </c>
      <c r="CQ50">
        <v>84</v>
      </c>
      <c r="CR50">
        <v>-10</v>
      </c>
      <c r="CS50">
        <v>0</v>
      </c>
      <c r="CT50">
        <v>0</v>
      </c>
      <c r="CU50" s="2">
        <f t="shared" si="4"/>
        <v>81.196581196581192</v>
      </c>
      <c r="CV50">
        <v>95</v>
      </c>
      <c r="CW50">
        <v>117</v>
      </c>
      <c r="CX50">
        <v>-6</v>
      </c>
      <c r="CY50">
        <v>0</v>
      </c>
      <c r="CZ50">
        <v>0</v>
      </c>
      <c r="DA50" s="2">
        <f t="shared" si="1"/>
        <v>80.487804878048792</v>
      </c>
      <c r="DB50">
        <v>33</v>
      </c>
      <c r="DC50">
        <v>41</v>
      </c>
      <c r="DD50" s="53">
        <f t="shared" si="2"/>
        <v>523.22404371584696</v>
      </c>
      <c r="DE50" s="52">
        <v>383</v>
      </c>
      <c r="DF50" s="52">
        <v>732</v>
      </c>
      <c r="DG50" s="52">
        <v>10</v>
      </c>
      <c r="DH50" s="105">
        <v>5</v>
      </c>
      <c r="DI50" s="52">
        <v>0</v>
      </c>
      <c r="DJ50" s="52"/>
      <c r="DK50" s="53"/>
      <c r="DL50" s="52"/>
      <c r="DM50" s="52"/>
      <c r="DN50" s="52"/>
      <c r="DO50" s="52"/>
      <c r="DP50" s="52"/>
      <c r="DQ50" s="52"/>
      <c r="DR50" s="52"/>
      <c r="DS50" s="52"/>
      <c r="DT50" s="52"/>
      <c r="DU50" s="52"/>
      <c r="DV50" s="52"/>
      <c r="DW50" s="53"/>
      <c r="DX50" s="53"/>
      <c r="DY50" s="53"/>
      <c r="DZ50" s="52"/>
      <c r="EA50" s="3"/>
      <c r="EB50" s="3"/>
      <c r="EC50" s="3"/>
      <c r="ED50" s="3"/>
      <c r="EE50" s="3"/>
      <c r="EF50" s="3"/>
      <c r="EG50" s="3"/>
      <c r="EH50" s="3"/>
      <c r="EI50" s="3"/>
      <c r="EJ50" s="3"/>
      <c r="EK50" s="3"/>
      <c r="EL50" s="3"/>
      <c r="EM50" s="3"/>
      <c r="EN50" s="3"/>
      <c r="EO50" s="3"/>
      <c r="EP50" s="3"/>
      <c r="EQ50" s="3"/>
      <c r="ER50" s="3"/>
      <c r="ES50" s="3"/>
      <c r="ET50" s="3"/>
      <c r="EU50" s="3"/>
      <c r="EV50" s="3"/>
      <c r="EW50" s="3"/>
      <c r="EX50" s="3"/>
    </row>
    <row r="51" spans="1:154" x14ac:dyDescent="0.2">
      <c r="A51" t="s">
        <v>189</v>
      </c>
      <c r="B51"/>
      <c r="C51" t="s">
        <v>216</v>
      </c>
      <c r="D51" t="s">
        <v>276</v>
      </c>
      <c r="E51" t="s">
        <v>50</v>
      </c>
      <c r="F51">
        <v>44.2</v>
      </c>
      <c r="G51">
        <v>0</v>
      </c>
      <c r="H51">
        <v>0</v>
      </c>
      <c r="I51">
        <v>41.4</v>
      </c>
      <c r="J51">
        <v>0</v>
      </c>
      <c r="K51">
        <v>0</v>
      </c>
      <c r="L51">
        <v>12.8</v>
      </c>
      <c r="M51">
        <v>6</v>
      </c>
      <c r="N51">
        <v>47</v>
      </c>
      <c r="O51">
        <v>31.9</v>
      </c>
      <c r="P51">
        <v>15</v>
      </c>
      <c r="Q51">
        <v>47</v>
      </c>
      <c r="R51">
        <v>8.6</v>
      </c>
      <c r="S51">
        <v>0</v>
      </c>
      <c r="T51">
        <v>0</v>
      </c>
      <c r="U51">
        <v>7.8</v>
      </c>
      <c r="V51">
        <v>0</v>
      </c>
      <c r="W51">
        <v>0</v>
      </c>
      <c r="X51">
        <v>74.900000000000006</v>
      </c>
      <c r="Y51">
        <v>269</v>
      </c>
      <c r="Z51">
        <v>359</v>
      </c>
      <c r="AA51">
        <v>348</v>
      </c>
      <c r="AB51">
        <v>0</v>
      </c>
      <c r="AC51">
        <v>0</v>
      </c>
      <c r="AG51">
        <v>80.599999999999994</v>
      </c>
      <c r="AH51">
        <v>0</v>
      </c>
      <c r="AI51">
        <v>0</v>
      </c>
      <c r="AJ51">
        <v>72.400000000000006</v>
      </c>
      <c r="AK51">
        <v>0</v>
      </c>
      <c r="AL51">
        <v>0</v>
      </c>
      <c r="AM51" s="25">
        <v>16.22</v>
      </c>
      <c r="AN51">
        <v>11726</v>
      </c>
      <c r="AO51">
        <v>723</v>
      </c>
      <c r="AP51" s="25">
        <v>2.06</v>
      </c>
      <c r="AQ51">
        <v>723</v>
      </c>
      <c r="AR51">
        <v>351</v>
      </c>
      <c r="AS51">
        <v>43.4</v>
      </c>
      <c r="AT51">
        <v>151</v>
      </c>
      <c r="AU51">
        <v>348</v>
      </c>
      <c r="AV51">
        <v>9.1</v>
      </c>
      <c r="AW51">
        <v>3</v>
      </c>
      <c r="AX51">
        <v>33</v>
      </c>
      <c r="AY51">
        <v>4.0999999999999996</v>
      </c>
      <c r="AZ51">
        <v>4</v>
      </c>
      <c r="BA51">
        <v>97</v>
      </c>
      <c r="BB51">
        <v>5.2</v>
      </c>
      <c r="BC51">
        <v>5</v>
      </c>
      <c r="BD51">
        <v>96</v>
      </c>
      <c r="BE51">
        <v>68</v>
      </c>
      <c r="BF51">
        <v>0</v>
      </c>
      <c r="BG51">
        <v>0</v>
      </c>
      <c r="BH51">
        <v>-6</v>
      </c>
      <c r="BI51">
        <v>0</v>
      </c>
      <c r="BJ51">
        <v>0</v>
      </c>
      <c r="BK51">
        <v>52</v>
      </c>
      <c r="BL51">
        <v>0</v>
      </c>
      <c r="BM51">
        <v>0</v>
      </c>
      <c r="BN51">
        <v>-8</v>
      </c>
      <c r="BO51">
        <v>0</v>
      </c>
      <c r="BP51">
        <v>0</v>
      </c>
      <c r="BQ51">
        <v>76</v>
      </c>
      <c r="BR51">
        <v>0</v>
      </c>
      <c r="BS51">
        <v>0</v>
      </c>
      <c r="BT51">
        <v>-7</v>
      </c>
      <c r="BU51">
        <v>0</v>
      </c>
      <c r="BV51">
        <v>0</v>
      </c>
      <c r="BW51">
        <v>11.1</v>
      </c>
      <c r="BX51">
        <v>4</v>
      </c>
      <c r="BY51">
        <v>36</v>
      </c>
      <c r="BZ51">
        <v>6.6</v>
      </c>
      <c r="CA51">
        <v>6</v>
      </c>
      <c r="CB51">
        <v>91</v>
      </c>
      <c r="CC51">
        <v>0</v>
      </c>
      <c r="CD51">
        <v>0</v>
      </c>
      <c r="CE51">
        <v>20</v>
      </c>
      <c r="CF51">
        <v>6.6</v>
      </c>
      <c r="CG51">
        <v>6</v>
      </c>
      <c r="CH51">
        <v>91</v>
      </c>
      <c r="CI51" s="2">
        <f t="shared" si="0"/>
        <v>75.581395348837205</v>
      </c>
      <c r="CJ51">
        <v>65</v>
      </c>
      <c r="CK51">
        <v>86</v>
      </c>
      <c r="CL51">
        <v>-5</v>
      </c>
      <c r="CM51">
        <v>0</v>
      </c>
      <c r="CN51">
        <v>0</v>
      </c>
      <c r="CO51" s="2">
        <f t="shared" si="3"/>
        <v>73.529411764705884</v>
      </c>
      <c r="CP51">
        <v>25</v>
      </c>
      <c r="CQ51">
        <v>34</v>
      </c>
      <c r="CR51">
        <v>-2</v>
      </c>
      <c r="CS51">
        <v>0</v>
      </c>
      <c r="CT51">
        <v>0</v>
      </c>
      <c r="CU51" s="2">
        <f t="shared" si="4"/>
        <v>76.923076923076934</v>
      </c>
      <c r="CV51">
        <v>40</v>
      </c>
      <c r="CW51">
        <v>52</v>
      </c>
      <c r="CX51">
        <v>-7</v>
      </c>
      <c r="CY51">
        <v>0</v>
      </c>
      <c r="CZ51">
        <v>0</v>
      </c>
      <c r="DA51" s="2">
        <f t="shared" si="1"/>
        <v>100</v>
      </c>
      <c r="DB51">
        <v>27</v>
      </c>
      <c r="DC51">
        <v>27</v>
      </c>
      <c r="DD51" s="53">
        <f t="shared" si="2"/>
        <v>47.353760445682454</v>
      </c>
      <c r="DE51" s="52">
        <v>17</v>
      </c>
      <c r="DF51" s="52">
        <v>359</v>
      </c>
      <c r="DG51" s="52">
        <v>5</v>
      </c>
      <c r="DH51" s="105">
        <v>4</v>
      </c>
      <c r="DI51" s="52">
        <v>0</v>
      </c>
      <c r="DJ51" s="52"/>
      <c r="DK51" s="53"/>
      <c r="DL51" s="52"/>
      <c r="DM51" s="52"/>
      <c r="DN51" s="52"/>
      <c r="DO51" s="52"/>
      <c r="DP51" s="52"/>
      <c r="DQ51" s="52"/>
      <c r="DR51" s="52"/>
      <c r="DS51" s="52"/>
      <c r="DT51" s="52"/>
      <c r="DU51" s="52"/>
      <c r="DV51" s="52"/>
      <c r="DW51" s="53"/>
      <c r="DX51" s="53"/>
      <c r="DY51" s="53"/>
      <c r="DZ51" s="52"/>
      <c r="EA51" s="3"/>
      <c r="EB51" s="3"/>
      <c r="EC51" s="3"/>
      <c r="ED51" s="3"/>
      <c r="EE51" s="3"/>
      <c r="EF51" s="3"/>
      <c r="EG51" s="3"/>
      <c r="EH51" s="3"/>
      <c r="EI51" s="3"/>
      <c r="EJ51" s="3"/>
      <c r="EK51" s="3"/>
      <c r="EL51" s="3"/>
      <c r="EM51" s="3"/>
      <c r="EN51" s="3"/>
      <c r="EO51" s="3"/>
      <c r="EP51" s="3"/>
      <c r="EQ51" s="3"/>
      <c r="ER51" s="3"/>
      <c r="ES51" s="3"/>
      <c r="ET51" s="3"/>
      <c r="EU51" s="3"/>
      <c r="EV51" s="3"/>
      <c r="EW51" s="3"/>
      <c r="EX51" s="3"/>
    </row>
    <row r="52" spans="1:154" x14ac:dyDescent="0.2">
      <c r="A52" t="s">
        <v>190</v>
      </c>
      <c r="B52"/>
      <c r="C52" t="s">
        <v>216</v>
      </c>
      <c r="D52" t="s">
        <v>277</v>
      </c>
      <c r="E52" t="s">
        <v>53</v>
      </c>
      <c r="F52">
        <v>44.2</v>
      </c>
      <c r="G52">
        <v>0</v>
      </c>
      <c r="H52">
        <v>0</v>
      </c>
      <c r="I52">
        <v>45.8</v>
      </c>
      <c r="J52">
        <v>0</v>
      </c>
      <c r="K52">
        <v>0</v>
      </c>
      <c r="L52">
        <v>11.3</v>
      </c>
      <c r="M52">
        <v>6</v>
      </c>
      <c r="N52">
        <v>53</v>
      </c>
      <c r="O52">
        <v>47.2</v>
      </c>
      <c r="P52">
        <v>25</v>
      </c>
      <c r="Q52">
        <v>53</v>
      </c>
      <c r="R52">
        <v>8.6</v>
      </c>
      <c r="S52">
        <v>0</v>
      </c>
      <c r="T52">
        <v>0</v>
      </c>
      <c r="U52">
        <v>9.3000000000000007</v>
      </c>
      <c r="V52">
        <v>0</v>
      </c>
      <c r="W52">
        <v>0</v>
      </c>
      <c r="X52">
        <v>66.2</v>
      </c>
      <c r="Y52">
        <v>215</v>
      </c>
      <c r="Z52">
        <v>325</v>
      </c>
      <c r="AA52">
        <v>311</v>
      </c>
      <c r="AB52">
        <v>0</v>
      </c>
      <c r="AC52">
        <v>0</v>
      </c>
      <c r="AG52">
        <v>80.599999999999994</v>
      </c>
      <c r="AH52">
        <v>0</v>
      </c>
      <c r="AI52">
        <v>0</v>
      </c>
      <c r="AJ52">
        <v>73.3</v>
      </c>
      <c r="AK52">
        <v>0</v>
      </c>
      <c r="AL52">
        <v>0</v>
      </c>
      <c r="AM52" s="25">
        <v>13.61</v>
      </c>
      <c r="AN52">
        <v>11625</v>
      </c>
      <c r="AO52">
        <v>854</v>
      </c>
      <c r="AP52" s="25">
        <v>2.82</v>
      </c>
      <c r="AQ52">
        <v>854</v>
      </c>
      <c r="AR52">
        <v>303</v>
      </c>
      <c r="AS52">
        <v>38.299999999999997</v>
      </c>
      <c r="AT52">
        <v>119</v>
      </c>
      <c r="AU52">
        <v>311</v>
      </c>
      <c r="AV52">
        <v>5.6</v>
      </c>
      <c r="AW52">
        <v>1</v>
      </c>
      <c r="AX52">
        <v>18</v>
      </c>
      <c r="AY52">
        <v>3.4</v>
      </c>
      <c r="AZ52">
        <v>3</v>
      </c>
      <c r="BA52">
        <v>87</v>
      </c>
      <c r="BB52">
        <v>9.5</v>
      </c>
      <c r="BC52">
        <v>9</v>
      </c>
      <c r="BD52">
        <v>95</v>
      </c>
      <c r="BE52">
        <v>63</v>
      </c>
      <c r="BF52">
        <v>0</v>
      </c>
      <c r="BG52">
        <v>0</v>
      </c>
      <c r="BH52">
        <v>-5</v>
      </c>
      <c r="BI52">
        <v>0</v>
      </c>
      <c r="BJ52">
        <v>0</v>
      </c>
      <c r="BK52">
        <v>52</v>
      </c>
      <c r="BL52">
        <v>0</v>
      </c>
      <c r="BM52">
        <v>0</v>
      </c>
      <c r="BN52">
        <v>-1</v>
      </c>
      <c r="BO52">
        <v>0</v>
      </c>
      <c r="BP52">
        <v>0</v>
      </c>
      <c r="BQ52">
        <v>74</v>
      </c>
      <c r="BR52">
        <v>0</v>
      </c>
      <c r="BS52">
        <v>0</v>
      </c>
      <c r="BT52">
        <v>-3</v>
      </c>
      <c r="BU52">
        <v>0</v>
      </c>
      <c r="BV52">
        <v>0</v>
      </c>
      <c r="BW52">
        <v>7</v>
      </c>
      <c r="BX52">
        <v>3</v>
      </c>
      <c r="BY52">
        <v>43</v>
      </c>
      <c r="BZ52">
        <v>13</v>
      </c>
      <c r="CA52">
        <v>9</v>
      </c>
      <c r="CB52">
        <v>69</v>
      </c>
      <c r="CC52">
        <v>0</v>
      </c>
      <c r="CD52">
        <v>0</v>
      </c>
      <c r="CE52">
        <v>26</v>
      </c>
      <c r="CF52">
        <v>2.9</v>
      </c>
      <c r="CG52">
        <v>2</v>
      </c>
      <c r="CH52">
        <v>69</v>
      </c>
      <c r="CI52" s="2">
        <f t="shared" si="0"/>
        <v>72.727272727272734</v>
      </c>
      <c r="CJ52">
        <v>48</v>
      </c>
      <c r="CK52">
        <v>66</v>
      </c>
      <c r="CL52">
        <v>-2</v>
      </c>
      <c r="CM52">
        <v>0</v>
      </c>
      <c r="CN52">
        <v>0</v>
      </c>
      <c r="CO52" s="2">
        <f t="shared" si="3"/>
        <v>74.358974358974365</v>
      </c>
      <c r="CP52">
        <v>29</v>
      </c>
      <c r="CQ52">
        <v>39</v>
      </c>
      <c r="CR52">
        <v>4</v>
      </c>
      <c r="CS52">
        <v>0</v>
      </c>
      <c r="CT52">
        <v>0</v>
      </c>
      <c r="CU52" s="2">
        <f t="shared" si="4"/>
        <v>70.370370370370367</v>
      </c>
      <c r="CV52">
        <v>19</v>
      </c>
      <c r="CW52">
        <v>27</v>
      </c>
      <c r="CX52">
        <v>-12</v>
      </c>
      <c r="CY52">
        <v>0</v>
      </c>
      <c r="CZ52">
        <v>0</v>
      </c>
      <c r="DA52" s="2">
        <f t="shared" si="1"/>
        <v>79.591836734693871</v>
      </c>
      <c r="DB52">
        <v>78</v>
      </c>
      <c r="DC52">
        <v>98</v>
      </c>
      <c r="DD52" s="53">
        <f t="shared" si="2"/>
        <v>141.53846153846152</v>
      </c>
      <c r="DE52" s="52">
        <v>46</v>
      </c>
      <c r="DF52" s="52">
        <v>325</v>
      </c>
      <c r="DG52" s="52">
        <v>10</v>
      </c>
      <c r="DH52" s="105">
        <v>7</v>
      </c>
      <c r="DI52" s="52">
        <v>0</v>
      </c>
      <c r="DJ52" s="52"/>
      <c r="DK52" s="53"/>
      <c r="DL52" s="52"/>
      <c r="DM52" s="52"/>
      <c r="DN52" s="52"/>
      <c r="DO52" s="52"/>
      <c r="DP52" s="52"/>
      <c r="DQ52" s="52"/>
      <c r="DR52" s="52"/>
      <c r="DS52" s="52"/>
      <c r="DT52" s="52"/>
      <c r="DU52" s="52"/>
      <c r="DV52" s="52"/>
      <c r="DW52" s="53"/>
      <c r="DX52" s="53"/>
      <c r="DY52" s="53"/>
      <c r="DZ52" s="52"/>
      <c r="EA52" s="3"/>
      <c r="EB52" s="3"/>
      <c r="EC52" s="3"/>
      <c r="ED52" s="3"/>
      <c r="EE52" s="3"/>
      <c r="EF52" s="3"/>
      <c r="EG52" s="3"/>
      <c r="EH52" s="3"/>
      <c r="EI52" s="3"/>
      <c r="EJ52" s="3"/>
      <c r="EK52" s="3"/>
      <c r="EL52" s="3"/>
      <c r="EM52" s="3"/>
      <c r="EN52" s="3"/>
      <c r="EO52" s="3"/>
      <c r="EP52" s="3"/>
      <c r="EQ52" s="3"/>
      <c r="ER52" s="3"/>
      <c r="ES52" s="3"/>
      <c r="ET52" s="3"/>
      <c r="EU52" s="3"/>
      <c r="EV52" s="3"/>
      <c r="EW52" s="3"/>
      <c r="EX52" s="3"/>
    </row>
    <row r="53" spans="1:154" x14ac:dyDescent="0.2">
      <c r="A53" t="s">
        <v>191</v>
      </c>
      <c r="B53"/>
      <c r="C53" t="s">
        <v>216</v>
      </c>
      <c r="D53" t="s">
        <v>278</v>
      </c>
      <c r="E53" t="s">
        <v>51</v>
      </c>
      <c r="F53">
        <v>44.2</v>
      </c>
      <c r="G53">
        <v>0</v>
      </c>
      <c r="H53">
        <v>0</v>
      </c>
      <c r="I53">
        <v>40.9</v>
      </c>
      <c r="J53">
        <v>0</v>
      </c>
      <c r="K53">
        <v>0</v>
      </c>
      <c r="L53">
        <v>20</v>
      </c>
      <c r="M53">
        <v>10</v>
      </c>
      <c r="N53">
        <v>50</v>
      </c>
      <c r="O53">
        <v>22</v>
      </c>
      <c r="P53">
        <v>11</v>
      </c>
      <c r="Q53">
        <v>50</v>
      </c>
      <c r="R53">
        <v>8.6</v>
      </c>
      <c r="S53">
        <v>0</v>
      </c>
      <c r="T53">
        <v>0</v>
      </c>
      <c r="U53">
        <v>4.5999999999999996</v>
      </c>
      <c r="V53">
        <v>0</v>
      </c>
      <c r="W53">
        <v>0</v>
      </c>
      <c r="X53">
        <v>72.400000000000006</v>
      </c>
      <c r="Y53">
        <v>255</v>
      </c>
      <c r="Z53">
        <v>352</v>
      </c>
      <c r="AA53">
        <v>337</v>
      </c>
      <c r="AB53">
        <v>0</v>
      </c>
      <c r="AC53">
        <v>0</v>
      </c>
      <c r="AG53">
        <v>80.599999999999994</v>
      </c>
      <c r="AH53">
        <v>0</v>
      </c>
      <c r="AI53">
        <v>0</v>
      </c>
      <c r="AJ53">
        <v>73.5</v>
      </c>
      <c r="AK53">
        <v>0</v>
      </c>
      <c r="AL53">
        <v>0</v>
      </c>
      <c r="AM53" s="25">
        <v>14.77</v>
      </c>
      <c r="AN53">
        <v>11848</v>
      </c>
      <c r="AO53">
        <v>802</v>
      </c>
      <c r="AP53" s="25">
        <v>2.38</v>
      </c>
      <c r="AQ53">
        <v>802</v>
      </c>
      <c r="AR53">
        <v>337</v>
      </c>
      <c r="AS53">
        <v>47.5</v>
      </c>
      <c r="AT53">
        <v>160</v>
      </c>
      <c r="AU53">
        <v>337</v>
      </c>
      <c r="AV53">
        <v>2.9</v>
      </c>
      <c r="AW53">
        <v>1</v>
      </c>
      <c r="AX53">
        <v>35</v>
      </c>
      <c r="AY53">
        <v>1</v>
      </c>
      <c r="AZ53">
        <v>1</v>
      </c>
      <c r="BA53">
        <v>98</v>
      </c>
      <c r="BB53">
        <v>1.1000000000000001</v>
      </c>
      <c r="BC53">
        <v>1</v>
      </c>
      <c r="BD53">
        <v>93</v>
      </c>
      <c r="BE53">
        <v>69</v>
      </c>
      <c r="BF53">
        <v>0</v>
      </c>
      <c r="BG53">
        <v>0</v>
      </c>
      <c r="BH53">
        <v>-5</v>
      </c>
      <c r="BI53">
        <v>0</v>
      </c>
      <c r="BJ53">
        <v>0</v>
      </c>
      <c r="BK53">
        <v>49</v>
      </c>
      <c r="BL53">
        <v>0</v>
      </c>
      <c r="BM53">
        <v>0</v>
      </c>
      <c r="BN53">
        <v>-12</v>
      </c>
      <c r="BO53">
        <v>0</v>
      </c>
      <c r="BP53">
        <v>0</v>
      </c>
      <c r="BQ53">
        <v>88</v>
      </c>
      <c r="BR53">
        <v>0</v>
      </c>
      <c r="BS53">
        <v>0</v>
      </c>
      <c r="BT53">
        <v>6</v>
      </c>
      <c r="BU53">
        <v>0</v>
      </c>
      <c r="BV53">
        <v>0</v>
      </c>
      <c r="BW53">
        <v>12.8</v>
      </c>
      <c r="BX53">
        <v>5</v>
      </c>
      <c r="BY53">
        <v>39</v>
      </c>
      <c r="BZ53">
        <v>13.4</v>
      </c>
      <c r="CA53">
        <v>11</v>
      </c>
      <c r="CB53">
        <v>82</v>
      </c>
      <c r="CC53">
        <v>4.5</v>
      </c>
      <c r="CD53">
        <v>1</v>
      </c>
      <c r="CE53">
        <v>22</v>
      </c>
      <c r="CF53">
        <v>4.9000000000000004</v>
      </c>
      <c r="CG53">
        <v>4</v>
      </c>
      <c r="CH53">
        <v>82</v>
      </c>
      <c r="CI53" s="2">
        <f t="shared" si="0"/>
        <v>90.666666666666657</v>
      </c>
      <c r="CJ53">
        <v>68</v>
      </c>
      <c r="CK53">
        <v>75</v>
      </c>
      <c r="CL53">
        <v>9</v>
      </c>
      <c r="CM53">
        <v>0</v>
      </c>
      <c r="CN53">
        <v>0</v>
      </c>
      <c r="CO53" s="2">
        <f t="shared" si="3"/>
        <v>73.333333333333329</v>
      </c>
      <c r="CP53">
        <v>11</v>
      </c>
      <c r="CQ53">
        <v>15</v>
      </c>
      <c r="CR53">
        <v>11</v>
      </c>
      <c r="CS53">
        <v>0</v>
      </c>
      <c r="CT53">
        <v>0</v>
      </c>
      <c r="CU53" s="2">
        <f t="shared" si="4"/>
        <v>95</v>
      </c>
      <c r="CV53">
        <v>57</v>
      </c>
      <c r="CW53">
        <v>60</v>
      </c>
      <c r="CX53">
        <v>8</v>
      </c>
      <c r="CY53">
        <v>0</v>
      </c>
      <c r="CZ53">
        <v>0</v>
      </c>
      <c r="DA53" s="2">
        <f t="shared" si="1"/>
        <v>91.666666666666657</v>
      </c>
      <c r="DB53">
        <v>22</v>
      </c>
      <c r="DC53">
        <v>24</v>
      </c>
      <c r="DD53" s="53">
        <f t="shared" si="2"/>
        <v>244.31818181818181</v>
      </c>
      <c r="DE53" s="52">
        <v>86</v>
      </c>
      <c r="DF53" s="52">
        <v>352</v>
      </c>
      <c r="DG53" s="52">
        <v>3</v>
      </c>
      <c r="DH53" s="105">
        <v>2</v>
      </c>
      <c r="DI53" s="52">
        <v>0</v>
      </c>
      <c r="DJ53" s="52"/>
      <c r="DK53" s="53"/>
      <c r="DL53" s="52"/>
      <c r="DM53" s="52"/>
      <c r="DN53" s="52"/>
      <c r="DO53" s="52"/>
      <c r="DP53" s="52"/>
      <c r="DQ53" s="52"/>
      <c r="DR53" s="52"/>
      <c r="DS53" s="52"/>
      <c r="DT53" s="52"/>
      <c r="DU53" s="52"/>
      <c r="DV53" s="52"/>
      <c r="DW53" s="53"/>
      <c r="DX53" s="53"/>
      <c r="DY53" s="53"/>
      <c r="DZ53" s="52"/>
      <c r="EA53" s="3"/>
      <c r="EB53" s="3"/>
      <c r="EC53" s="3"/>
      <c r="ED53" s="3"/>
      <c r="EE53" s="3"/>
      <c r="EF53" s="3"/>
      <c r="EG53" s="3"/>
      <c r="EH53" s="3"/>
      <c r="EI53" s="3"/>
      <c r="EJ53" s="3"/>
      <c r="EK53" s="3"/>
      <c r="EL53" s="3"/>
      <c r="EM53" s="3"/>
      <c r="EN53" s="3"/>
      <c r="EO53" s="3"/>
      <c r="EP53" s="3"/>
      <c r="EQ53" s="3"/>
      <c r="ER53" s="3"/>
      <c r="ES53" s="3"/>
      <c r="ET53" s="3"/>
      <c r="EU53" s="3"/>
      <c r="EV53" s="3"/>
      <c r="EW53" s="3"/>
      <c r="EX53" s="3"/>
    </row>
    <row r="54" spans="1:154" x14ac:dyDescent="0.2">
      <c r="A54" t="s">
        <v>192</v>
      </c>
      <c r="B54"/>
      <c r="C54" t="s">
        <v>216</v>
      </c>
      <c r="D54" t="s">
        <v>279</v>
      </c>
      <c r="E54" t="s">
        <v>53</v>
      </c>
      <c r="F54">
        <v>44.2</v>
      </c>
      <c r="G54">
        <v>0</v>
      </c>
      <c r="H54">
        <v>0</v>
      </c>
      <c r="I54">
        <v>46.1</v>
      </c>
      <c r="J54">
        <v>0</v>
      </c>
      <c r="K54">
        <v>0</v>
      </c>
      <c r="L54">
        <v>14.3</v>
      </c>
      <c r="M54">
        <v>6</v>
      </c>
      <c r="N54">
        <v>42</v>
      </c>
      <c r="O54">
        <v>40.5</v>
      </c>
      <c r="P54">
        <v>17</v>
      </c>
      <c r="Q54">
        <v>42</v>
      </c>
      <c r="R54">
        <v>8.6</v>
      </c>
      <c r="S54">
        <v>0</v>
      </c>
      <c r="T54">
        <v>0</v>
      </c>
      <c r="U54">
        <v>7.7</v>
      </c>
      <c r="V54">
        <v>0</v>
      </c>
      <c r="W54">
        <v>0</v>
      </c>
      <c r="X54">
        <v>54.5</v>
      </c>
      <c r="Y54">
        <v>201</v>
      </c>
      <c r="Z54">
        <v>369</v>
      </c>
      <c r="AA54">
        <v>369</v>
      </c>
      <c r="AB54">
        <v>0</v>
      </c>
      <c r="AC54">
        <v>0</v>
      </c>
      <c r="AG54">
        <v>80.599999999999994</v>
      </c>
      <c r="AH54">
        <v>0</v>
      </c>
      <c r="AI54">
        <v>0</v>
      </c>
      <c r="AJ54">
        <v>83.6</v>
      </c>
      <c r="AK54">
        <v>0</v>
      </c>
      <c r="AL54">
        <v>0</v>
      </c>
      <c r="AM54" s="25">
        <v>18.71</v>
      </c>
      <c r="AN54">
        <v>12501</v>
      </c>
      <c r="AO54">
        <v>668</v>
      </c>
      <c r="AP54" s="25">
        <v>1.85</v>
      </c>
      <c r="AQ54">
        <v>668</v>
      </c>
      <c r="AR54">
        <v>362</v>
      </c>
      <c r="AS54">
        <v>33.299999999999997</v>
      </c>
      <c r="AT54">
        <v>123</v>
      </c>
      <c r="AU54">
        <v>369</v>
      </c>
      <c r="AY54">
        <v>3.1</v>
      </c>
      <c r="AZ54">
        <v>4</v>
      </c>
      <c r="BA54">
        <v>129</v>
      </c>
      <c r="BB54">
        <v>6.4</v>
      </c>
      <c r="BC54">
        <v>8</v>
      </c>
      <c r="BD54">
        <v>125</v>
      </c>
      <c r="BE54">
        <v>74</v>
      </c>
      <c r="BF54">
        <v>0</v>
      </c>
      <c r="BG54">
        <v>0</v>
      </c>
      <c r="BH54">
        <v>0</v>
      </c>
      <c r="BI54">
        <v>0</v>
      </c>
      <c r="BJ54">
        <v>0</v>
      </c>
      <c r="BK54">
        <v>58</v>
      </c>
      <c r="BL54">
        <v>0</v>
      </c>
      <c r="BM54">
        <v>0</v>
      </c>
      <c r="BN54">
        <v>-3</v>
      </c>
      <c r="BO54">
        <v>0</v>
      </c>
      <c r="BP54">
        <v>0</v>
      </c>
      <c r="BQ54">
        <v>83</v>
      </c>
      <c r="BR54">
        <v>0</v>
      </c>
      <c r="BS54">
        <v>0</v>
      </c>
      <c r="BT54">
        <v>0</v>
      </c>
      <c r="BU54">
        <v>0</v>
      </c>
      <c r="BV54">
        <v>0</v>
      </c>
      <c r="BW54">
        <v>3</v>
      </c>
      <c r="BX54">
        <v>1</v>
      </c>
      <c r="BY54">
        <v>33</v>
      </c>
      <c r="BZ54">
        <v>19.8</v>
      </c>
      <c r="CA54">
        <v>21</v>
      </c>
      <c r="CB54">
        <v>106</v>
      </c>
      <c r="CF54">
        <v>5.7</v>
      </c>
      <c r="CG54">
        <v>6</v>
      </c>
      <c r="CH54">
        <v>106</v>
      </c>
      <c r="CI54" s="2">
        <f t="shared" si="0"/>
        <v>83.333333333333343</v>
      </c>
      <c r="CJ54">
        <v>85</v>
      </c>
      <c r="CK54">
        <v>102</v>
      </c>
      <c r="CL54">
        <v>4</v>
      </c>
      <c r="CM54">
        <v>0</v>
      </c>
      <c r="CN54">
        <v>0</v>
      </c>
      <c r="CO54" s="2">
        <f t="shared" si="3"/>
        <v>83.333333333333343</v>
      </c>
      <c r="CP54">
        <v>85</v>
      </c>
      <c r="CQ54">
        <v>102</v>
      </c>
      <c r="CR54">
        <v>4</v>
      </c>
      <c r="CS54">
        <v>0</v>
      </c>
      <c r="CT54">
        <v>0</v>
      </c>
      <c r="CU54" s="2"/>
      <c r="DA54" s="2"/>
      <c r="DD54" s="53">
        <f t="shared" si="2"/>
        <v>32.520325203252035</v>
      </c>
      <c r="DE54" s="52">
        <v>12</v>
      </c>
      <c r="DF54" s="52">
        <v>369</v>
      </c>
      <c r="DG54" s="52">
        <v>5</v>
      </c>
      <c r="DH54" s="105">
        <v>3</v>
      </c>
      <c r="DI54" s="52">
        <v>0</v>
      </c>
      <c r="DJ54" s="52"/>
      <c r="DK54" s="53"/>
      <c r="DL54" s="52"/>
      <c r="DM54" s="52"/>
      <c r="DN54" s="52"/>
      <c r="DO54" s="52"/>
      <c r="DP54" s="52"/>
      <c r="DQ54" s="52"/>
      <c r="DR54" s="52"/>
      <c r="DS54" s="52"/>
      <c r="DT54" s="52"/>
      <c r="DU54" s="52"/>
      <c r="DV54" s="52"/>
      <c r="DW54" s="53"/>
      <c r="DX54" s="53"/>
      <c r="DY54" s="53"/>
      <c r="DZ54" s="52"/>
      <c r="EA54" s="3"/>
      <c r="EB54" s="3"/>
      <c r="EC54" s="3"/>
      <c r="ED54" s="3"/>
      <c r="EE54" s="3"/>
      <c r="EF54" s="3"/>
      <c r="EG54" s="3"/>
      <c r="EH54" s="3"/>
      <c r="EI54" s="3"/>
      <c r="EJ54" s="3"/>
      <c r="EK54" s="3"/>
      <c r="EL54" s="3"/>
      <c r="EM54" s="3"/>
      <c r="EN54" s="3"/>
      <c r="EO54" s="3"/>
      <c r="EP54" s="3"/>
      <c r="EQ54" s="3"/>
      <c r="ER54" s="3"/>
      <c r="ES54" s="3"/>
      <c r="ET54" s="3"/>
      <c r="EU54" s="3"/>
      <c r="EV54" s="3"/>
      <c r="EW54" s="3"/>
      <c r="EX54" s="3"/>
    </row>
    <row r="55" spans="1:154" x14ac:dyDescent="0.2">
      <c r="A55" t="s">
        <v>193</v>
      </c>
      <c r="B55"/>
      <c r="C55" t="s">
        <v>216</v>
      </c>
      <c r="D55" t="s">
        <v>49</v>
      </c>
      <c r="E55" t="s">
        <v>280</v>
      </c>
      <c r="F55">
        <v>44.2</v>
      </c>
      <c r="G55">
        <v>0</v>
      </c>
      <c r="H55">
        <v>0</v>
      </c>
      <c r="I55">
        <v>42</v>
      </c>
      <c r="J55">
        <v>0</v>
      </c>
      <c r="K55">
        <v>0</v>
      </c>
      <c r="L55">
        <v>11.9</v>
      </c>
      <c r="M55">
        <v>7</v>
      </c>
      <c r="N55">
        <v>59</v>
      </c>
      <c r="O55">
        <v>35.6</v>
      </c>
      <c r="P55">
        <v>21</v>
      </c>
      <c r="Q55">
        <v>59</v>
      </c>
      <c r="R55">
        <v>8.6</v>
      </c>
      <c r="S55">
        <v>0</v>
      </c>
      <c r="T55">
        <v>0</v>
      </c>
      <c r="U55">
        <v>7.4</v>
      </c>
      <c r="V55">
        <v>0</v>
      </c>
      <c r="W55">
        <v>0</v>
      </c>
      <c r="X55">
        <v>71.099999999999994</v>
      </c>
      <c r="Y55">
        <v>337</v>
      </c>
      <c r="Z55">
        <v>474</v>
      </c>
      <c r="AA55">
        <v>474</v>
      </c>
      <c r="AB55">
        <v>0</v>
      </c>
      <c r="AC55">
        <v>0</v>
      </c>
      <c r="AG55">
        <v>80.599999999999994</v>
      </c>
      <c r="AH55">
        <v>0</v>
      </c>
      <c r="AI55">
        <v>0</v>
      </c>
      <c r="AJ55">
        <v>74.900000000000006</v>
      </c>
      <c r="AK55">
        <v>0</v>
      </c>
      <c r="AL55">
        <v>0</v>
      </c>
      <c r="AM55" s="25">
        <v>15.93</v>
      </c>
      <c r="AN55">
        <v>14975</v>
      </c>
      <c r="AO55">
        <v>940</v>
      </c>
      <c r="AP55" s="25">
        <v>1.96</v>
      </c>
      <c r="AQ55">
        <v>941</v>
      </c>
      <c r="AR55">
        <v>481</v>
      </c>
      <c r="AS55">
        <v>42.6</v>
      </c>
      <c r="AT55">
        <v>202</v>
      </c>
      <c r="AU55">
        <v>474</v>
      </c>
      <c r="AV55">
        <v>8.3000000000000007</v>
      </c>
      <c r="AW55">
        <v>4</v>
      </c>
      <c r="AX55">
        <v>48</v>
      </c>
      <c r="AY55">
        <v>6</v>
      </c>
      <c r="AZ55">
        <v>8</v>
      </c>
      <c r="BA55">
        <v>134</v>
      </c>
      <c r="BB55">
        <v>10.5</v>
      </c>
      <c r="BC55">
        <v>15</v>
      </c>
      <c r="BD55">
        <v>143</v>
      </c>
      <c r="BE55">
        <v>68</v>
      </c>
      <c r="BF55">
        <v>0</v>
      </c>
      <c r="BG55">
        <v>0</v>
      </c>
      <c r="BH55">
        <v>-6</v>
      </c>
      <c r="BI55">
        <v>0</v>
      </c>
      <c r="BJ55">
        <v>0</v>
      </c>
      <c r="BK55">
        <v>50</v>
      </c>
      <c r="BL55">
        <v>0</v>
      </c>
      <c r="BM55">
        <v>0</v>
      </c>
      <c r="BN55">
        <v>-11</v>
      </c>
      <c r="BO55">
        <v>0</v>
      </c>
      <c r="BP55">
        <v>0</v>
      </c>
      <c r="BQ55">
        <v>81</v>
      </c>
      <c r="BR55">
        <v>0</v>
      </c>
      <c r="BS55">
        <v>0</v>
      </c>
      <c r="BT55">
        <v>-1</v>
      </c>
      <c r="BU55">
        <v>0</v>
      </c>
      <c r="BV55">
        <v>0</v>
      </c>
      <c r="BW55">
        <v>13.6</v>
      </c>
      <c r="BX55">
        <v>6</v>
      </c>
      <c r="BY55">
        <v>44</v>
      </c>
      <c r="BZ55">
        <v>7.6</v>
      </c>
      <c r="CA55">
        <v>9</v>
      </c>
      <c r="CB55">
        <v>119</v>
      </c>
      <c r="CC55">
        <v>0</v>
      </c>
      <c r="CD55">
        <v>0</v>
      </c>
      <c r="CE55">
        <v>31</v>
      </c>
      <c r="CF55">
        <v>9.1999999999999993</v>
      </c>
      <c r="CG55">
        <v>11</v>
      </c>
      <c r="CH55">
        <v>119</v>
      </c>
      <c r="CI55" s="2">
        <f t="shared" si="0"/>
        <v>75.438596491228068</v>
      </c>
      <c r="CJ55">
        <v>86</v>
      </c>
      <c r="CK55">
        <v>114</v>
      </c>
      <c r="CL55">
        <v>-7</v>
      </c>
      <c r="CM55">
        <v>0</v>
      </c>
      <c r="CN55">
        <v>0</v>
      </c>
      <c r="CO55" s="2">
        <f t="shared" si="3"/>
        <v>82.857142857142861</v>
      </c>
      <c r="CP55">
        <v>29</v>
      </c>
      <c r="CQ55">
        <v>35</v>
      </c>
      <c r="CR55">
        <v>9</v>
      </c>
      <c r="CS55">
        <v>0</v>
      </c>
      <c r="CT55">
        <v>0</v>
      </c>
      <c r="CU55" s="2">
        <f t="shared" si="4"/>
        <v>72.151898734177209</v>
      </c>
      <c r="CV55">
        <v>57</v>
      </c>
      <c r="CW55">
        <v>79</v>
      </c>
      <c r="CX55">
        <v>-13</v>
      </c>
      <c r="CY55">
        <v>0</v>
      </c>
      <c r="CZ55">
        <v>0</v>
      </c>
      <c r="DA55" s="2">
        <f t="shared" si="1"/>
        <v>87.037037037037038</v>
      </c>
      <c r="DB55">
        <v>47</v>
      </c>
      <c r="DC55">
        <v>54</v>
      </c>
      <c r="DD55" s="53">
        <f t="shared" si="2"/>
        <v>63.291139240506332</v>
      </c>
      <c r="DE55" s="52">
        <v>30</v>
      </c>
      <c r="DF55" s="52">
        <v>474</v>
      </c>
      <c r="DG55" s="52">
        <v>10</v>
      </c>
      <c r="DH55" s="105">
        <v>6</v>
      </c>
      <c r="DI55" s="52">
        <v>0</v>
      </c>
      <c r="DJ55" s="52"/>
      <c r="DK55" s="53"/>
      <c r="DL55" s="52"/>
      <c r="DM55" s="52"/>
      <c r="DN55" s="52"/>
      <c r="DO55" s="52"/>
      <c r="DP55" s="52"/>
      <c r="DQ55" s="52"/>
      <c r="DR55" s="52"/>
      <c r="DS55" s="52"/>
      <c r="DT55" s="52"/>
      <c r="DU55" s="52"/>
      <c r="DV55" s="52"/>
      <c r="DW55" s="53"/>
      <c r="DX55" s="53"/>
      <c r="DY55" s="53"/>
      <c r="DZ55" s="52"/>
      <c r="EA55" s="3"/>
      <c r="EB55" s="3"/>
      <c r="EC55" s="3"/>
      <c r="ED55" s="3"/>
      <c r="EE55" s="3"/>
      <c r="EF55" s="3"/>
      <c r="EG55" s="3"/>
      <c r="EH55" s="3"/>
      <c r="EI55" s="3"/>
      <c r="EJ55" s="3"/>
      <c r="EK55" s="3"/>
      <c r="EL55" s="3"/>
      <c r="EM55" s="3"/>
      <c r="EN55" s="3"/>
      <c r="EO55" s="3"/>
      <c r="EP55" s="3"/>
      <c r="EQ55" s="3"/>
      <c r="ER55" s="3"/>
      <c r="ES55" s="3"/>
      <c r="ET55" s="3"/>
      <c r="EU55" s="3"/>
      <c r="EV55" s="3"/>
      <c r="EW55" s="3"/>
      <c r="EX55" s="3"/>
    </row>
    <row r="56" spans="1:154" x14ac:dyDescent="0.2">
      <c r="A56" t="s">
        <v>194</v>
      </c>
      <c r="B56"/>
      <c r="C56" t="s">
        <v>216</v>
      </c>
      <c r="D56" t="s">
        <v>281</v>
      </c>
      <c r="E56" t="s">
        <v>53</v>
      </c>
      <c r="F56">
        <v>44.2</v>
      </c>
      <c r="G56">
        <v>0</v>
      </c>
      <c r="H56">
        <v>0</v>
      </c>
      <c r="I56">
        <v>44.9</v>
      </c>
      <c r="J56">
        <v>0</v>
      </c>
      <c r="K56">
        <v>0</v>
      </c>
      <c r="L56">
        <v>10.9</v>
      </c>
      <c r="M56">
        <v>6</v>
      </c>
      <c r="N56">
        <v>55</v>
      </c>
      <c r="O56">
        <v>47.3</v>
      </c>
      <c r="P56">
        <v>26</v>
      </c>
      <c r="Q56">
        <v>55</v>
      </c>
      <c r="R56">
        <v>8.6</v>
      </c>
      <c r="S56">
        <v>0</v>
      </c>
      <c r="T56">
        <v>0</v>
      </c>
      <c r="U56">
        <v>8.5</v>
      </c>
      <c r="V56">
        <v>0</v>
      </c>
      <c r="W56">
        <v>0</v>
      </c>
      <c r="X56">
        <v>63.3</v>
      </c>
      <c r="Y56">
        <v>331</v>
      </c>
      <c r="Z56">
        <v>523</v>
      </c>
      <c r="AA56">
        <v>510</v>
      </c>
      <c r="AB56">
        <v>0</v>
      </c>
      <c r="AC56">
        <v>0</v>
      </c>
      <c r="AG56">
        <v>80.599999999999994</v>
      </c>
      <c r="AH56">
        <v>0</v>
      </c>
      <c r="AI56">
        <v>0</v>
      </c>
      <c r="AJ56">
        <v>72.599999999999994</v>
      </c>
      <c r="AK56">
        <v>0</v>
      </c>
      <c r="AL56">
        <v>0</v>
      </c>
      <c r="AM56" s="25">
        <v>17.64</v>
      </c>
      <c r="AN56">
        <v>17601</v>
      </c>
      <c r="AO56">
        <v>998</v>
      </c>
      <c r="AP56" s="25">
        <v>1.95</v>
      </c>
      <c r="AQ56">
        <v>998</v>
      </c>
      <c r="AR56">
        <v>513</v>
      </c>
      <c r="AS56">
        <v>49.8</v>
      </c>
      <c r="AT56">
        <v>254</v>
      </c>
      <c r="AU56">
        <v>510</v>
      </c>
      <c r="AV56">
        <v>2.2999999999999998</v>
      </c>
      <c r="AW56">
        <v>1</v>
      </c>
      <c r="AX56">
        <v>44</v>
      </c>
      <c r="AY56">
        <v>3.3</v>
      </c>
      <c r="AZ56">
        <v>5</v>
      </c>
      <c r="BA56">
        <v>153</v>
      </c>
      <c r="BB56">
        <v>1.4</v>
      </c>
      <c r="BC56">
        <v>2</v>
      </c>
      <c r="BD56">
        <v>144</v>
      </c>
      <c r="BE56">
        <v>65</v>
      </c>
      <c r="BF56">
        <v>0</v>
      </c>
      <c r="BG56">
        <v>0</v>
      </c>
      <c r="BH56">
        <v>-3</v>
      </c>
      <c r="BI56">
        <v>0</v>
      </c>
      <c r="BJ56">
        <v>0</v>
      </c>
      <c r="BK56">
        <v>48</v>
      </c>
      <c r="BL56">
        <v>0</v>
      </c>
      <c r="BM56">
        <v>0</v>
      </c>
      <c r="BN56">
        <v>-7</v>
      </c>
      <c r="BO56">
        <v>0</v>
      </c>
      <c r="BP56">
        <v>0</v>
      </c>
      <c r="BQ56">
        <v>81</v>
      </c>
      <c r="BR56">
        <v>0</v>
      </c>
      <c r="BS56">
        <v>0</v>
      </c>
      <c r="BT56">
        <v>2</v>
      </c>
      <c r="BU56">
        <v>0</v>
      </c>
      <c r="BV56">
        <v>0</v>
      </c>
      <c r="BW56">
        <v>6</v>
      </c>
      <c r="BX56">
        <v>3</v>
      </c>
      <c r="BY56">
        <v>50</v>
      </c>
      <c r="BZ56">
        <v>19.7</v>
      </c>
      <c r="CA56">
        <v>26</v>
      </c>
      <c r="CB56">
        <v>132</v>
      </c>
      <c r="CC56">
        <v>0</v>
      </c>
      <c r="CD56">
        <v>0</v>
      </c>
      <c r="CE56">
        <v>35</v>
      </c>
      <c r="CF56">
        <v>4.5</v>
      </c>
      <c r="CG56">
        <v>6</v>
      </c>
      <c r="CH56">
        <v>132</v>
      </c>
      <c r="CI56" s="2">
        <f t="shared" si="0"/>
        <v>81.818181818181827</v>
      </c>
      <c r="CJ56">
        <v>99</v>
      </c>
      <c r="CK56">
        <v>121</v>
      </c>
      <c r="CL56">
        <v>2</v>
      </c>
      <c r="CM56">
        <v>0</v>
      </c>
      <c r="CN56">
        <v>0</v>
      </c>
      <c r="CO56" s="2"/>
      <c r="CU56" s="2">
        <f t="shared" si="4"/>
        <v>81.818181818181827</v>
      </c>
      <c r="CV56">
        <v>99</v>
      </c>
      <c r="CW56">
        <v>121</v>
      </c>
      <c r="CX56">
        <v>2</v>
      </c>
      <c r="CY56">
        <v>0</v>
      </c>
      <c r="CZ56">
        <v>0</v>
      </c>
      <c r="DA56" s="2">
        <f t="shared" si="1"/>
        <v>94.339622641509436</v>
      </c>
      <c r="DB56">
        <v>50</v>
      </c>
      <c r="DC56">
        <v>53</v>
      </c>
      <c r="DD56" s="53">
        <f t="shared" si="2"/>
        <v>133.8432122370937</v>
      </c>
      <c r="DE56" s="52">
        <v>70</v>
      </c>
      <c r="DF56" s="52">
        <v>523</v>
      </c>
      <c r="DG56" s="52">
        <v>13</v>
      </c>
      <c r="DH56" s="105">
        <v>10</v>
      </c>
      <c r="DI56" s="52">
        <v>0</v>
      </c>
      <c r="DJ56" s="52"/>
      <c r="DK56" s="53"/>
      <c r="DL56" s="52"/>
      <c r="DM56" s="52"/>
      <c r="DN56" s="52"/>
      <c r="DO56" s="52"/>
      <c r="DP56" s="52"/>
      <c r="DQ56" s="52"/>
      <c r="DR56" s="52"/>
      <c r="DS56" s="52"/>
      <c r="DT56" s="52"/>
      <c r="DU56" s="52"/>
      <c r="DV56" s="52"/>
      <c r="DW56" s="53"/>
      <c r="DX56" s="53"/>
      <c r="DY56" s="53"/>
      <c r="DZ56" s="52"/>
      <c r="EA56" s="3"/>
      <c r="EB56" s="3"/>
      <c r="EC56" s="3"/>
      <c r="ED56" s="3"/>
      <c r="EE56" s="3"/>
      <c r="EF56" s="3"/>
      <c r="EG56" s="3"/>
      <c r="EH56" s="3"/>
      <c r="EI56" s="3"/>
      <c r="EJ56" s="3"/>
      <c r="EK56" s="3"/>
      <c r="EL56" s="3"/>
      <c r="EM56" s="3"/>
      <c r="EN56" s="3"/>
      <c r="EO56" s="3"/>
      <c r="EP56" s="3"/>
      <c r="EQ56" s="3"/>
      <c r="ER56" s="3"/>
      <c r="ES56" s="3"/>
      <c r="ET56" s="3"/>
      <c r="EU56" s="3"/>
      <c r="EV56" s="3"/>
      <c r="EW56" s="3"/>
      <c r="EX56" s="3"/>
    </row>
    <row r="57" spans="1:154" x14ac:dyDescent="0.2">
      <c r="A57" t="s">
        <v>195</v>
      </c>
      <c r="B57"/>
      <c r="C57" t="s">
        <v>216</v>
      </c>
      <c r="D57" t="s">
        <v>54</v>
      </c>
      <c r="E57" t="s">
        <v>55</v>
      </c>
      <c r="F57">
        <v>44.2</v>
      </c>
      <c r="G57">
        <v>0</v>
      </c>
      <c r="H57">
        <v>0</v>
      </c>
      <c r="I57">
        <v>45.4</v>
      </c>
      <c r="J57">
        <v>0</v>
      </c>
      <c r="K57">
        <v>0</v>
      </c>
      <c r="L57">
        <v>8</v>
      </c>
      <c r="M57">
        <v>2</v>
      </c>
      <c r="N57">
        <v>25</v>
      </c>
      <c r="O57">
        <v>60</v>
      </c>
      <c r="P57">
        <v>15</v>
      </c>
      <c r="Q57">
        <v>25</v>
      </c>
      <c r="R57">
        <v>8.6</v>
      </c>
      <c r="S57">
        <v>0</v>
      </c>
      <c r="T57">
        <v>0</v>
      </c>
      <c r="U57">
        <v>10.6</v>
      </c>
      <c r="V57">
        <v>0</v>
      </c>
      <c r="W57">
        <v>0</v>
      </c>
      <c r="X57">
        <v>72.5</v>
      </c>
      <c r="Y57">
        <v>145</v>
      </c>
      <c r="Z57">
        <v>200</v>
      </c>
      <c r="AA57">
        <v>200</v>
      </c>
      <c r="AB57">
        <v>0</v>
      </c>
      <c r="AC57">
        <v>0</v>
      </c>
      <c r="AG57">
        <v>80.599999999999994</v>
      </c>
      <c r="AH57">
        <v>0</v>
      </c>
      <c r="AI57">
        <v>0</v>
      </c>
      <c r="AJ57">
        <v>68.5</v>
      </c>
      <c r="AK57">
        <v>0</v>
      </c>
      <c r="AL57">
        <v>0</v>
      </c>
      <c r="AM57" s="25">
        <v>17.059999999999999</v>
      </c>
      <c r="AN57">
        <v>6587</v>
      </c>
      <c r="AO57">
        <v>386</v>
      </c>
      <c r="AP57" s="25">
        <v>1.92</v>
      </c>
      <c r="AQ57">
        <v>386</v>
      </c>
      <c r="AR57">
        <v>201</v>
      </c>
      <c r="AS57">
        <v>49</v>
      </c>
      <c r="AT57">
        <v>98</v>
      </c>
      <c r="AU57">
        <v>200</v>
      </c>
      <c r="AV57">
        <v>14.3</v>
      </c>
      <c r="AW57">
        <v>2</v>
      </c>
      <c r="AX57">
        <v>14</v>
      </c>
      <c r="AY57">
        <v>3.3</v>
      </c>
      <c r="AZ57">
        <v>2</v>
      </c>
      <c r="BA57">
        <v>61</v>
      </c>
      <c r="BB57">
        <v>0</v>
      </c>
      <c r="BC57">
        <v>0</v>
      </c>
      <c r="BD57">
        <v>61</v>
      </c>
      <c r="BE57">
        <v>65</v>
      </c>
      <c r="BF57">
        <v>0</v>
      </c>
      <c r="BG57">
        <v>0</v>
      </c>
      <c r="BH57">
        <v>-8</v>
      </c>
      <c r="BI57">
        <v>0</v>
      </c>
      <c r="BJ57">
        <v>0</v>
      </c>
      <c r="BK57">
        <v>51</v>
      </c>
      <c r="BL57">
        <v>0</v>
      </c>
      <c r="BM57">
        <v>0</v>
      </c>
      <c r="BN57">
        <v>-9</v>
      </c>
      <c r="BO57">
        <v>0</v>
      </c>
      <c r="BP57">
        <v>0</v>
      </c>
      <c r="BQ57">
        <v>80</v>
      </c>
      <c r="BR57">
        <v>0</v>
      </c>
      <c r="BS57">
        <v>0</v>
      </c>
      <c r="BT57">
        <v>-3</v>
      </c>
      <c r="BU57">
        <v>0</v>
      </c>
      <c r="BV57">
        <v>0</v>
      </c>
      <c r="BW57">
        <v>5</v>
      </c>
      <c r="BX57">
        <v>1</v>
      </c>
      <c r="BY57">
        <v>20</v>
      </c>
      <c r="BZ57">
        <v>4.7</v>
      </c>
      <c r="CA57">
        <v>3</v>
      </c>
      <c r="CB57">
        <v>64</v>
      </c>
      <c r="CC57">
        <v>0</v>
      </c>
      <c r="CD57">
        <v>0</v>
      </c>
      <c r="CE57">
        <v>8</v>
      </c>
      <c r="CF57">
        <v>4.7</v>
      </c>
      <c r="CG57">
        <v>3</v>
      </c>
      <c r="CH57">
        <v>64</v>
      </c>
      <c r="CI57" s="2">
        <f t="shared" si="0"/>
        <v>80</v>
      </c>
      <c r="CJ57">
        <v>48</v>
      </c>
      <c r="CK57">
        <v>60</v>
      </c>
      <c r="CL57">
        <v>-4</v>
      </c>
      <c r="CM57">
        <v>0</v>
      </c>
      <c r="CN57">
        <v>0</v>
      </c>
      <c r="CO57" s="2">
        <f t="shared" si="3"/>
        <v>80</v>
      </c>
      <c r="CP57">
        <v>4</v>
      </c>
      <c r="CQ57">
        <v>5</v>
      </c>
      <c r="CS57">
        <v>0</v>
      </c>
      <c r="CT57">
        <v>0</v>
      </c>
      <c r="CU57" s="2">
        <f t="shared" si="4"/>
        <v>80</v>
      </c>
      <c r="CV57">
        <v>44</v>
      </c>
      <c r="CW57">
        <v>55</v>
      </c>
      <c r="CX57">
        <v>-5</v>
      </c>
      <c r="CY57">
        <v>0</v>
      </c>
      <c r="CZ57">
        <v>0</v>
      </c>
      <c r="DA57" s="2">
        <f t="shared" si="1"/>
        <v>100</v>
      </c>
      <c r="DB57">
        <v>8</v>
      </c>
      <c r="DC57">
        <v>8</v>
      </c>
      <c r="DD57" s="53">
        <f t="shared" si="2"/>
        <v>0</v>
      </c>
      <c r="DE57" s="52">
        <v>0</v>
      </c>
      <c r="DF57" s="52">
        <v>200</v>
      </c>
      <c r="DG57" s="52">
        <v>14</v>
      </c>
      <c r="DH57" s="105">
        <v>8</v>
      </c>
      <c r="DI57" s="52">
        <v>0</v>
      </c>
      <c r="DJ57" s="52"/>
      <c r="DK57" s="53"/>
      <c r="DL57" s="52"/>
      <c r="DM57" s="52"/>
      <c r="DN57" s="52"/>
      <c r="DO57" s="52"/>
      <c r="DP57" s="52"/>
      <c r="DQ57" s="52"/>
      <c r="DR57" s="52"/>
      <c r="DS57" s="52"/>
      <c r="DT57" s="52"/>
      <c r="DU57" s="52"/>
      <c r="DV57" s="52"/>
      <c r="DW57" s="53"/>
      <c r="DX57" s="53"/>
      <c r="DY57" s="53"/>
      <c r="DZ57" s="52"/>
      <c r="EA57" s="3"/>
      <c r="EB57" s="3"/>
      <c r="EC57" s="3"/>
      <c r="ED57" s="3"/>
      <c r="EE57" s="3"/>
      <c r="EF57" s="3"/>
      <c r="EG57" s="3"/>
      <c r="EH57" s="3"/>
      <c r="EI57" s="3"/>
      <c r="EJ57" s="3"/>
      <c r="EK57" s="3"/>
      <c r="EL57" s="3"/>
      <c r="EM57" s="3"/>
      <c r="EN57" s="3"/>
      <c r="EO57" s="3"/>
      <c r="EP57" s="3"/>
      <c r="EQ57" s="3"/>
      <c r="ER57" s="3"/>
      <c r="ES57" s="3"/>
      <c r="ET57" s="3"/>
      <c r="EU57" s="3"/>
      <c r="EV57" s="3"/>
      <c r="EW57" s="3"/>
      <c r="EX57" s="3"/>
    </row>
    <row r="58" spans="1:154" x14ac:dyDescent="0.2">
      <c r="A58" t="s">
        <v>196</v>
      </c>
      <c r="B58"/>
      <c r="C58" t="s">
        <v>216</v>
      </c>
      <c r="D58" t="s">
        <v>282</v>
      </c>
      <c r="E58" t="s">
        <v>56</v>
      </c>
      <c r="F58">
        <v>44.2</v>
      </c>
      <c r="G58">
        <v>0</v>
      </c>
      <c r="H58">
        <v>0</v>
      </c>
      <c r="I58">
        <v>41.1</v>
      </c>
      <c r="J58">
        <v>0</v>
      </c>
      <c r="K58">
        <v>0</v>
      </c>
      <c r="L58">
        <v>18.399999999999999</v>
      </c>
      <c r="M58">
        <v>7</v>
      </c>
      <c r="N58">
        <v>38</v>
      </c>
      <c r="O58">
        <v>18.399999999999999</v>
      </c>
      <c r="P58">
        <v>7</v>
      </c>
      <c r="Q58">
        <v>38</v>
      </c>
      <c r="R58">
        <v>8.6</v>
      </c>
      <c r="S58">
        <v>0</v>
      </c>
      <c r="T58">
        <v>0</v>
      </c>
      <c r="U58">
        <v>4.5999999999999996</v>
      </c>
      <c r="V58">
        <v>0</v>
      </c>
      <c r="W58">
        <v>0</v>
      </c>
      <c r="X58">
        <v>61.1</v>
      </c>
      <c r="Y58">
        <v>176</v>
      </c>
      <c r="Z58">
        <v>288</v>
      </c>
      <c r="AA58">
        <v>288</v>
      </c>
      <c r="AB58">
        <v>0</v>
      </c>
      <c r="AC58">
        <v>0</v>
      </c>
      <c r="AG58">
        <v>80.599999999999994</v>
      </c>
      <c r="AH58">
        <v>0</v>
      </c>
      <c r="AI58">
        <v>0</v>
      </c>
      <c r="AJ58">
        <v>76.900000000000006</v>
      </c>
      <c r="AK58">
        <v>0</v>
      </c>
      <c r="AL58">
        <v>0</v>
      </c>
      <c r="AM58" s="25">
        <v>16.03</v>
      </c>
      <c r="AN58">
        <v>10774</v>
      </c>
      <c r="AO58">
        <v>672</v>
      </c>
      <c r="AP58" s="25">
        <v>2.29</v>
      </c>
      <c r="AQ58">
        <v>672</v>
      </c>
      <c r="AR58">
        <v>294</v>
      </c>
      <c r="AS58">
        <v>47.2</v>
      </c>
      <c r="AT58">
        <v>136</v>
      </c>
      <c r="AU58">
        <v>288</v>
      </c>
      <c r="AV58">
        <v>0</v>
      </c>
      <c r="AW58">
        <v>0</v>
      </c>
      <c r="AX58">
        <v>24</v>
      </c>
      <c r="AY58">
        <v>0</v>
      </c>
      <c r="AZ58">
        <v>0</v>
      </c>
      <c r="BA58">
        <v>83</v>
      </c>
      <c r="BB58">
        <v>0</v>
      </c>
      <c r="BC58">
        <v>0</v>
      </c>
      <c r="BD58">
        <v>89</v>
      </c>
      <c r="BE58">
        <v>69</v>
      </c>
      <c r="BF58">
        <v>0</v>
      </c>
      <c r="BG58">
        <v>0</v>
      </c>
      <c r="BH58">
        <v>-4</v>
      </c>
      <c r="BI58">
        <v>0</v>
      </c>
      <c r="BJ58">
        <v>0</v>
      </c>
      <c r="BK58">
        <v>65</v>
      </c>
      <c r="BL58">
        <v>0</v>
      </c>
      <c r="BM58">
        <v>0</v>
      </c>
      <c r="BN58">
        <v>3</v>
      </c>
      <c r="BO58">
        <v>0</v>
      </c>
      <c r="BP58">
        <v>0</v>
      </c>
      <c r="BQ58">
        <v>81</v>
      </c>
      <c r="BR58">
        <v>0</v>
      </c>
      <c r="BS58">
        <v>0</v>
      </c>
      <c r="BT58">
        <v>0</v>
      </c>
      <c r="BU58">
        <v>0</v>
      </c>
      <c r="BV58">
        <v>0</v>
      </c>
      <c r="BW58">
        <v>24.1</v>
      </c>
      <c r="BX58">
        <v>7</v>
      </c>
      <c r="BY58">
        <v>29</v>
      </c>
      <c r="BZ58">
        <v>7.9</v>
      </c>
      <c r="CA58">
        <v>6</v>
      </c>
      <c r="CB58">
        <v>76</v>
      </c>
      <c r="CC58">
        <v>0</v>
      </c>
      <c r="CD58">
        <v>0</v>
      </c>
      <c r="CE58">
        <v>22</v>
      </c>
      <c r="CF58">
        <v>2.6</v>
      </c>
      <c r="CG58">
        <v>2</v>
      </c>
      <c r="CH58">
        <v>76</v>
      </c>
      <c r="CI58" s="2">
        <f t="shared" si="0"/>
        <v>78.94736842105263</v>
      </c>
      <c r="CJ58">
        <v>60</v>
      </c>
      <c r="CK58">
        <v>76</v>
      </c>
      <c r="CL58">
        <v>-1</v>
      </c>
      <c r="CM58">
        <v>0</v>
      </c>
      <c r="CN58">
        <v>0</v>
      </c>
      <c r="CO58" s="2">
        <f t="shared" si="3"/>
        <v>68.888888888888886</v>
      </c>
      <c r="CP58">
        <v>31</v>
      </c>
      <c r="CQ58">
        <v>45</v>
      </c>
      <c r="CR58">
        <v>-4</v>
      </c>
      <c r="CS58">
        <v>0</v>
      </c>
      <c r="CT58">
        <v>0</v>
      </c>
      <c r="CU58" s="2">
        <f t="shared" si="4"/>
        <v>93.548387096774192</v>
      </c>
      <c r="CV58">
        <v>29</v>
      </c>
      <c r="CW58">
        <v>31</v>
      </c>
      <c r="CX58">
        <v>4</v>
      </c>
      <c r="CY58">
        <v>0</v>
      </c>
      <c r="CZ58">
        <v>0</v>
      </c>
      <c r="DA58" s="2">
        <f t="shared" si="1"/>
        <v>90.740740740740748</v>
      </c>
      <c r="DB58">
        <v>49</v>
      </c>
      <c r="DC58">
        <v>54</v>
      </c>
      <c r="DD58" s="53">
        <f t="shared" si="2"/>
        <v>187.5</v>
      </c>
      <c r="DE58" s="52">
        <v>54</v>
      </c>
      <c r="DF58" s="52">
        <v>288</v>
      </c>
      <c r="DG58" s="52">
        <v>2</v>
      </c>
      <c r="DH58" s="105">
        <v>1</v>
      </c>
      <c r="DI58" s="52">
        <v>0</v>
      </c>
      <c r="DJ58" s="52"/>
      <c r="DK58" s="53"/>
      <c r="DL58" s="52"/>
      <c r="DM58" s="52"/>
      <c r="DN58" s="52"/>
      <c r="DO58" s="52"/>
      <c r="DP58" s="52"/>
      <c r="DQ58" s="52"/>
      <c r="DR58" s="52"/>
      <c r="DS58" s="52"/>
      <c r="DT58" s="52"/>
      <c r="DU58" s="52"/>
      <c r="DV58" s="52"/>
      <c r="DW58" s="53"/>
      <c r="DX58" s="53"/>
      <c r="DY58" s="53"/>
      <c r="DZ58" s="52"/>
      <c r="EA58" s="3"/>
      <c r="EB58" s="3"/>
      <c r="EC58" s="3"/>
      <c r="ED58" s="3"/>
      <c r="EE58" s="3"/>
      <c r="EF58" s="3"/>
      <c r="EG58" s="3"/>
      <c r="EH58" s="3"/>
      <c r="EI58" s="3"/>
      <c r="EJ58" s="3"/>
      <c r="EK58" s="3"/>
      <c r="EL58" s="3"/>
      <c r="EM58" s="3"/>
      <c r="EN58" s="3"/>
      <c r="EO58" s="3"/>
      <c r="EP58" s="3"/>
      <c r="EQ58" s="3"/>
      <c r="ER58" s="3"/>
      <c r="ES58" s="3"/>
      <c r="ET58" s="3"/>
      <c r="EU58" s="3"/>
      <c r="EV58" s="3"/>
      <c r="EW58" s="3"/>
      <c r="EX58" s="3"/>
    </row>
    <row r="59" spans="1:154" s="74" customFormat="1" x14ac:dyDescent="0.2">
      <c r="A59" s="74" t="s">
        <v>197</v>
      </c>
      <c r="B59" s="74" t="s">
        <v>215</v>
      </c>
      <c r="C59" s="74" t="s">
        <v>216</v>
      </c>
      <c r="D59" s="74" t="s">
        <v>283</v>
      </c>
      <c r="E59" s="74" t="s">
        <v>223</v>
      </c>
      <c r="F59" s="74">
        <v>44.1</v>
      </c>
      <c r="G59" s="74">
        <v>0</v>
      </c>
      <c r="H59" s="74">
        <v>0</v>
      </c>
      <c r="I59" s="74">
        <v>45.1</v>
      </c>
      <c r="J59" s="74">
        <v>0</v>
      </c>
      <c r="K59" s="74">
        <v>0</v>
      </c>
      <c r="X59" s="74">
        <v>28</v>
      </c>
      <c r="Y59" s="74">
        <v>120</v>
      </c>
      <c r="Z59" s="74">
        <v>428</v>
      </c>
      <c r="AA59" s="74">
        <v>406</v>
      </c>
      <c r="AB59" s="74">
        <v>0</v>
      </c>
      <c r="AC59" s="74">
        <v>0</v>
      </c>
      <c r="AG59" s="74">
        <v>80.599999999999994</v>
      </c>
      <c r="AH59" s="74">
        <v>0</v>
      </c>
      <c r="AI59" s="74">
        <v>0</v>
      </c>
      <c r="AJ59" s="74">
        <v>89.4</v>
      </c>
      <c r="AK59" s="74">
        <v>0</v>
      </c>
      <c r="AL59" s="74">
        <v>0</v>
      </c>
      <c r="AM59" s="96">
        <v>17.329999999999998</v>
      </c>
      <c r="AN59" s="74">
        <v>14865</v>
      </c>
      <c r="AO59" s="74">
        <v>858</v>
      </c>
      <c r="AP59" s="96">
        <v>2.11</v>
      </c>
      <c r="AQ59" s="74">
        <v>858</v>
      </c>
      <c r="AR59" s="74">
        <v>406</v>
      </c>
      <c r="AS59" s="74">
        <v>30.5</v>
      </c>
      <c r="AT59" s="74">
        <v>124</v>
      </c>
      <c r="AU59" s="74">
        <v>406</v>
      </c>
      <c r="AV59" s="74">
        <v>7.7</v>
      </c>
      <c r="AW59" s="74">
        <v>2</v>
      </c>
      <c r="AX59" s="74">
        <v>26</v>
      </c>
      <c r="AY59" s="74">
        <v>0</v>
      </c>
      <c r="AZ59" s="74">
        <v>0</v>
      </c>
      <c r="BA59" s="74">
        <v>111</v>
      </c>
      <c r="BB59" s="74">
        <v>3.3</v>
      </c>
      <c r="BC59" s="74">
        <v>4</v>
      </c>
      <c r="BD59" s="74">
        <v>123</v>
      </c>
      <c r="BE59" s="74">
        <v>78</v>
      </c>
      <c r="BF59" s="74">
        <v>0</v>
      </c>
      <c r="BG59" s="74">
        <v>0</v>
      </c>
      <c r="BH59" s="74">
        <v>-5</v>
      </c>
      <c r="BI59" s="74">
        <v>0</v>
      </c>
      <c r="BJ59" s="74">
        <v>0</v>
      </c>
      <c r="BK59" s="74">
        <v>69</v>
      </c>
      <c r="BL59" s="74">
        <v>0</v>
      </c>
      <c r="BM59" s="74">
        <v>0</v>
      </c>
      <c r="BN59" s="74">
        <v>-3</v>
      </c>
      <c r="BO59" s="74">
        <v>0</v>
      </c>
      <c r="BP59" s="74">
        <v>0</v>
      </c>
      <c r="BQ59" s="74">
        <v>85</v>
      </c>
      <c r="BR59" s="74">
        <v>0</v>
      </c>
      <c r="BS59" s="74">
        <v>0</v>
      </c>
      <c r="BT59" s="74">
        <v>-5</v>
      </c>
      <c r="BU59" s="74">
        <v>0</v>
      </c>
      <c r="BV59" s="74">
        <v>0</v>
      </c>
      <c r="BZ59" s="74">
        <v>19.600000000000001</v>
      </c>
      <c r="CA59" s="74">
        <v>19</v>
      </c>
      <c r="CB59" s="74">
        <v>97</v>
      </c>
      <c r="CC59" s="74">
        <v>3.7</v>
      </c>
      <c r="CD59" s="74">
        <v>1</v>
      </c>
      <c r="CE59" s="74">
        <v>27</v>
      </c>
      <c r="CF59" s="74">
        <v>3.1</v>
      </c>
      <c r="CG59" s="74">
        <v>3</v>
      </c>
      <c r="CH59" s="74">
        <v>97</v>
      </c>
      <c r="CI59" s="2">
        <f t="shared" si="0"/>
        <v>89.010989010989007</v>
      </c>
      <c r="CJ59" s="74">
        <v>81</v>
      </c>
      <c r="CK59" s="74">
        <v>91</v>
      </c>
      <c r="CL59" s="74">
        <v>-2</v>
      </c>
      <c r="CM59" s="74">
        <v>0</v>
      </c>
      <c r="CN59" s="74">
        <v>0</v>
      </c>
      <c r="CO59" s="2">
        <f t="shared" si="3"/>
        <v>90</v>
      </c>
      <c r="CP59" s="74">
        <v>9</v>
      </c>
      <c r="CQ59" s="74">
        <v>10</v>
      </c>
      <c r="CR59" s="74">
        <v>0</v>
      </c>
      <c r="CS59" s="74">
        <v>0</v>
      </c>
      <c r="CT59" s="74">
        <v>0</v>
      </c>
      <c r="CU59" s="2">
        <f t="shared" si="4"/>
        <v>88.888888888888886</v>
      </c>
      <c r="CV59" s="74">
        <v>72</v>
      </c>
      <c r="CW59" s="74">
        <v>81</v>
      </c>
      <c r="CX59" s="74">
        <v>-2</v>
      </c>
      <c r="CY59" s="74">
        <v>0</v>
      </c>
      <c r="CZ59" s="74">
        <v>0</v>
      </c>
      <c r="DA59" s="2">
        <f t="shared" si="1"/>
        <v>92.307692307692307</v>
      </c>
      <c r="DB59" s="74">
        <v>24</v>
      </c>
      <c r="DC59" s="74">
        <v>26</v>
      </c>
      <c r="DD59" s="75"/>
      <c r="DE59" s="52"/>
      <c r="DF59" s="52"/>
      <c r="DG59" s="75"/>
      <c r="DH59" s="76"/>
      <c r="DI59" s="75"/>
      <c r="DJ59" s="75"/>
      <c r="DK59" s="76"/>
      <c r="DL59" s="75"/>
      <c r="DM59" s="75"/>
      <c r="DN59" s="75"/>
      <c r="DO59" s="75"/>
      <c r="DP59" s="75"/>
      <c r="DQ59" s="75"/>
      <c r="DR59" s="75"/>
      <c r="DS59" s="75"/>
      <c r="DT59" s="75"/>
      <c r="DU59" s="75"/>
      <c r="DV59" s="75"/>
      <c r="DW59" s="76"/>
      <c r="DX59" s="76"/>
      <c r="DY59" s="76"/>
      <c r="DZ59" s="75"/>
      <c r="EA59" s="77"/>
      <c r="EB59" s="77"/>
      <c r="EC59" s="77"/>
      <c r="ED59" s="77"/>
      <c r="EE59" s="77"/>
      <c r="EF59" s="77"/>
      <c r="EG59" s="77"/>
      <c r="EH59" s="77"/>
      <c r="EI59" s="77"/>
      <c r="EJ59" s="77"/>
      <c r="EK59" s="77"/>
      <c r="EL59" s="77"/>
      <c r="EM59" s="77"/>
      <c r="EN59" s="77"/>
      <c r="EO59" s="77"/>
      <c r="EP59" s="77"/>
      <c r="EQ59" s="77"/>
      <c r="ER59" s="77"/>
      <c r="ES59" s="77"/>
      <c r="ET59" s="77"/>
      <c r="EU59" s="77"/>
      <c r="EV59" s="77"/>
      <c r="EW59" s="77"/>
      <c r="EX59" s="77"/>
    </row>
    <row r="60" spans="1:154" s="74" customFormat="1" x14ac:dyDescent="0.2">
      <c r="A60" s="74" t="s">
        <v>198</v>
      </c>
      <c r="B60" s="74" t="s">
        <v>215</v>
      </c>
      <c r="C60" s="74" t="s">
        <v>216</v>
      </c>
      <c r="D60" s="74" t="s">
        <v>284</v>
      </c>
      <c r="E60" s="74" t="s">
        <v>285</v>
      </c>
      <c r="F60" s="74">
        <v>44.1</v>
      </c>
      <c r="G60" s="74">
        <v>0</v>
      </c>
      <c r="H60" s="74">
        <v>0</v>
      </c>
      <c r="I60" s="74">
        <v>43.9</v>
      </c>
      <c r="J60" s="74">
        <v>0</v>
      </c>
      <c r="K60" s="74">
        <v>0</v>
      </c>
      <c r="X60" s="74">
        <v>44.1</v>
      </c>
      <c r="Y60" s="74">
        <v>104</v>
      </c>
      <c r="Z60" s="74">
        <v>236</v>
      </c>
      <c r="AA60" s="74">
        <v>227</v>
      </c>
      <c r="AB60" s="74">
        <v>0</v>
      </c>
      <c r="AC60" s="74">
        <v>0</v>
      </c>
      <c r="AG60" s="74">
        <v>80.599999999999994</v>
      </c>
      <c r="AH60" s="74">
        <v>0</v>
      </c>
      <c r="AI60" s="74">
        <v>0</v>
      </c>
      <c r="AJ60" s="74">
        <v>81.5</v>
      </c>
      <c r="AK60" s="74">
        <v>0</v>
      </c>
      <c r="AL60" s="74">
        <v>0</v>
      </c>
      <c r="AM60" s="96">
        <v>19.2</v>
      </c>
      <c r="AN60" s="74">
        <v>8331</v>
      </c>
      <c r="AO60" s="74">
        <v>434</v>
      </c>
      <c r="AP60" s="96">
        <v>1.91</v>
      </c>
      <c r="AQ60" s="74">
        <v>434</v>
      </c>
      <c r="AR60" s="74">
        <v>227</v>
      </c>
      <c r="AS60" s="74">
        <v>30</v>
      </c>
      <c r="AT60" s="74">
        <v>68</v>
      </c>
      <c r="AU60" s="74">
        <v>227</v>
      </c>
      <c r="AV60" s="74">
        <v>3.4</v>
      </c>
      <c r="AW60" s="74">
        <v>2</v>
      </c>
      <c r="AX60" s="74">
        <v>58</v>
      </c>
      <c r="AY60" s="74">
        <v>2.1</v>
      </c>
      <c r="AZ60" s="74">
        <v>1</v>
      </c>
      <c r="BA60" s="74">
        <v>47</v>
      </c>
      <c r="BB60" s="74">
        <v>3.8</v>
      </c>
      <c r="BC60" s="74">
        <v>2</v>
      </c>
      <c r="BD60" s="74">
        <v>52</v>
      </c>
      <c r="BE60" s="74">
        <v>75</v>
      </c>
      <c r="BF60" s="74">
        <v>0</v>
      </c>
      <c r="BG60" s="74">
        <v>0</v>
      </c>
      <c r="BH60" s="74">
        <v>-9</v>
      </c>
      <c r="BI60" s="74">
        <v>0</v>
      </c>
      <c r="BJ60" s="74">
        <v>0</v>
      </c>
      <c r="BK60" s="74">
        <v>60</v>
      </c>
      <c r="BL60" s="74">
        <v>0</v>
      </c>
      <c r="BM60" s="74">
        <v>0</v>
      </c>
      <c r="BN60" s="74">
        <v>-12</v>
      </c>
      <c r="BO60" s="74">
        <v>0</v>
      </c>
      <c r="BP60" s="74">
        <v>0</v>
      </c>
      <c r="BQ60" s="74">
        <v>92</v>
      </c>
      <c r="BR60" s="74">
        <v>0</v>
      </c>
      <c r="BS60" s="74">
        <v>0</v>
      </c>
      <c r="BT60" s="74">
        <v>0</v>
      </c>
      <c r="BU60" s="74">
        <v>0</v>
      </c>
      <c r="BV60" s="74">
        <v>0</v>
      </c>
      <c r="BZ60" s="74">
        <v>7.7</v>
      </c>
      <c r="CA60" s="74">
        <v>3</v>
      </c>
      <c r="CB60" s="74">
        <v>39</v>
      </c>
      <c r="CC60" s="74">
        <v>2.2000000000000002</v>
      </c>
      <c r="CD60" s="74">
        <v>1</v>
      </c>
      <c r="CE60" s="74">
        <v>45</v>
      </c>
      <c r="CF60" s="74">
        <v>0</v>
      </c>
      <c r="CG60" s="74">
        <v>0</v>
      </c>
      <c r="CH60" s="74">
        <v>39</v>
      </c>
      <c r="CI60" s="2">
        <f t="shared" si="0"/>
        <v>92.307692307692307</v>
      </c>
      <c r="CJ60" s="74">
        <v>36</v>
      </c>
      <c r="CK60" s="74">
        <v>39</v>
      </c>
      <c r="CL60" s="74">
        <v>-1</v>
      </c>
      <c r="CM60" s="74">
        <v>0</v>
      </c>
      <c r="CN60" s="74">
        <v>0</v>
      </c>
      <c r="CO60" s="2"/>
      <c r="CU60" s="2">
        <f t="shared" si="4"/>
        <v>92.307692307692307</v>
      </c>
      <c r="CV60" s="74">
        <v>36</v>
      </c>
      <c r="CW60" s="74">
        <v>39</v>
      </c>
      <c r="CX60" s="74">
        <v>-1</v>
      </c>
      <c r="CY60" s="74">
        <v>0</v>
      </c>
      <c r="CZ60" s="74">
        <v>0</v>
      </c>
      <c r="DA60" s="2">
        <f t="shared" si="1"/>
        <v>95.238095238095227</v>
      </c>
      <c r="DB60" s="74">
        <v>60</v>
      </c>
      <c r="DC60" s="74">
        <v>63</v>
      </c>
      <c r="DD60" s="75"/>
      <c r="DE60" s="52"/>
      <c r="DF60" s="52"/>
      <c r="DG60" s="75"/>
      <c r="DH60" s="76"/>
      <c r="DI60" s="75"/>
      <c r="DJ60" s="75"/>
      <c r="DK60" s="76"/>
      <c r="DL60" s="75"/>
      <c r="DM60" s="75"/>
      <c r="DN60" s="75"/>
      <c r="DO60" s="75"/>
      <c r="DP60" s="75"/>
      <c r="DQ60" s="75"/>
      <c r="DR60" s="75"/>
      <c r="DS60" s="75"/>
      <c r="DT60" s="75"/>
      <c r="DU60" s="75"/>
      <c r="DV60" s="75"/>
      <c r="DW60" s="76"/>
      <c r="DX60" s="76"/>
      <c r="DY60" s="76"/>
      <c r="DZ60" s="75"/>
      <c r="EA60" s="77"/>
      <c r="EB60" s="77"/>
      <c r="EC60" s="77"/>
      <c r="ED60" s="77"/>
      <c r="EE60" s="77"/>
      <c r="EF60" s="77"/>
      <c r="EG60" s="77"/>
      <c r="EH60" s="77"/>
      <c r="EI60" s="77"/>
      <c r="EJ60" s="77"/>
      <c r="EK60" s="77"/>
      <c r="EL60" s="77"/>
      <c r="EM60" s="77"/>
      <c r="EN60" s="77"/>
      <c r="EO60" s="77"/>
      <c r="EP60" s="77"/>
      <c r="EQ60" s="77"/>
      <c r="ER60" s="77"/>
      <c r="ES60" s="77"/>
      <c r="ET60" s="77"/>
      <c r="EU60" s="77"/>
      <c r="EV60" s="77"/>
      <c r="EW60" s="77"/>
      <c r="EX60" s="77"/>
    </row>
    <row r="61" spans="1:154" s="74" customFormat="1" x14ac:dyDescent="0.2">
      <c r="A61" s="74" t="s">
        <v>199</v>
      </c>
      <c r="B61" s="74" t="s">
        <v>215</v>
      </c>
      <c r="C61" s="74" t="s">
        <v>216</v>
      </c>
      <c r="D61" s="74" t="s">
        <v>286</v>
      </c>
      <c r="E61" s="74" t="s">
        <v>245</v>
      </c>
      <c r="F61" s="74">
        <v>44.1</v>
      </c>
      <c r="G61" s="74">
        <v>0</v>
      </c>
      <c r="H61" s="74">
        <v>0</v>
      </c>
      <c r="I61" s="74">
        <v>43.8</v>
      </c>
      <c r="J61" s="74">
        <v>0</v>
      </c>
      <c r="K61" s="74">
        <v>0</v>
      </c>
      <c r="X61" s="74">
        <v>36.700000000000003</v>
      </c>
      <c r="Y61" s="74">
        <v>143</v>
      </c>
      <c r="Z61" s="74">
        <v>390</v>
      </c>
      <c r="AA61" s="74">
        <v>376</v>
      </c>
      <c r="AB61" s="74">
        <v>0</v>
      </c>
      <c r="AC61" s="74">
        <v>0</v>
      </c>
      <c r="AG61" s="74">
        <v>80.599999999999994</v>
      </c>
      <c r="AH61" s="74">
        <v>0</v>
      </c>
      <c r="AI61" s="74">
        <v>0</v>
      </c>
      <c r="AJ61" s="74">
        <v>89.8</v>
      </c>
      <c r="AK61" s="74">
        <v>0</v>
      </c>
      <c r="AL61" s="74">
        <v>0</v>
      </c>
      <c r="AM61" s="96">
        <v>20.13</v>
      </c>
      <c r="AN61" s="74">
        <v>13186</v>
      </c>
      <c r="AO61" s="74">
        <v>655</v>
      </c>
      <c r="AP61" s="96">
        <v>1.74</v>
      </c>
      <c r="AQ61" s="74">
        <v>655</v>
      </c>
      <c r="AR61" s="74">
        <v>376</v>
      </c>
      <c r="AS61" s="74">
        <v>21</v>
      </c>
      <c r="AT61" s="74">
        <v>79</v>
      </c>
      <c r="AU61" s="74">
        <v>376</v>
      </c>
      <c r="AV61" s="74">
        <v>0</v>
      </c>
      <c r="AW61" s="74">
        <v>0</v>
      </c>
      <c r="AX61" s="74">
        <v>51</v>
      </c>
      <c r="AY61" s="74">
        <v>1</v>
      </c>
      <c r="AZ61" s="74">
        <v>1</v>
      </c>
      <c r="BA61" s="74">
        <v>97</v>
      </c>
      <c r="BB61" s="74">
        <v>4.5999999999999996</v>
      </c>
      <c r="BC61" s="74">
        <v>3</v>
      </c>
      <c r="BD61" s="74">
        <v>65</v>
      </c>
      <c r="BE61" s="74">
        <v>86</v>
      </c>
      <c r="BF61" s="74">
        <v>0</v>
      </c>
      <c r="BG61" s="74">
        <v>0</v>
      </c>
      <c r="BH61" s="74">
        <v>8</v>
      </c>
      <c r="BI61" s="74">
        <v>0</v>
      </c>
      <c r="BJ61" s="74">
        <v>0</v>
      </c>
      <c r="BK61" s="74">
        <v>69</v>
      </c>
      <c r="BL61" s="74">
        <v>0</v>
      </c>
      <c r="BM61" s="74">
        <v>0</v>
      </c>
      <c r="BN61" s="74">
        <v>5</v>
      </c>
      <c r="BO61" s="74">
        <v>0</v>
      </c>
      <c r="BP61" s="74">
        <v>0</v>
      </c>
      <c r="BQ61" s="74">
        <v>97</v>
      </c>
      <c r="BR61" s="74">
        <v>0</v>
      </c>
      <c r="BS61" s="74">
        <v>0</v>
      </c>
      <c r="BT61" s="74">
        <v>10</v>
      </c>
      <c r="BU61" s="74">
        <v>0</v>
      </c>
      <c r="BV61" s="74">
        <v>0</v>
      </c>
      <c r="BZ61" s="74">
        <v>8.5</v>
      </c>
      <c r="CA61" s="74">
        <v>7</v>
      </c>
      <c r="CB61" s="74">
        <v>82</v>
      </c>
      <c r="CC61" s="74">
        <v>2</v>
      </c>
      <c r="CD61" s="74">
        <v>1</v>
      </c>
      <c r="CE61" s="74">
        <v>49</v>
      </c>
      <c r="CF61" s="74">
        <v>4.9000000000000004</v>
      </c>
      <c r="CG61" s="74">
        <v>4</v>
      </c>
      <c r="CH61" s="74">
        <v>82</v>
      </c>
      <c r="CI61" s="2">
        <f t="shared" si="0"/>
        <v>94.805194805194802</v>
      </c>
      <c r="CJ61" s="74">
        <v>73</v>
      </c>
      <c r="CK61" s="74">
        <v>77</v>
      </c>
      <c r="CL61" s="74">
        <v>5</v>
      </c>
      <c r="CM61" s="74">
        <v>0</v>
      </c>
      <c r="CN61" s="74">
        <v>0</v>
      </c>
      <c r="CO61" s="2">
        <f t="shared" si="3"/>
        <v>88.461538461538453</v>
      </c>
      <c r="CP61" s="74">
        <v>23</v>
      </c>
      <c r="CQ61" s="74">
        <v>26</v>
      </c>
      <c r="CR61" s="74">
        <v>9</v>
      </c>
      <c r="CS61" s="74">
        <v>0</v>
      </c>
      <c r="CT61" s="74">
        <v>0</v>
      </c>
      <c r="CU61" s="2">
        <f t="shared" si="4"/>
        <v>98.039215686274503</v>
      </c>
      <c r="CV61" s="74">
        <v>50</v>
      </c>
      <c r="CW61" s="74">
        <v>51</v>
      </c>
      <c r="CX61" s="74">
        <v>3</v>
      </c>
      <c r="CY61" s="74">
        <v>0</v>
      </c>
      <c r="CZ61" s="74">
        <v>0</v>
      </c>
      <c r="DA61" s="2">
        <f t="shared" si="1"/>
        <v>97.894736842105274</v>
      </c>
      <c r="DB61" s="74">
        <v>93</v>
      </c>
      <c r="DC61" s="74">
        <v>95</v>
      </c>
      <c r="DD61" s="75"/>
      <c r="DE61" s="52"/>
      <c r="DF61" s="52"/>
      <c r="DG61" s="75"/>
      <c r="DH61" s="76"/>
      <c r="DI61" s="75"/>
      <c r="DJ61" s="75"/>
      <c r="DK61" s="76"/>
      <c r="DL61" s="75"/>
      <c r="DM61" s="75"/>
      <c r="DN61" s="75"/>
      <c r="DO61" s="75"/>
      <c r="DP61" s="75"/>
      <c r="DQ61" s="75"/>
      <c r="DR61" s="75"/>
      <c r="DS61" s="75"/>
      <c r="DT61" s="75"/>
      <c r="DU61" s="75"/>
      <c r="DV61" s="75"/>
      <c r="DW61" s="76"/>
      <c r="DX61" s="76"/>
      <c r="DY61" s="76"/>
      <c r="DZ61" s="75"/>
      <c r="EA61" s="77"/>
      <c r="EB61" s="77"/>
      <c r="EC61" s="77"/>
      <c r="ED61" s="77"/>
      <c r="EE61" s="77"/>
      <c r="EF61" s="77"/>
      <c r="EG61" s="77"/>
      <c r="EH61" s="77"/>
      <c r="EI61" s="77"/>
      <c r="EJ61" s="77"/>
      <c r="EK61" s="77"/>
      <c r="EL61" s="77"/>
      <c r="EM61" s="77"/>
      <c r="EN61" s="77"/>
      <c r="EO61" s="77"/>
      <c r="EP61" s="77"/>
      <c r="EQ61" s="77"/>
      <c r="ER61" s="77"/>
      <c r="ES61" s="77"/>
      <c r="ET61" s="77"/>
      <c r="EU61" s="77"/>
      <c r="EV61" s="77"/>
      <c r="EW61" s="77"/>
      <c r="EX61" s="77"/>
    </row>
    <row r="62" spans="1:154" s="74" customFormat="1" x14ac:dyDescent="0.2">
      <c r="A62" s="74" t="s">
        <v>200</v>
      </c>
      <c r="B62" s="74" t="s">
        <v>215</v>
      </c>
      <c r="C62" s="74" t="s">
        <v>216</v>
      </c>
      <c r="D62" s="74" t="s">
        <v>287</v>
      </c>
      <c r="E62" s="74" t="s">
        <v>219</v>
      </c>
      <c r="F62" s="74">
        <v>44.1</v>
      </c>
      <c r="G62" s="74">
        <v>0</v>
      </c>
      <c r="H62" s="74">
        <v>0</v>
      </c>
      <c r="I62" s="74">
        <v>42.5</v>
      </c>
      <c r="J62" s="74">
        <v>0</v>
      </c>
      <c r="K62" s="74">
        <v>0</v>
      </c>
      <c r="X62" s="74">
        <v>27.3</v>
      </c>
      <c r="Y62" s="74">
        <v>12</v>
      </c>
      <c r="Z62" s="74">
        <v>44</v>
      </c>
      <c r="AA62" s="74">
        <v>44</v>
      </c>
      <c r="AB62" s="74">
        <v>0</v>
      </c>
      <c r="AC62" s="74">
        <v>0</v>
      </c>
      <c r="AG62" s="74">
        <v>80.599999999999994</v>
      </c>
      <c r="AH62" s="74">
        <v>0</v>
      </c>
      <c r="AI62" s="74">
        <v>0</v>
      </c>
      <c r="AJ62" s="74">
        <v>101</v>
      </c>
      <c r="AK62" s="74">
        <v>0</v>
      </c>
      <c r="AL62" s="74">
        <v>0</v>
      </c>
      <c r="AM62" s="96">
        <v>14.86</v>
      </c>
      <c r="AN62" s="74">
        <v>1828</v>
      </c>
      <c r="AO62" s="74">
        <v>123</v>
      </c>
      <c r="AP62" s="96">
        <v>2.8</v>
      </c>
      <c r="AQ62" s="74">
        <v>123</v>
      </c>
      <c r="AR62" s="74">
        <v>44</v>
      </c>
      <c r="AS62" s="74">
        <v>11.4</v>
      </c>
      <c r="AT62" s="74">
        <v>5</v>
      </c>
      <c r="AU62" s="74">
        <v>44</v>
      </c>
      <c r="AY62" s="74">
        <v>0</v>
      </c>
      <c r="AZ62" s="74">
        <v>0</v>
      </c>
      <c r="BA62" s="74">
        <v>16</v>
      </c>
      <c r="BB62" s="74">
        <v>5.6</v>
      </c>
      <c r="BC62" s="74">
        <v>1</v>
      </c>
      <c r="BD62" s="74">
        <v>18</v>
      </c>
      <c r="BE62" s="74">
        <v>82</v>
      </c>
      <c r="BF62" s="74">
        <v>0</v>
      </c>
      <c r="BG62" s="74">
        <v>0</v>
      </c>
      <c r="BH62" s="74">
        <v>2</v>
      </c>
      <c r="BI62" s="74">
        <v>0</v>
      </c>
      <c r="BJ62" s="74">
        <v>0</v>
      </c>
      <c r="BK62" s="74">
        <v>60</v>
      </c>
      <c r="BL62" s="74">
        <v>0</v>
      </c>
      <c r="BM62" s="74">
        <v>0</v>
      </c>
      <c r="BN62" s="74">
        <v>-8</v>
      </c>
      <c r="BO62" s="74">
        <v>0</v>
      </c>
      <c r="BP62" s="74">
        <v>0</v>
      </c>
      <c r="BQ62" s="74">
        <v>94</v>
      </c>
      <c r="BR62" s="74">
        <v>0</v>
      </c>
      <c r="BS62" s="74">
        <v>0</v>
      </c>
      <c r="BT62" s="74">
        <v>7</v>
      </c>
      <c r="BU62" s="74">
        <v>0</v>
      </c>
      <c r="BV62" s="74">
        <v>0</v>
      </c>
      <c r="BZ62" s="74">
        <v>35.299999999999997</v>
      </c>
      <c r="CA62" s="74">
        <v>6</v>
      </c>
      <c r="CB62" s="74">
        <v>17</v>
      </c>
      <c r="CF62" s="74">
        <v>5.9</v>
      </c>
      <c r="CG62" s="74">
        <v>1</v>
      </c>
      <c r="CH62" s="74">
        <v>17</v>
      </c>
      <c r="CI62" s="2">
        <f t="shared" si="0"/>
        <v>94.117647058823522</v>
      </c>
      <c r="CJ62" s="74">
        <v>16</v>
      </c>
      <c r="CK62" s="74">
        <v>17</v>
      </c>
      <c r="CL62" s="74">
        <v>7</v>
      </c>
      <c r="CM62" s="74">
        <v>0</v>
      </c>
      <c r="CN62" s="74">
        <v>0</v>
      </c>
      <c r="CO62" s="2">
        <f t="shared" si="3"/>
        <v>90.909090909090907</v>
      </c>
      <c r="CP62" s="74">
        <v>10</v>
      </c>
      <c r="CQ62" s="74">
        <v>11</v>
      </c>
      <c r="CR62" s="74">
        <v>3</v>
      </c>
      <c r="CS62" s="74">
        <v>0</v>
      </c>
      <c r="CT62" s="74">
        <v>0</v>
      </c>
      <c r="CU62" s="2">
        <f t="shared" si="4"/>
        <v>100</v>
      </c>
      <c r="CV62" s="74">
        <v>6</v>
      </c>
      <c r="CW62" s="74">
        <v>6</v>
      </c>
      <c r="CY62" s="74">
        <v>0</v>
      </c>
      <c r="CZ62" s="74">
        <v>0</v>
      </c>
      <c r="DA62" s="2"/>
      <c r="DD62" s="75"/>
      <c r="DE62" s="52"/>
      <c r="DF62" s="52"/>
      <c r="DG62" s="75"/>
      <c r="DH62" s="76"/>
      <c r="DI62" s="75"/>
      <c r="DJ62" s="75"/>
      <c r="DK62" s="76"/>
      <c r="DL62" s="75"/>
      <c r="DM62" s="75"/>
      <c r="DN62" s="75"/>
      <c r="DO62" s="75"/>
      <c r="DP62" s="75"/>
      <c r="DQ62" s="75"/>
      <c r="DR62" s="75"/>
      <c r="DS62" s="75"/>
      <c r="DT62" s="75"/>
      <c r="DU62" s="75"/>
      <c r="DV62" s="75"/>
      <c r="DW62" s="76"/>
      <c r="DX62" s="76"/>
      <c r="DY62" s="76"/>
      <c r="DZ62" s="75"/>
      <c r="EA62" s="77"/>
      <c r="EB62" s="77"/>
      <c r="EC62" s="77"/>
      <c r="ED62" s="77"/>
      <c r="EE62" s="77"/>
      <c r="EF62" s="77"/>
      <c r="EG62" s="77"/>
      <c r="EH62" s="77"/>
      <c r="EI62" s="77"/>
      <c r="EJ62" s="77"/>
      <c r="EK62" s="77"/>
      <c r="EL62" s="77"/>
      <c r="EM62" s="77"/>
      <c r="EN62" s="77"/>
      <c r="EO62" s="77"/>
      <c r="EP62" s="77"/>
      <c r="EQ62" s="77"/>
      <c r="ER62" s="77"/>
      <c r="ES62" s="77"/>
      <c r="ET62" s="77"/>
      <c r="EU62" s="77"/>
      <c r="EV62" s="77"/>
      <c r="EW62" s="77"/>
      <c r="EX62" s="77"/>
    </row>
    <row r="63" spans="1:154" s="74" customFormat="1" x14ac:dyDescent="0.2">
      <c r="A63" s="74" t="s">
        <v>201</v>
      </c>
      <c r="B63" s="74" t="s">
        <v>215</v>
      </c>
      <c r="C63" s="74" t="s">
        <v>216</v>
      </c>
      <c r="D63" s="74" t="s">
        <v>287</v>
      </c>
      <c r="E63" s="74" t="s">
        <v>288</v>
      </c>
      <c r="F63" s="74">
        <v>44.1</v>
      </c>
      <c r="G63" s="74">
        <v>0</v>
      </c>
      <c r="H63" s="74">
        <v>0</v>
      </c>
      <c r="I63" s="74">
        <v>41.8</v>
      </c>
      <c r="J63" s="74">
        <v>0</v>
      </c>
      <c r="K63" s="74">
        <v>0</v>
      </c>
      <c r="X63" s="74">
        <v>61.5</v>
      </c>
      <c r="Y63" s="74">
        <v>48</v>
      </c>
      <c r="Z63" s="74">
        <v>78</v>
      </c>
      <c r="AA63" s="74">
        <v>78</v>
      </c>
      <c r="AB63" s="74">
        <v>0</v>
      </c>
      <c r="AC63" s="74">
        <v>0</v>
      </c>
      <c r="AG63" s="74">
        <v>80.599999999999994</v>
      </c>
      <c r="AH63" s="74">
        <v>0</v>
      </c>
      <c r="AI63" s="74">
        <v>0</v>
      </c>
      <c r="AJ63" s="74">
        <v>80.400000000000006</v>
      </c>
      <c r="AK63" s="74">
        <v>0</v>
      </c>
      <c r="AL63" s="74">
        <v>0</v>
      </c>
      <c r="AM63" s="96">
        <v>14.69</v>
      </c>
      <c r="AN63" s="74">
        <v>2454</v>
      </c>
      <c r="AO63" s="74">
        <v>167</v>
      </c>
      <c r="AP63" s="96">
        <v>2.14</v>
      </c>
      <c r="AQ63" s="74">
        <v>167</v>
      </c>
      <c r="AR63" s="74">
        <v>78</v>
      </c>
      <c r="AS63" s="74">
        <v>41</v>
      </c>
      <c r="AT63" s="74">
        <v>32</v>
      </c>
      <c r="AU63" s="74">
        <v>78</v>
      </c>
      <c r="AY63" s="74">
        <v>0</v>
      </c>
      <c r="AZ63" s="74">
        <v>0</v>
      </c>
      <c r="BA63" s="74">
        <v>20</v>
      </c>
      <c r="BB63" s="74">
        <v>0</v>
      </c>
      <c r="BC63" s="74">
        <v>0</v>
      </c>
      <c r="BD63" s="74">
        <v>31</v>
      </c>
      <c r="BE63" s="74">
        <v>90</v>
      </c>
      <c r="BF63" s="74">
        <v>0</v>
      </c>
      <c r="BG63" s="74">
        <v>0</v>
      </c>
      <c r="BH63" s="74">
        <v>8</v>
      </c>
      <c r="BI63" s="74">
        <v>0</v>
      </c>
      <c r="BJ63" s="74">
        <v>0</v>
      </c>
      <c r="BK63" s="74">
        <v>79</v>
      </c>
      <c r="BL63" s="74">
        <v>0</v>
      </c>
      <c r="BM63" s="74">
        <v>0</v>
      </c>
      <c r="BN63" s="74">
        <v>8</v>
      </c>
      <c r="BO63" s="74">
        <v>0</v>
      </c>
      <c r="BP63" s="74">
        <v>0</v>
      </c>
      <c r="BQ63" s="74">
        <v>100</v>
      </c>
      <c r="BR63" s="74">
        <v>0</v>
      </c>
      <c r="BS63" s="74">
        <v>0</v>
      </c>
      <c r="BT63" s="74">
        <v>8</v>
      </c>
      <c r="BU63" s="74">
        <v>0</v>
      </c>
      <c r="BV63" s="74">
        <v>0</v>
      </c>
      <c r="BZ63" s="74">
        <v>28.6</v>
      </c>
      <c r="CA63" s="74">
        <v>6</v>
      </c>
      <c r="CB63" s="74">
        <v>21</v>
      </c>
      <c r="CF63" s="74">
        <v>4.8</v>
      </c>
      <c r="CG63" s="74">
        <v>1</v>
      </c>
      <c r="CH63" s="74">
        <v>21</v>
      </c>
      <c r="CI63" s="2">
        <f t="shared" si="0"/>
        <v>100</v>
      </c>
      <c r="CJ63" s="74">
        <v>21</v>
      </c>
      <c r="CK63" s="74">
        <v>21</v>
      </c>
      <c r="CL63" s="74">
        <v>8</v>
      </c>
      <c r="CM63" s="74">
        <v>0</v>
      </c>
      <c r="CN63" s="74">
        <v>0</v>
      </c>
      <c r="CO63" s="2">
        <f t="shared" si="3"/>
        <v>100</v>
      </c>
      <c r="CP63" s="74">
        <v>7</v>
      </c>
      <c r="CQ63" s="74">
        <v>7</v>
      </c>
      <c r="CS63" s="74">
        <v>0</v>
      </c>
      <c r="CT63" s="74">
        <v>0</v>
      </c>
      <c r="CU63" s="2">
        <f t="shared" si="4"/>
        <v>100</v>
      </c>
      <c r="CV63" s="74">
        <v>14</v>
      </c>
      <c r="CW63" s="74">
        <v>14</v>
      </c>
      <c r="CX63" s="74">
        <v>6</v>
      </c>
      <c r="CY63" s="74">
        <v>0</v>
      </c>
      <c r="CZ63" s="74">
        <v>0</v>
      </c>
      <c r="DA63" s="2"/>
      <c r="DD63" s="75"/>
      <c r="DE63" s="52"/>
      <c r="DF63" s="52"/>
      <c r="DG63" s="75"/>
      <c r="DH63" s="76"/>
      <c r="DI63" s="75"/>
      <c r="DJ63" s="75"/>
      <c r="DK63" s="76"/>
      <c r="DL63" s="75"/>
      <c r="DM63" s="75"/>
      <c r="DN63" s="75"/>
      <c r="DO63" s="75"/>
      <c r="DP63" s="75"/>
      <c r="DQ63" s="75"/>
      <c r="DR63" s="75"/>
      <c r="DS63" s="75"/>
      <c r="DT63" s="75"/>
      <c r="DU63" s="75"/>
      <c r="DV63" s="75"/>
      <c r="DW63" s="76"/>
      <c r="DX63" s="76"/>
      <c r="DY63" s="76"/>
      <c r="DZ63" s="75"/>
      <c r="EA63" s="77"/>
      <c r="EB63" s="77"/>
      <c r="EC63" s="77"/>
      <c r="ED63" s="77"/>
      <c r="EE63" s="77"/>
      <c r="EF63" s="77"/>
      <c r="EG63" s="77"/>
      <c r="EH63" s="77"/>
      <c r="EI63" s="77"/>
      <c r="EJ63" s="77"/>
      <c r="EK63" s="77"/>
      <c r="EL63" s="77"/>
      <c r="EM63" s="77"/>
      <c r="EN63" s="77"/>
      <c r="EO63" s="77"/>
      <c r="EP63" s="77"/>
      <c r="EQ63" s="77"/>
      <c r="ER63" s="77"/>
      <c r="ES63" s="77"/>
      <c r="ET63" s="77"/>
      <c r="EU63" s="77"/>
      <c r="EV63" s="77"/>
      <c r="EW63" s="77"/>
      <c r="EX63" s="77"/>
    </row>
    <row r="64" spans="1:154" s="74" customFormat="1" x14ac:dyDescent="0.2">
      <c r="A64" s="74" t="s">
        <v>202</v>
      </c>
      <c r="B64" s="74" t="s">
        <v>215</v>
      </c>
      <c r="C64" s="74" t="s">
        <v>216</v>
      </c>
      <c r="D64" s="74" t="s">
        <v>283</v>
      </c>
      <c r="E64" s="74" t="s">
        <v>45</v>
      </c>
      <c r="F64" s="74">
        <v>44.1</v>
      </c>
      <c r="G64" s="74">
        <v>0</v>
      </c>
      <c r="H64" s="74">
        <v>0</v>
      </c>
      <c r="I64" s="74">
        <v>44.8</v>
      </c>
      <c r="J64" s="74">
        <v>0</v>
      </c>
      <c r="K64" s="74">
        <v>0</v>
      </c>
      <c r="X64" s="74">
        <v>46.2</v>
      </c>
      <c r="Y64" s="74">
        <v>117</v>
      </c>
      <c r="Z64" s="74">
        <v>253</v>
      </c>
      <c r="AA64" s="74">
        <v>253</v>
      </c>
      <c r="AB64" s="74">
        <v>0</v>
      </c>
      <c r="AC64" s="74">
        <v>0</v>
      </c>
      <c r="AG64" s="74">
        <v>80.599999999999994</v>
      </c>
      <c r="AH64" s="74">
        <v>0</v>
      </c>
      <c r="AI64" s="74">
        <v>0</v>
      </c>
      <c r="AJ64" s="74">
        <v>84.5</v>
      </c>
      <c r="AK64" s="74">
        <v>0</v>
      </c>
      <c r="AL64" s="74">
        <v>0</v>
      </c>
      <c r="AM64" s="96">
        <v>25.13</v>
      </c>
      <c r="AN64" s="74">
        <v>14197</v>
      </c>
      <c r="AO64" s="74">
        <v>565</v>
      </c>
      <c r="AP64" s="96">
        <v>2.23</v>
      </c>
      <c r="AQ64" s="74">
        <v>565</v>
      </c>
      <c r="AR64" s="74">
        <v>253</v>
      </c>
      <c r="AS64" s="74">
        <v>24.5</v>
      </c>
      <c r="AT64" s="74">
        <v>62</v>
      </c>
      <c r="AU64" s="74">
        <v>253</v>
      </c>
      <c r="AV64" s="74">
        <v>2.1</v>
      </c>
      <c r="AW64" s="74">
        <v>1</v>
      </c>
      <c r="AX64" s="74">
        <v>48</v>
      </c>
      <c r="AY64" s="74">
        <v>0</v>
      </c>
      <c r="AZ64" s="74">
        <v>0</v>
      </c>
      <c r="BA64" s="74">
        <v>45</v>
      </c>
      <c r="BB64" s="74">
        <v>1.7</v>
      </c>
      <c r="BC64" s="74">
        <v>1</v>
      </c>
      <c r="BD64" s="74">
        <v>60</v>
      </c>
      <c r="BE64" s="74">
        <v>85</v>
      </c>
      <c r="BF64" s="74">
        <v>0</v>
      </c>
      <c r="BG64" s="74">
        <v>0</v>
      </c>
      <c r="BH64" s="74">
        <v>3</v>
      </c>
      <c r="BI64" s="74">
        <v>0</v>
      </c>
      <c r="BJ64" s="74">
        <v>0</v>
      </c>
      <c r="BK64" s="74">
        <v>70</v>
      </c>
      <c r="BL64" s="74">
        <v>0</v>
      </c>
      <c r="BM64" s="74">
        <v>0</v>
      </c>
      <c r="BN64" s="74">
        <v>2</v>
      </c>
      <c r="BO64" s="74">
        <v>0</v>
      </c>
      <c r="BP64" s="74">
        <v>0</v>
      </c>
      <c r="BQ64" s="74">
        <v>96</v>
      </c>
      <c r="BR64" s="74">
        <v>0</v>
      </c>
      <c r="BS64" s="74">
        <v>0</v>
      </c>
      <c r="BT64" s="74">
        <v>6</v>
      </c>
      <c r="BU64" s="74">
        <v>0</v>
      </c>
      <c r="BV64" s="74">
        <v>0</v>
      </c>
      <c r="BZ64" s="74">
        <v>12.7</v>
      </c>
      <c r="CA64" s="74">
        <v>7</v>
      </c>
      <c r="CB64" s="74">
        <v>55</v>
      </c>
      <c r="CC64" s="74">
        <v>0</v>
      </c>
      <c r="CD64" s="74">
        <v>0</v>
      </c>
      <c r="CE64" s="74">
        <v>47</v>
      </c>
      <c r="CF64" s="74">
        <v>7.3</v>
      </c>
      <c r="CG64" s="74">
        <v>4</v>
      </c>
      <c r="CH64" s="74">
        <v>55</v>
      </c>
      <c r="CI64" s="2">
        <f t="shared" si="0"/>
        <v>90.740740740740748</v>
      </c>
      <c r="CJ64" s="74">
        <v>49</v>
      </c>
      <c r="CK64" s="74">
        <v>54</v>
      </c>
      <c r="CL64" s="74">
        <v>2</v>
      </c>
      <c r="CM64" s="74">
        <v>0</v>
      </c>
      <c r="CN64" s="74">
        <v>0</v>
      </c>
      <c r="CO64" s="2"/>
      <c r="CU64" s="2">
        <f t="shared" si="4"/>
        <v>90.740740740740748</v>
      </c>
      <c r="CV64" s="74">
        <v>49</v>
      </c>
      <c r="CW64" s="74">
        <v>54</v>
      </c>
      <c r="CX64" s="74">
        <v>2</v>
      </c>
      <c r="CY64" s="74">
        <v>0</v>
      </c>
      <c r="CZ64" s="74">
        <v>0</v>
      </c>
      <c r="DA64" s="2">
        <f t="shared" si="1"/>
        <v>97.916666666666657</v>
      </c>
      <c r="DB64" s="74">
        <v>47</v>
      </c>
      <c r="DC64" s="74">
        <v>48</v>
      </c>
      <c r="DD64" s="75"/>
      <c r="DE64" s="52"/>
      <c r="DF64" s="52"/>
      <c r="DG64" s="75"/>
      <c r="DH64" s="76"/>
      <c r="DI64" s="75"/>
      <c r="DJ64" s="75"/>
      <c r="DK64" s="76"/>
      <c r="DL64" s="75"/>
      <c r="DM64" s="75"/>
      <c r="DN64" s="75"/>
      <c r="DO64" s="75"/>
      <c r="DP64" s="75"/>
      <c r="DQ64" s="75"/>
      <c r="DR64" s="75"/>
      <c r="DS64" s="75"/>
      <c r="DT64" s="75"/>
      <c r="DU64" s="75"/>
      <c r="DV64" s="75"/>
      <c r="DW64" s="76"/>
      <c r="DX64" s="76"/>
      <c r="DY64" s="76"/>
      <c r="DZ64" s="75"/>
      <c r="EA64" s="77"/>
      <c r="EB64" s="77"/>
      <c r="EC64" s="77"/>
      <c r="ED64" s="77"/>
      <c r="EE64" s="77"/>
      <c r="EF64" s="77"/>
      <c r="EG64" s="77"/>
      <c r="EH64" s="77"/>
      <c r="EI64" s="77"/>
      <c r="EJ64" s="77"/>
      <c r="EK64" s="77"/>
      <c r="EL64" s="77"/>
      <c r="EM64" s="77"/>
      <c r="EN64" s="77"/>
      <c r="EO64" s="77"/>
      <c r="EP64" s="77"/>
      <c r="EQ64" s="77"/>
      <c r="ER64" s="77"/>
      <c r="ES64" s="77"/>
      <c r="ET64" s="77"/>
      <c r="EU64" s="77"/>
      <c r="EV64" s="77"/>
      <c r="EW64" s="77"/>
      <c r="EX64" s="77"/>
    </row>
    <row r="65" spans="1:154" s="74" customFormat="1" x14ac:dyDescent="0.2">
      <c r="A65" s="74" t="s">
        <v>203</v>
      </c>
      <c r="B65" s="74" t="s">
        <v>215</v>
      </c>
      <c r="C65" s="74" t="s">
        <v>216</v>
      </c>
      <c r="D65" s="74" t="s">
        <v>289</v>
      </c>
      <c r="E65" s="74" t="s">
        <v>268</v>
      </c>
      <c r="F65" s="74">
        <v>44.1</v>
      </c>
      <c r="G65" s="74">
        <v>0</v>
      </c>
      <c r="H65" s="74">
        <v>0</v>
      </c>
      <c r="I65" s="74">
        <v>43.9</v>
      </c>
      <c r="J65" s="74">
        <v>0</v>
      </c>
      <c r="K65" s="74">
        <v>0</v>
      </c>
      <c r="X65" s="74">
        <v>22.3</v>
      </c>
      <c r="Y65" s="74">
        <v>25</v>
      </c>
      <c r="Z65" s="74">
        <v>112</v>
      </c>
      <c r="AA65" s="74">
        <v>71</v>
      </c>
      <c r="AB65" s="74">
        <v>0</v>
      </c>
      <c r="AC65" s="74">
        <v>0</v>
      </c>
      <c r="AD65" s="74">
        <v>41</v>
      </c>
      <c r="AE65" s="74">
        <v>0</v>
      </c>
      <c r="AF65" s="74">
        <v>0</v>
      </c>
      <c r="AG65" s="74">
        <v>80.599999999999994</v>
      </c>
      <c r="AH65" s="74">
        <v>0</v>
      </c>
      <c r="AI65" s="74">
        <v>0</v>
      </c>
      <c r="AJ65" s="74">
        <v>116.5</v>
      </c>
      <c r="AK65" s="74">
        <v>0</v>
      </c>
      <c r="AL65" s="74">
        <v>0</v>
      </c>
      <c r="AM65" s="96">
        <v>11.72</v>
      </c>
      <c r="AN65" s="74">
        <v>2097</v>
      </c>
      <c r="AO65" s="74">
        <v>179</v>
      </c>
      <c r="AP65" s="96">
        <v>2.52</v>
      </c>
      <c r="AQ65" s="74">
        <v>179</v>
      </c>
      <c r="AR65" s="74">
        <v>71</v>
      </c>
      <c r="AS65" s="74">
        <v>4.2</v>
      </c>
      <c r="AT65" s="74">
        <v>3</v>
      </c>
      <c r="AU65" s="74">
        <v>71</v>
      </c>
      <c r="AY65" s="74">
        <v>9.5</v>
      </c>
      <c r="AZ65" s="74">
        <v>2</v>
      </c>
      <c r="BA65" s="74">
        <v>21</v>
      </c>
      <c r="BB65" s="74">
        <v>0</v>
      </c>
      <c r="BC65" s="74">
        <v>0</v>
      </c>
      <c r="BD65" s="74">
        <v>17</v>
      </c>
      <c r="BE65" s="74">
        <v>92</v>
      </c>
      <c r="BF65" s="74">
        <v>0</v>
      </c>
      <c r="BG65" s="74">
        <v>0</v>
      </c>
      <c r="BH65" s="74">
        <v>11</v>
      </c>
      <c r="BI65" s="74">
        <v>0</v>
      </c>
      <c r="BJ65" s="74">
        <v>0</v>
      </c>
      <c r="BK65" s="74">
        <v>74</v>
      </c>
      <c r="BL65" s="74">
        <v>0</v>
      </c>
      <c r="BM65" s="74">
        <v>0</v>
      </c>
      <c r="BN65" s="74">
        <v>6</v>
      </c>
      <c r="BO65" s="74">
        <v>0</v>
      </c>
      <c r="BP65" s="74">
        <v>0</v>
      </c>
      <c r="BQ65" s="74">
        <v>97</v>
      </c>
      <c r="BR65" s="74">
        <v>0</v>
      </c>
      <c r="BS65" s="74">
        <v>0</v>
      </c>
      <c r="BT65" s="74">
        <v>6</v>
      </c>
      <c r="BU65" s="74">
        <v>0</v>
      </c>
      <c r="BV65" s="74">
        <v>0</v>
      </c>
      <c r="BZ65" s="74">
        <v>35.5</v>
      </c>
      <c r="CA65" s="74">
        <v>11</v>
      </c>
      <c r="CB65" s="74">
        <v>31</v>
      </c>
      <c r="CF65" s="74">
        <v>3.2</v>
      </c>
      <c r="CG65" s="74">
        <v>1</v>
      </c>
      <c r="CH65" s="74">
        <v>31</v>
      </c>
      <c r="CI65" s="2">
        <f t="shared" si="0"/>
        <v>93.75</v>
      </c>
      <c r="CJ65" s="74">
        <v>30</v>
      </c>
      <c r="CK65" s="74">
        <v>32</v>
      </c>
      <c r="CL65" s="74">
        <v>5</v>
      </c>
      <c r="CM65" s="74">
        <v>0</v>
      </c>
      <c r="CN65" s="74">
        <v>0</v>
      </c>
      <c r="CO65" s="2"/>
      <c r="CU65" s="2">
        <f t="shared" si="4"/>
        <v>93.75</v>
      </c>
      <c r="CV65" s="74">
        <v>30</v>
      </c>
      <c r="CW65" s="74">
        <v>32</v>
      </c>
      <c r="CX65" s="74">
        <v>5</v>
      </c>
      <c r="CY65" s="74">
        <v>0</v>
      </c>
      <c r="CZ65" s="74">
        <v>0</v>
      </c>
      <c r="DA65" s="2"/>
      <c r="DD65" s="75"/>
      <c r="DE65" s="52"/>
      <c r="DF65" s="52"/>
      <c r="DG65" s="75"/>
      <c r="DH65" s="76"/>
      <c r="DI65" s="75"/>
      <c r="DJ65" s="75"/>
      <c r="DK65" s="76"/>
      <c r="DL65" s="75"/>
      <c r="DM65" s="75"/>
      <c r="DN65" s="75"/>
      <c r="DO65" s="75"/>
      <c r="DP65" s="75"/>
      <c r="DQ65" s="75"/>
      <c r="DR65" s="75"/>
      <c r="DS65" s="75"/>
      <c r="DT65" s="75"/>
      <c r="DU65" s="75"/>
      <c r="DV65" s="75"/>
      <c r="DW65" s="76"/>
      <c r="DX65" s="76"/>
      <c r="DY65" s="76"/>
      <c r="DZ65" s="75"/>
      <c r="EA65" s="77"/>
      <c r="EB65" s="77"/>
      <c r="EC65" s="77"/>
      <c r="ED65" s="77"/>
      <c r="EE65" s="77"/>
      <c r="EF65" s="77"/>
      <c r="EG65" s="77"/>
      <c r="EH65" s="77"/>
      <c r="EI65" s="77"/>
      <c r="EJ65" s="77"/>
      <c r="EK65" s="77"/>
      <c r="EL65" s="77"/>
      <c r="EM65" s="77"/>
      <c r="EN65" s="77"/>
      <c r="EO65" s="77"/>
      <c r="EP65" s="77"/>
      <c r="EQ65" s="77"/>
      <c r="ER65" s="77"/>
      <c r="ES65" s="77"/>
      <c r="ET65" s="77"/>
      <c r="EU65" s="77"/>
      <c r="EV65" s="77"/>
      <c r="EW65" s="77"/>
      <c r="EX65" s="77"/>
    </row>
    <row r="66" spans="1:154" s="74" customFormat="1" x14ac:dyDescent="0.2">
      <c r="A66" s="74" t="s">
        <v>204</v>
      </c>
      <c r="B66" s="74" t="s">
        <v>215</v>
      </c>
      <c r="C66" s="74" t="s">
        <v>216</v>
      </c>
      <c r="D66" s="74" t="s">
        <v>290</v>
      </c>
      <c r="E66" s="74" t="s">
        <v>291</v>
      </c>
      <c r="F66" s="74">
        <v>44.1</v>
      </c>
      <c r="G66" s="74">
        <v>0</v>
      </c>
      <c r="H66" s="74">
        <v>0</v>
      </c>
      <c r="I66" s="74">
        <v>46.2</v>
      </c>
      <c r="J66" s="74">
        <v>0</v>
      </c>
      <c r="K66" s="74">
        <v>0</v>
      </c>
      <c r="X66" s="74">
        <v>32.5</v>
      </c>
      <c r="Y66" s="74">
        <v>27</v>
      </c>
      <c r="Z66" s="74">
        <v>83</v>
      </c>
      <c r="AA66" s="74">
        <v>60</v>
      </c>
      <c r="AB66" s="74">
        <v>0</v>
      </c>
      <c r="AC66" s="74">
        <v>0</v>
      </c>
      <c r="AG66" s="74">
        <v>80.599999999999994</v>
      </c>
      <c r="AH66" s="74">
        <v>0</v>
      </c>
      <c r="AI66" s="74">
        <v>0</v>
      </c>
      <c r="AJ66" s="74">
        <v>96.7</v>
      </c>
      <c r="AK66" s="74">
        <v>0</v>
      </c>
      <c r="AL66" s="74">
        <v>0</v>
      </c>
      <c r="AM66" s="96">
        <v>19.920000000000002</v>
      </c>
      <c r="AN66" s="74">
        <v>2072</v>
      </c>
      <c r="AO66" s="74">
        <v>104</v>
      </c>
      <c r="AP66" s="96">
        <v>1.73</v>
      </c>
      <c r="AQ66" s="74">
        <v>104</v>
      </c>
      <c r="AR66" s="74">
        <v>60</v>
      </c>
      <c r="AS66" s="74">
        <v>15</v>
      </c>
      <c r="AT66" s="74">
        <v>9</v>
      </c>
      <c r="AU66" s="74">
        <v>60</v>
      </c>
      <c r="AY66" s="74">
        <v>0</v>
      </c>
      <c r="AZ66" s="74">
        <v>0</v>
      </c>
      <c r="BA66" s="74">
        <v>21</v>
      </c>
      <c r="BB66" s="74">
        <v>0</v>
      </c>
      <c r="BC66" s="74">
        <v>0</v>
      </c>
      <c r="BD66" s="74">
        <v>19</v>
      </c>
      <c r="BE66" s="74">
        <v>81</v>
      </c>
      <c r="BF66" s="74">
        <v>0</v>
      </c>
      <c r="BG66" s="74">
        <v>0</v>
      </c>
      <c r="BH66" s="74">
        <v>0</v>
      </c>
      <c r="BI66" s="74">
        <v>0</v>
      </c>
      <c r="BJ66" s="74">
        <v>0</v>
      </c>
      <c r="BK66" s="74">
        <v>72</v>
      </c>
      <c r="BL66" s="74">
        <v>0</v>
      </c>
      <c r="BM66" s="74">
        <v>0</v>
      </c>
      <c r="BN66" s="74">
        <v>6</v>
      </c>
      <c r="BO66" s="74">
        <v>0</v>
      </c>
      <c r="BP66" s="74">
        <v>0</v>
      </c>
      <c r="BQ66" s="74">
        <v>100</v>
      </c>
      <c r="BR66" s="74">
        <v>0</v>
      </c>
      <c r="BS66" s="74">
        <v>0</v>
      </c>
      <c r="BT66" s="74">
        <v>10</v>
      </c>
      <c r="BU66" s="74">
        <v>0</v>
      </c>
      <c r="BV66" s="74">
        <v>0</v>
      </c>
      <c r="BZ66" s="74">
        <v>47.8</v>
      </c>
      <c r="CA66" s="74">
        <v>11</v>
      </c>
      <c r="CB66" s="74">
        <v>23</v>
      </c>
      <c r="CF66" s="74">
        <v>0</v>
      </c>
      <c r="CG66" s="74">
        <v>0</v>
      </c>
      <c r="CH66" s="74">
        <v>23</v>
      </c>
      <c r="CI66" s="2">
        <f t="shared" si="0"/>
        <v>100</v>
      </c>
      <c r="CJ66" s="74">
        <v>22</v>
      </c>
      <c r="CK66" s="74">
        <v>22</v>
      </c>
      <c r="CL66" s="74">
        <v>9</v>
      </c>
      <c r="CM66" s="74">
        <v>0</v>
      </c>
      <c r="CN66" s="74">
        <v>0</v>
      </c>
      <c r="CO66" s="2"/>
      <c r="CU66" s="2">
        <f t="shared" si="4"/>
        <v>100</v>
      </c>
      <c r="CV66" s="74">
        <v>22</v>
      </c>
      <c r="CW66" s="74">
        <v>22</v>
      </c>
      <c r="CX66" s="74">
        <v>9</v>
      </c>
      <c r="CY66" s="74">
        <v>0</v>
      </c>
      <c r="CZ66" s="74">
        <v>0</v>
      </c>
      <c r="DA66" s="2"/>
      <c r="DD66" s="75"/>
      <c r="DE66" s="52"/>
      <c r="DF66" s="52"/>
      <c r="DG66" s="75"/>
      <c r="DH66" s="76"/>
      <c r="DI66" s="75"/>
      <c r="DJ66" s="75"/>
      <c r="DK66" s="76"/>
      <c r="DL66" s="75"/>
      <c r="DM66" s="75"/>
      <c r="DN66" s="75"/>
      <c r="DO66" s="75"/>
      <c r="DP66" s="75"/>
      <c r="DQ66" s="75"/>
      <c r="DR66" s="75"/>
      <c r="DS66" s="75"/>
      <c r="DT66" s="75"/>
      <c r="DU66" s="75"/>
      <c r="DV66" s="75"/>
      <c r="DW66" s="76"/>
      <c r="DX66" s="76"/>
      <c r="DY66" s="76"/>
      <c r="DZ66" s="75"/>
      <c r="EA66" s="77"/>
      <c r="EB66" s="77"/>
      <c r="EC66" s="77"/>
      <c r="ED66" s="77"/>
      <c r="EE66" s="77"/>
      <c r="EF66" s="77"/>
      <c r="EG66" s="77"/>
      <c r="EH66" s="77"/>
      <c r="EI66" s="77"/>
      <c r="EJ66" s="77"/>
      <c r="EK66" s="77"/>
      <c r="EL66" s="77"/>
      <c r="EM66" s="77"/>
      <c r="EN66" s="77"/>
      <c r="EO66" s="77"/>
      <c r="EP66" s="77"/>
      <c r="EQ66" s="77"/>
      <c r="ER66" s="77"/>
      <c r="ES66" s="77"/>
      <c r="ET66" s="77"/>
      <c r="EU66" s="77"/>
      <c r="EV66" s="77"/>
      <c r="EW66" s="77"/>
      <c r="EX66" s="77"/>
    </row>
    <row r="67" spans="1:154" s="74" customFormat="1" x14ac:dyDescent="0.2">
      <c r="A67" s="74" t="s">
        <v>205</v>
      </c>
      <c r="B67" s="74" t="s">
        <v>215</v>
      </c>
      <c r="C67" s="74" t="s">
        <v>216</v>
      </c>
      <c r="D67" s="74" t="s">
        <v>292</v>
      </c>
      <c r="E67" s="74" t="s">
        <v>46</v>
      </c>
      <c r="F67" s="74">
        <v>44.1</v>
      </c>
      <c r="G67" s="74">
        <v>0</v>
      </c>
      <c r="H67" s="74">
        <v>0</v>
      </c>
      <c r="I67" s="74">
        <v>42.2</v>
      </c>
      <c r="J67" s="74">
        <v>0</v>
      </c>
      <c r="K67" s="74">
        <v>0</v>
      </c>
      <c r="X67" s="74">
        <v>40.799999999999997</v>
      </c>
      <c r="Y67" s="74">
        <v>75</v>
      </c>
      <c r="Z67" s="74">
        <v>184</v>
      </c>
      <c r="AA67" s="74">
        <v>184</v>
      </c>
      <c r="AB67" s="74">
        <v>0</v>
      </c>
      <c r="AC67" s="74">
        <v>0</v>
      </c>
      <c r="AG67" s="74">
        <v>80.599999999999994</v>
      </c>
      <c r="AH67" s="74">
        <v>0</v>
      </c>
      <c r="AI67" s="74">
        <v>0</v>
      </c>
      <c r="AJ67" s="74">
        <v>94.9</v>
      </c>
      <c r="AK67" s="74">
        <v>0</v>
      </c>
      <c r="AL67" s="74">
        <v>0</v>
      </c>
      <c r="AM67" s="96">
        <v>16.27</v>
      </c>
      <c r="AN67" s="74">
        <v>5972</v>
      </c>
      <c r="AO67" s="74">
        <v>367</v>
      </c>
      <c r="AP67" s="96">
        <v>1.99</v>
      </c>
      <c r="AQ67" s="74">
        <v>367</v>
      </c>
      <c r="AR67" s="74">
        <v>184</v>
      </c>
      <c r="AS67" s="74">
        <v>25.5</v>
      </c>
      <c r="AT67" s="74">
        <v>47</v>
      </c>
      <c r="AU67" s="74">
        <v>184</v>
      </c>
      <c r="AV67" s="74">
        <v>0</v>
      </c>
      <c r="AW67" s="74">
        <v>0</v>
      </c>
      <c r="AX67" s="74">
        <v>43</v>
      </c>
      <c r="AY67" s="74">
        <v>0</v>
      </c>
      <c r="AZ67" s="74">
        <v>0</v>
      </c>
      <c r="BA67" s="74">
        <v>35</v>
      </c>
      <c r="BB67" s="74">
        <v>2.8</v>
      </c>
      <c r="BC67" s="74">
        <v>1</v>
      </c>
      <c r="BD67" s="74">
        <v>36</v>
      </c>
      <c r="BE67" s="74">
        <v>80</v>
      </c>
      <c r="BF67" s="74">
        <v>0</v>
      </c>
      <c r="BG67" s="74">
        <v>0</v>
      </c>
      <c r="BH67" s="74">
        <v>-5</v>
      </c>
      <c r="BI67" s="74">
        <v>0</v>
      </c>
      <c r="BJ67" s="74">
        <v>0</v>
      </c>
      <c r="BK67" s="74">
        <v>71</v>
      </c>
      <c r="BL67" s="74">
        <v>0</v>
      </c>
      <c r="BM67" s="74">
        <v>0</v>
      </c>
      <c r="BN67" s="74">
        <v>-2</v>
      </c>
      <c r="BO67" s="74">
        <v>0</v>
      </c>
      <c r="BP67" s="74">
        <v>0</v>
      </c>
      <c r="BQ67" s="74">
        <v>96</v>
      </c>
      <c r="BR67" s="74">
        <v>0</v>
      </c>
      <c r="BS67" s="74">
        <v>0</v>
      </c>
      <c r="BT67" s="74">
        <v>3</v>
      </c>
      <c r="BU67" s="74">
        <v>0</v>
      </c>
      <c r="BV67" s="74">
        <v>0</v>
      </c>
      <c r="BZ67" s="74">
        <v>14.8</v>
      </c>
      <c r="CA67" s="74">
        <v>4</v>
      </c>
      <c r="CB67" s="74">
        <v>27</v>
      </c>
      <c r="CC67" s="74">
        <v>0</v>
      </c>
      <c r="CD67" s="74">
        <v>0</v>
      </c>
      <c r="CE67" s="74">
        <v>39</v>
      </c>
      <c r="CF67" s="74">
        <v>0</v>
      </c>
      <c r="CG67" s="74">
        <v>0</v>
      </c>
      <c r="CH67" s="74">
        <v>27</v>
      </c>
      <c r="CI67" s="2">
        <f t="shared" si="0"/>
        <v>96.296296296296291</v>
      </c>
      <c r="CJ67" s="74">
        <v>26</v>
      </c>
      <c r="CK67" s="74">
        <v>27</v>
      </c>
      <c r="CL67" s="74">
        <v>2</v>
      </c>
      <c r="CM67" s="74">
        <v>0</v>
      </c>
      <c r="CN67" s="74">
        <v>0</v>
      </c>
      <c r="CO67" s="2"/>
      <c r="CU67" s="2">
        <f t="shared" si="4"/>
        <v>96.296296296296291</v>
      </c>
      <c r="CV67" s="74">
        <v>26</v>
      </c>
      <c r="CW67" s="74">
        <v>27</v>
      </c>
      <c r="CX67" s="74">
        <v>2</v>
      </c>
      <c r="CY67" s="74">
        <v>0</v>
      </c>
      <c r="CZ67" s="74">
        <v>0</v>
      </c>
      <c r="DA67" s="2">
        <f t="shared" si="1"/>
        <v>92.72727272727272</v>
      </c>
      <c r="DB67" s="74">
        <v>51</v>
      </c>
      <c r="DC67" s="74">
        <v>55</v>
      </c>
      <c r="DD67" s="75"/>
      <c r="DE67" s="52"/>
      <c r="DF67" s="52"/>
      <c r="DG67" s="75"/>
      <c r="DH67" s="76"/>
      <c r="DI67" s="75"/>
      <c r="DJ67" s="75"/>
      <c r="DK67" s="76"/>
      <c r="DL67" s="75"/>
      <c r="DM67" s="75"/>
      <c r="DN67" s="75"/>
      <c r="DO67" s="75"/>
      <c r="DP67" s="75"/>
      <c r="DQ67" s="75"/>
      <c r="DR67" s="75"/>
      <c r="DS67" s="75"/>
      <c r="DT67" s="75"/>
      <c r="DU67" s="75"/>
      <c r="DV67" s="75"/>
      <c r="DW67" s="76"/>
      <c r="DX67" s="76"/>
      <c r="DY67" s="76"/>
      <c r="DZ67" s="75"/>
      <c r="EA67" s="77"/>
      <c r="EB67" s="77"/>
      <c r="EC67" s="77"/>
      <c r="ED67" s="77"/>
      <c r="EE67" s="77"/>
      <c r="EF67" s="77"/>
      <c r="EG67" s="77"/>
      <c r="EH67" s="77"/>
      <c r="EI67" s="77"/>
      <c r="EJ67" s="77"/>
      <c r="EK67" s="77"/>
      <c r="EL67" s="77"/>
      <c r="EM67" s="77"/>
      <c r="EN67" s="77"/>
      <c r="EO67" s="77"/>
      <c r="EP67" s="77"/>
      <c r="EQ67" s="77"/>
      <c r="ER67" s="77"/>
      <c r="ES67" s="77"/>
      <c r="ET67" s="77"/>
      <c r="EU67" s="77"/>
      <c r="EV67" s="77"/>
      <c r="EW67" s="77"/>
      <c r="EX67" s="77"/>
    </row>
    <row r="68" spans="1:154" s="74" customFormat="1" x14ac:dyDescent="0.2">
      <c r="A68" s="74" t="s">
        <v>206</v>
      </c>
      <c r="B68" s="74" t="s">
        <v>215</v>
      </c>
      <c r="C68" s="74" t="s">
        <v>216</v>
      </c>
      <c r="D68" s="74" t="s">
        <v>293</v>
      </c>
      <c r="E68" s="74" t="s">
        <v>46</v>
      </c>
      <c r="F68" s="74">
        <v>44.1</v>
      </c>
      <c r="G68" s="74">
        <v>0</v>
      </c>
      <c r="H68" s="74">
        <v>0</v>
      </c>
      <c r="I68" s="74">
        <v>43.6</v>
      </c>
      <c r="J68" s="74">
        <v>0</v>
      </c>
      <c r="K68" s="74">
        <v>0</v>
      </c>
      <c r="X68" s="74">
        <v>20</v>
      </c>
      <c r="Y68" s="74">
        <v>9</v>
      </c>
      <c r="Z68" s="74">
        <v>45</v>
      </c>
      <c r="AA68" s="74">
        <v>45</v>
      </c>
      <c r="AB68" s="74">
        <v>0</v>
      </c>
      <c r="AC68" s="74">
        <v>0</v>
      </c>
      <c r="AG68" s="74">
        <v>80.599999999999994</v>
      </c>
      <c r="AH68" s="74">
        <v>0</v>
      </c>
      <c r="AI68" s="74">
        <v>0</v>
      </c>
      <c r="AJ68" s="74">
        <v>111.4</v>
      </c>
      <c r="AK68" s="74">
        <v>0</v>
      </c>
      <c r="AL68" s="74">
        <v>0</v>
      </c>
      <c r="AM68" s="96">
        <v>14.88</v>
      </c>
      <c r="AN68" s="74">
        <v>1458</v>
      </c>
      <c r="AO68" s="74">
        <v>98</v>
      </c>
      <c r="AP68" s="96">
        <v>2.1800000000000002</v>
      </c>
      <c r="AQ68" s="74">
        <v>98</v>
      </c>
      <c r="AR68" s="74">
        <v>45</v>
      </c>
      <c r="AS68" s="74">
        <v>8.9</v>
      </c>
      <c r="AT68" s="74">
        <v>4</v>
      </c>
      <c r="AU68" s="74">
        <v>45</v>
      </c>
      <c r="AY68" s="74">
        <v>10.5</v>
      </c>
      <c r="AZ68" s="74">
        <v>2</v>
      </c>
      <c r="BA68" s="74">
        <v>19</v>
      </c>
      <c r="BB68" s="74">
        <v>0</v>
      </c>
      <c r="BC68" s="74">
        <v>0</v>
      </c>
      <c r="BD68" s="74">
        <v>10</v>
      </c>
      <c r="BE68" s="74">
        <v>94</v>
      </c>
      <c r="BF68" s="74">
        <v>0</v>
      </c>
      <c r="BG68" s="74">
        <v>0</v>
      </c>
      <c r="BH68" s="74">
        <v>13</v>
      </c>
      <c r="BI68" s="74">
        <v>0</v>
      </c>
      <c r="BJ68" s="74">
        <v>0</v>
      </c>
      <c r="BK68" s="74">
        <v>86</v>
      </c>
      <c r="BL68" s="74">
        <v>0</v>
      </c>
      <c r="BM68" s="74">
        <v>0</v>
      </c>
      <c r="BN68" s="74">
        <v>15</v>
      </c>
      <c r="BO68" s="74">
        <v>0</v>
      </c>
      <c r="BP68" s="74">
        <v>0</v>
      </c>
      <c r="BQ68" s="74">
        <v>100</v>
      </c>
      <c r="BR68" s="74">
        <v>0</v>
      </c>
      <c r="BS68" s="74">
        <v>0</v>
      </c>
      <c r="BT68" s="74">
        <v>10</v>
      </c>
      <c r="BU68" s="74">
        <v>0</v>
      </c>
      <c r="BV68" s="74">
        <v>0</v>
      </c>
      <c r="BZ68" s="74">
        <v>40</v>
      </c>
      <c r="CA68" s="74">
        <v>8</v>
      </c>
      <c r="CB68" s="74">
        <v>20</v>
      </c>
      <c r="CF68" s="74">
        <v>0</v>
      </c>
      <c r="CG68" s="74">
        <v>0</v>
      </c>
      <c r="CH68" s="74">
        <v>20</v>
      </c>
      <c r="CI68" s="2">
        <f t="shared" si="0"/>
        <v>100</v>
      </c>
      <c r="CJ68" s="74">
        <v>20</v>
      </c>
      <c r="CK68" s="74">
        <v>20</v>
      </c>
      <c r="CL68" s="74">
        <v>10</v>
      </c>
      <c r="CM68" s="74">
        <v>0</v>
      </c>
      <c r="CN68" s="74">
        <v>0</v>
      </c>
      <c r="CO68" s="2"/>
      <c r="CU68" s="2">
        <f t="shared" si="4"/>
        <v>100</v>
      </c>
      <c r="CV68" s="74">
        <v>20</v>
      </c>
      <c r="CW68" s="74">
        <v>20</v>
      </c>
      <c r="CX68" s="74">
        <v>10</v>
      </c>
      <c r="CY68" s="74">
        <v>0</v>
      </c>
      <c r="CZ68" s="74">
        <v>0</v>
      </c>
      <c r="DA68" s="2"/>
      <c r="DD68" s="75"/>
      <c r="DE68" s="52"/>
      <c r="DF68" s="52"/>
      <c r="DG68" s="75"/>
      <c r="DH68" s="76"/>
      <c r="DI68" s="75"/>
      <c r="DJ68" s="75"/>
      <c r="DK68" s="76"/>
      <c r="DL68" s="75"/>
      <c r="DM68" s="75"/>
      <c r="DN68" s="75"/>
      <c r="DO68" s="75"/>
      <c r="DP68" s="75"/>
      <c r="DQ68" s="75"/>
      <c r="DR68" s="75"/>
      <c r="DS68" s="75"/>
      <c r="DT68" s="75"/>
      <c r="DU68" s="75"/>
      <c r="DV68" s="75"/>
      <c r="DW68" s="76"/>
      <c r="DX68" s="76"/>
      <c r="DY68" s="76"/>
      <c r="DZ68" s="75"/>
      <c r="EA68" s="77"/>
      <c r="EB68" s="77"/>
      <c r="EC68" s="77"/>
      <c r="ED68" s="77"/>
      <c r="EE68" s="77"/>
      <c r="EF68" s="77"/>
      <c r="EG68" s="77"/>
      <c r="EH68" s="77"/>
      <c r="EI68" s="77"/>
      <c r="EJ68" s="77"/>
      <c r="EK68" s="77"/>
      <c r="EL68" s="77"/>
      <c r="EM68" s="77"/>
      <c r="EN68" s="77"/>
      <c r="EO68" s="77"/>
      <c r="EP68" s="77"/>
      <c r="EQ68" s="77"/>
      <c r="ER68" s="77"/>
      <c r="ES68" s="77"/>
      <c r="ET68" s="77"/>
      <c r="EU68" s="77"/>
      <c r="EV68" s="77"/>
      <c r="EW68" s="77"/>
      <c r="EX68" s="77"/>
    </row>
    <row r="69" spans="1:154" s="74" customFormat="1" x14ac:dyDescent="0.2">
      <c r="A69" s="74" t="s">
        <v>207</v>
      </c>
      <c r="B69" s="74" t="s">
        <v>215</v>
      </c>
      <c r="C69" s="74" t="s">
        <v>216</v>
      </c>
      <c r="D69" s="74" t="s">
        <v>294</v>
      </c>
      <c r="E69" s="74" t="s">
        <v>295</v>
      </c>
      <c r="F69" s="74">
        <v>44.1</v>
      </c>
      <c r="G69" s="74">
        <v>0</v>
      </c>
      <c r="H69" s="74">
        <v>0</v>
      </c>
      <c r="I69" s="74">
        <v>45.7</v>
      </c>
      <c r="J69" s="74">
        <v>0</v>
      </c>
      <c r="K69" s="74">
        <v>0</v>
      </c>
      <c r="X69" s="74">
        <v>41.9</v>
      </c>
      <c r="Y69" s="74">
        <v>18</v>
      </c>
      <c r="Z69" s="74">
        <v>43</v>
      </c>
      <c r="AA69" s="74">
        <v>43</v>
      </c>
      <c r="AB69" s="74">
        <v>0</v>
      </c>
      <c r="AC69" s="74">
        <v>0</v>
      </c>
      <c r="AG69" s="74">
        <v>80.599999999999994</v>
      </c>
      <c r="AH69" s="74">
        <v>0</v>
      </c>
      <c r="AI69" s="74">
        <v>0</v>
      </c>
      <c r="AJ69" s="74">
        <v>94</v>
      </c>
      <c r="AK69" s="74">
        <v>0</v>
      </c>
      <c r="AL69" s="74">
        <v>0</v>
      </c>
      <c r="AM69" s="96">
        <v>10.92</v>
      </c>
      <c r="AN69" s="74">
        <v>1474</v>
      </c>
      <c r="AO69" s="74">
        <v>135</v>
      </c>
      <c r="AP69" s="96">
        <v>3.14</v>
      </c>
      <c r="AQ69" s="74">
        <v>135</v>
      </c>
      <c r="AR69" s="74">
        <v>43</v>
      </c>
      <c r="AS69" s="74">
        <v>7</v>
      </c>
      <c r="AT69" s="74">
        <v>3</v>
      </c>
      <c r="AU69" s="74">
        <v>43</v>
      </c>
      <c r="AV69" s="74">
        <v>0</v>
      </c>
      <c r="AW69" s="74">
        <v>0</v>
      </c>
      <c r="AX69" s="74">
        <v>10</v>
      </c>
      <c r="BB69" s="74">
        <v>8.3000000000000007</v>
      </c>
      <c r="BC69" s="74">
        <v>1</v>
      </c>
      <c r="BD69" s="74">
        <v>12</v>
      </c>
      <c r="CC69" s="74">
        <v>0</v>
      </c>
      <c r="CD69" s="74">
        <v>0</v>
      </c>
      <c r="CE69" s="74">
        <v>19</v>
      </c>
      <c r="CI69" s="2"/>
      <c r="CO69" s="2"/>
      <c r="CU69" s="2"/>
      <c r="DA69" s="2">
        <f t="shared" si="1"/>
        <v>100</v>
      </c>
      <c r="DB69" s="74">
        <v>36</v>
      </c>
      <c r="DC69" s="74">
        <v>36</v>
      </c>
      <c r="DD69" s="75"/>
      <c r="DE69" s="52"/>
      <c r="DF69" s="52"/>
      <c r="DG69" s="75"/>
      <c r="DH69" s="76"/>
      <c r="DI69" s="75"/>
      <c r="DJ69" s="75"/>
      <c r="DK69" s="76"/>
      <c r="DL69" s="75"/>
      <c r="DM69" s="75"/>
      <c r="DN69" s="75"/>
      <c r="DO69" s="75"/>
      <c r="DP69" s="75"/>
      <c r="DQ69" s="75"/>
      <c r="DR69" s="75"/>
      <c r="DS69" s="75"/>
      <c r="DT69" s="75"/>
      <c r="DU69" s="75"/>
      <c r="DV69" s="75"/>
      <c r="DW69" s="76"/>
      <c r="DX69" s="76"/>
      <c r="DY69" s="76"/>
      <c r="DZ69" s="75"/>
      <c r="EA69" s="77"/>
      <c r="EB69" s="77"/>
      <c r="EC69" s="77"/>
      <c r="ED69" s="77"/>
      <c r="EE69" s="77"/>
      <c r="EF69" s="77"/>
      <c r="EG69" s="77"/>
      <c r="EH69" s="77"/>
      <c r="EI69" s="77"/>
      <c r="EJ69" s="77"/>
      <c r="EK69" s="77"/>
      <c r="EL69" s="77"/>
      <c r="EM69" s="77"/>
      <c r="EN69" s="77"/>
      <c r="EO69" s="77"/>
      <c r="EP69" s="77"/>
      <c r="EQ69" s="77"/>
      <c r="ER69" s="77"/>
      <c r="ES69" s="77"/>
      <c r="ET69" s="77"/>
      <c r="EU69" s="77"/>
      <c r="EV69" s="77"/>
      <c r="EW69" s="77"/>
      <c r="EX69" s="77"/>
    </row>
    <row r="70" spans="1:154" s="74" customFormat="1" x14ac:dyDescent="0.2">
      <c r="A70" s="74" t="s">
        <v>208</v>
      </c>
      <c r="B70" s="74" t="s">
        <v>215</v>
      </c>
      <c r="C70" s="74" t="s">
        <v>216</v>
      </c>
      <c r="D70" s="74" t="s">
        <v>296</v>
      </c>
      <c r="E70" s="74" t="s">
        <v>57</v>
      </c>
      <c r="F70" s="74">
        <v>44.1</v>
      </c>
      <c r="G70" s="74">
        <v>0</v>
      </c>
      <c r="H70" s="74">
        <v>0</v>
      </c>
      <c r="I70" s="74">
        <v>43.1</v>
      </c>
      <c r="J70" s="74">
        <v>0</v>
      </c>
      <c r="K70" s="74">
        <v>0</v>
      </c>
      <c r="X70" s="74">
        <v>25.9</v>
      </c>
      <c r="Y70" s="74">
        <v>14</v>
      </c>
      <c r="Z70" s="74">
        <v>54</v>
      </c>
      <c r="AA70" s="74">
        <v>44</v>
      </c>
      <c r="AB70" s="74">
        <v>0</v>
      </c>
      <c r="AC70" s="74">
        <v>0</v>
      </c>
      <c r="AG70" s="74">
        <v>80.599999999999994</v>
      </c>
      <c r="AH70" s="74">
        <v>0</v>
      </c>
      <c r="AI70" s="74">
        <v>0</v>
      </c>
      <c r="AJ70" s="74">
        <v>98.2</v>
      </c>
      <c r="AK70" s="74">
        <v>0</v>
      </c>
      <c r="AL70" s="74">
        <v>0</v>
      </c>
      <c r="AM70" s="96">
        <v>14.17</v>
      </c>
      <c r="AN70" s="74">
        <v>1417</v>
      </c>
      <c r="AO70" s="74">
        <v>100</v>
      </c>
      <c r="AP70" s="96">
        <v>2.27</v>
      </c>
      <c r="AQ70" s="74">
        <v>100</v>
      </c>
      <c r="AR70" s="74">
        <v>44</v>
      </c>
      <c r="AS70" s="74">
        <v>22.7</v>
      </c>
      <c r="AT70" s="74">
        <v>10</v>
      </c>
      <c r="AU70" s="74">
        <v>44</v>
      </c>
      <c r="AY70" s="74">
        <v>0</v>
      </c>
      <c r="AZ70" s="74">
        <v>0</v>
      </c>
      <c r="BA70" s="74">
        <v>12</v>
      </c>
      <c r="BB70" s="74">
        <v>4</v>
      </c>
      <c r="BC70" s="74">
        <v>1</v>
      </c>
      <c r="BD70" s="74">
        <v>25</v>
      </c>
      <c r="BE70" s="74">
        <v>72</v>
      </c>
      <c r="BF70" s="74">
        <v>0</v>
      </c>
      <c r="BG70" s="74">
        <v>0</v>
      </c>
      <c r="BH70" s="74">
        <v>-12</v>
      </c>
      <c r="BI70" s="74">
        <v>0</v>
      </c>
      <c r="BJ70" s="74">
        <v>0</v>
      </c>
      <c r="BK70" s="74">
        <v>53</v>
      </c>
      <c r="BL70" s="74">
        <v>0</v>
      </c>
      <c r="BM70" s="74">
        <v>0</v>
      </c>
      <c r="BN70" s="74">
        <v>-21</v>
      </c>
      <c r="BO70" s="74">
        <v>0</v>
      </c>
      <c r="BP70" s="74">
        <v>0</v>
      </c>
      <c r="BQ70" s="74">
        <v>88</v>
      </c>
      <c r="BR70" s="74">
        <v>0</v>
      </c>
      <c r="BS70" s="74">
        <v>0</v>
      </c>
      <c r="BT70" s="74">
        <v>-4</v>
      </c>
      <c r="BU70" s="74">
        <v>0</v>
      </c>
      <c r="BV70" s="74">
        <v>0</v>
      </c>
      <c r="BZ70" s="74">
        <v>37.5</v>
      </c>
      <c r="CA70" s="74">
        <v>6</v>
      </c>
      <c r="CB70" s="74">
        <v>16</v>
      </c>
      <c r="CF70" s="74">
        <v>0</v>
      </c>
      <c r="CG70" s="74">
        <v>0</v>
      </c>
      <c r="CH70" s="74">
        <v>16</v>
      </c>
      <c r="CI70" s="2">
        <f t="shared" si="0"/>
        <v>93.333333333333329</v>
      </c>
      <c r="CJ70" s="74">
        <v>14</v>
      </c>
      <c r="CK70" s="74">
        <v>15</v>
      </c>
      <c r="CL70" s="74">
        <v>1</v>
      </c>
      <c r="CM70" s="74">
        <v>0</v>
      </c>
      <c r="CN70" s="74">
        <v>0</v>
      </c>
      <c r="CO70" s="2"/>
      <c r="CU70" s="2">
        <f t="shared" si="4"/>
        <v>93.333333333333329</v>
      </c>
      <c r="CV70" s="74">
        <v>14</v>
      </c>
      <c r="CW70" s="74">
        <v>15</v>
      </c>
      <c r="CX70" s="74">
        <v>1</v>
      </c>
      <c r="CY70" s="74">
        <v>0</v>
      </c>
      <c r="CZ70" s="74">
        <v>0</v>
      </c>
      <c r="DA70" s="2"/>
      <c r="DD70" s="75"/>
      <c r="DE70" s="52"/>
      <c r="DF70" s="52"/>
      <c r="DG70" s="75"/>
      <c r="DH70" s="76"/>
      <c r="DI70" s="75"/>
      <c r="DJ70" s="75"/>
      <c r="DK70" s="76"/>
      <c r="DL70" s="75"/>
      <c r="DM70" s="75"/>
      <c r="DN70" s="75"/>
      <c r="DO70" s="75"/>
      <c r="DP70" s="75"/>
      <c r="DQ70" s="75"/>
      <c r="DR70" s="75"/>
      <c r="DS70" s="75"/>
      <c r="DT70" s="75"/>
      <c r="DU70" s="75"/>
      <c r="DV70" s="75"/>
      <c r="DW70" s="76"/>
      <c r="DX70" s="76"/>
      <c r="DY70" s="76"/>
      <c r="DZ70" s="75"/>
      <c r="EA70" s="77"/>
      <c r="EB70" s="77"/>
      <c r="EC70" s="77"/>
      <c r="ED70" s="77"/>
      <c r="EE70" s="77"/>
      <c r="EF70" s="77"/>
      <c r="EG70" s="77"/>
      <c r="EH70" s="77"/>
      <c r="EI70" s="77"/>
      <c r="EJ70" s="77"/>
      <c r="EK70" s="77"/>
      <c r="EL70" s="77"/>
      <c r="EM70" s="77"/>
      <c r="EN70" s="77"/>
      <c r="EO70" s="77"/>
      <c r="EP70" s="77"/>
      <c r="EQ70" s="77"/>
      <c r="ER70" s="77"/>
      <c r="ES70" s="77"/>
      <c r="ET70" s="77"/>
      <c r="EU70" s="77"/>
      <c r="EV70" s="77"/>
      <c r="EW70" s="77"/>
      <c r="EX70" s="77"/>
    </row>
    <row r="71" spans="1:154" s="74" customFormat="1" x14ac:dyDescent="0.2">
      <c r="A71" s="74" t="s">
        <v>209</v>
      </c>
      <c r="B71" s="74" t="s">
        <v>215</v>
      </c>
      <c r="C71" s="74" t="s">
        <v>216</v>
      </c>
      <c r="D71" s="74" t="s">
        <v>297</v>
      </c>
      <c r="E71" s="74" t="s">
        <v>53</v>
      </c>
      <c r="F71" s="74">
        <v>44.1</v>
      </c>
      <c r="G71" s="74">
        <v>0</v>
      </c>
      <c r="H71" s="74">
        <v>0</v>
      </c>
      <c r="I71" s="74">
        <v>46.9</v>
      </c>
      <c r="J71" s="74">
        <v>0</v>
      </c>
      <c r="K71" s="74">
        <v>0</v>
      </c>
      <c r="X71" s="74">
        <v>28.9</v>
      </c>
      <c r="Y71" s="74">
        <v>35</v>
      </c>
      <c r="Z71" s="74">
        <v>121</v>
      </c>
      <c r="AA71" s="74">
        <v>105</v>
      </c>
      <c r="AB71" s="74">
        <v>0</v>
      </c>
      <c r="AC71" s="74">
        <v>0</v>
      </c>
      <c r="AG71" s="74">
        <v>80.599999999999994</v>
      </c>
      <c r="AH71" s="74">
        <v>0</v>
      </c>
      <c r="AI71" s="74">
        <v>0</v>
      </c>
      <c r="AJ71" s="74">
        <v>100.4</v>
      </c>
      <c r="AK71" s="74">
        <v>0</v>
      </c>
      <c r="AL71" s="74">
        <v>0</v>
      </c>
      <c r="AM71" s="96">
        <v>17.100000000000001</v>
      </c>
      <c r="AN71" s="74">
        <v>4156</v>
      </c>
      <c r="AO71" s="74">
        <v>243</v>
      </c>
      <c r="AP71" s="96">
        <v>2.31</v>
      </c>
      <c r="AQ71" s="74">
        <v>243</v>
      </c>
      <c r="AR71" s="74">
        <v>105</v>
      </c>
      <c r="AS71" s="74">
        <v>14.3</v>
      </c>
      <c r="AT71" s="74">
        <v>15</v>
      </c>
      <c r="AU71" s="74">
        <v>105</v>
      </c>
      <c r="AY71" s="74">
        <v>0</v>
      </c>
      <c r="AZ71" s="74">
        <v>0</v>
      </c>
      <c r="BA71" s="74">
        <v>30</v>
      </c>
      <c r="BB71" s="74">
        <v>12.9</v>
      </c>
      <c r="BC71" s="74">
        <v>4</v>
      </c>
      <c r="BD71" s="74">
        <v>31</v>
      </c>
      <c r="BE71" s="74">
        <v>85</v>
      </c>
      <c r="BF71" s="74">
        <v>0</v>
      </c>
      <c r="BG71" s="74">
        <v>0</v>
      </c>
      <c r="BH71" s="74">
        <v>6</v>
      </c>
      <c r="BI71" s="74">
        <v>0</v>
      </c>
      <c r="BJ71" s="74">
        <v>0</v>
      </c>
      <c r="BK71" s="74">
        <v>62</v>
      </c>
      <c r="BL71" s="74">
        <v>0</v>
      </c>
      <c r="BM71" s="74">
        <v>0</v>
      </c>
      <c r="BN71" s="74">
        <v>-7</v>
      </c>
      <c r="BO71" s="74">
        <v>0</v>
      </c>
      <c r="BP71" s="74">
        <v>0</v>
      </c>
      <c r="BQ71" s="74">
        <v>91</v>
      </c>
      <c r="BR71" s="74">
        <v>0</v>
      </c>
      <c r="BS71" s="74">
        <v>0</v>
      </c>
      <c r="BT71" s="74">
        <v>4</v>
      </c>
      <c r="BU71" s="74">
        <v>0</v>
      </c>
      <c r="BV71" s="74">
        <v>0</v>
      </c>
      <c r="BZ71" s="74">
        <v>33.299999999999997</v>
      </c>
      <c r="CA71" s="74">
        <v>11</v>
      </c>
      <c r="CB71" s="74">
        <v>33</v>
      </c>
      <c r="CF71" s="74">
        <v>3</v>
      </c>
      <c r="CG71" s="74">
        <v>1</v>
      </c>
      <c r="CH71" s="74">
        <v>33</v>
      </c>
      <c r="CI71" s="2">
        <f t="shared" si="0"/>
        <v>88.235294117647058</v>
      </c>
      <c r="CJ71" s="74">
        <v>30</v>
      </c>
      <c r="CK71" s="74">
        <v>34</v>
      </c>
      <c r="CL71" s="74">
        <v>3</v>
      </c>
      <c r="CM71" s="74">
        <v>0</v>
      </c>
      <c r="CN71" s="74">
        <v>0</v>
      </c>
      <c r="CO71" s="2">
        <f t="shared" si="3"/>
        <v>88.235294117647058</v>
      </c>
      <c r="CP71" s="74">
        <v>30</v>
      </c>
      <c r="CQ71" s="74">
        <v>34</v>
      </c>
      <c r="CR71" s="74">
        <v>3</v>
      </c>
      <c r="CS71" s="74">
        <v>0</v>
      </c>
      <c r="CT71" s="74">
        <v>0</v>
      </c>
      <c r="CU71" s="2"/>
      <c r="DA71" s="2"/>
      <c r="DD71" s="75"/>
      <c r="DE71" s="52"/>
      <c r="DF71" s="52"/>
      <c r="DG71" s="75"/>
      <c r="DH71" s="76"/>
      <c r="DI71" s="75"/>
      <c r="DJ71" s="75"/>
      <c r="DK71" s="76"/>
      <c r="DL71" s="75"/>
      <c r="DM71" s="75"/>
      <c r="DN71" s="75"/>
      <c r="DO71" s="75"/>
      <c r="DP71" s="75"/>
      <c r="DQ71" s="75"/>
      <c r="DR71" s="75"/>
      <c r="DS71" s="75"/>
      <c r="DT71" s="75"/>
      <c r="DU71" s="75"/>
      <c r="DV71" s="75"/>
      <c r="DW71" s="76"/>
      <c r="DX71" s="76"/>
      <c r="DY71" s="76"/>
      <c r="DZ71" s="75"/>
      <c r="EA71" s="77"/>
      <c r="EB71" s="77"/>
      <c r="EC71" s="77"/>
      <c r="ED71" s="77"/>
      <c r="EE71" s="77"/>
      <c r="EF71" s="77"/>
      <c r="EG71" s="77"/>
      <c r="EH71" s="77"/>
      <c r="EI71" s="77"/>
      <c r="EJ71" s="77"/>
      <c r="EK71" s="77"/>
      <c r="EL71" s="77"/>
      <c r="EM71" s="77"/>
      <c r="EN71" s="77"/>
      <c r="EO71" s="77"/>
      <c r="EP71" s="77"/>
      <c r="EQ71" s="77"/>
      <c r="ER71" s="77"/>
      <c r="ES71" s="77"/>
      <c r="ET71" s="77"/>
      <c r="EU71" s="77"/>
      <c r="EV71" s="77"/>
      <c r="EW71" s="77"/>
      <c r="EX71" s="77"/>
    </row>
    <row r="72" spans="1:154" s="74" customFormat="1" x14ac:dyDescent="0.2">
      <c r="A72" s="74" t="s">
        <v>210</v>
      </c>
      <c r="B72" s="74" t="s">
        <v>215</v>
      </c>
      <c r="C72" s="74" t="s">
        <v>216</v>
      </c>
      <c r="D72" s="74" t="s">
        <v>298</v>
      </c>
      <c r="E72" s="74" t="s">
        <v>53</v>
      </c>
      <c r="F72" s="74">
        <v>44.1</v>
      </c>
      <c r="G72" s="74">
        <v>0</v>
      </c>
      <c r="H72" s="74">
        <v>0</v>
      </c>
      <c r="I72" s="74">
        <v>39.299999999999997</v>
      </c>
      <c r="J72" s="74">
        <v>0</v>
      </c>
      <c r="K72" s="74">
        <v>0</v>
      </c>
      <c r="X72" s="74">
        <v>20.8</v>
      </c>
      <c r="Y72" s="74">
        <v>36</v>
      </c>
      <c r="Z72" s="74">
        <v>173</v>
      </c>
      <c r="AA72" s="74">
        <v>173</v>
      </c>
      <c r="AB72" s="74">
        <v>0</v>
      </c>
      <c r="AC72" s="74">
        <v>0</v>
      </c>
      <c r="AG72" s="74">
        <v>80.599999999999994</v>
      </c>
      <c r="AH72" s="74">
        <v>0</v>
      </c>
      <c r="AI72" s="74">
        <v>0</v>
      </c>
      <c r="AJ72" s="74">
        <v>97.6</v>
      </c>
      <c r="AK72" s="74">
        <v>0</v>
      </c>
      <c r="AL72" s="74">
        <v>0</v>
      </c>
      <c r="AM72" s="96">
        <v>43.47</v>
      </c>
      <c r="AN72" s="74">
        <v>13519</v>
      </c>
      <c r="AO72" s="74">
        <v>311</v>
      </c>
      <c r="AP72" s="96">
        <v>1.8</v>
      </c>
      <c r="AQ72" s="74">
        <v>311</v>
      </c>
      <c r="AR72" s="74">
        <v>173</v>
      </c>
      <c r="AS72" s="74">
        <v>17.3</v>
      </c>
      <c r="AT72" s="74">
        <v>30</v>
      </c>
      <c r="AU72" s="74">
        <v>173</v>
      </c>
      <c r="AY72" s="74">
        <v>1.7</v>
      </c>
      <c r="AZ72" s="74">
        <v>1</v>
      </c>
      <c r="BA72" s="74">
        <v>60</v>
      </c>
      <c r="BB72" s="74">
        <v>4</v>
      </c>
      <c r="BC72" s="74">
        <v>2</v>
      </c>
      <c r="BD72" s="74">
        <v>50</v>
      </c>
      <c r="BE72" s="74">
        <v>86</v>
      </c>
      <c r="BF72" s="74">
        <v>0</v>
      </c>
      <c r="BG72" s="74">
        <v>0</v>
      </c>
      <c r="BH72" s="74">
        <v>5</v>
      </c>
      <c r="BI72" s="74">
        <v>0</v>
      </c>
      <c r="BJ72" s="74">
        <v>0</v>
      </c>
      <c r="BK72" s="74">
        <v>68</v>
      </c>
      <c r="BL72" s="74">
        <v>0</v>
      </c>
      <c r="BM72" s="74">
        <v>0</v>
      </c>
      <c r="BN72" s="74">
        <v>-2</v>
      </c>
      <c r="BO72" s="74">
        <v>0</v>
      </c>
      <c r="BP72" s="74">
        <v>0</v>
      </c>
      <c r="BQ72" s="74">
        <v>100</v>
      </c>
      <c r="BR72" s="74">
        <v>0</v>
      </c>
      <c r="BS72" s="74">
        <v>0</v>
      </c>
      <c r="BT72" s="74">
        <v>11</v>
      </c>
      <c r="BU72" s="74">
        <v>0</v>
      </c>
      <c r="BV72" s="74">
        <v>0</v>
      </c>
      <c r="BZ72" s="74">
        <v>24.1</v>
      </c>
      <c r="CA72" s="74">
        <v>13</v>
      </c>
      <c r="CB72" s="74">
        <v>54</v>
      </c>
      <c r="CF72" s="74">
        <v>3.7</v>
      </c>
      <c r="CG72" s="74">
        <v>2</v>
      </c>
      <c r="CH72" s="74">
        <v>54</v>
      </c>
      <c r="CI72" s="2">
        <f t="shared" si="0"/>
        <v>96.36363636363636</v>
      </c>
      <c r="CJ72" s="74">
        <v>53</v>
      </c>
      <c r="CK72" s="74">
        <v>55</v>
      </c>
      <c r="CL72" s="74">
        <v>5</v>
      </c>
      <c r="CM72" s="74">
        <v>0</v>
      </c>
      <c r="CN72" s="74">
        <v>0</v>
      </c>
      <c r="CO72" s="2"/>
      <c r="CU72" s="2">
        <f t="shared" si="4"/>
        <v>96.36363636363636</v>
      </c>
      <c r="CV72" s="74">
        <v>53</v>
      </c>
      <c r="CW72" s="74">
        <v>55</v>
      </c>
      <c r="CX72" s="74">
        <v>5</v>
      </c>
      <c r="CY72" s="74">
        <v>0</v>
      </c>
      <c r="CZ72" s="74">
        <v>0</v>
      </c>
      <c r="DA72" s="2"/>
      <c r="DD72" s="75"/>
      <c r="DE72" s="52"/>
      <c r="DF72" s="52"/>
      <c r="DG72" s="75"/>
      <c r="DH72" s="76"/>
      <c r="DI72" s="75"/>
      <c r="DJ72" s="75"/>
      <c r="DK72" s="76"/>
      <c r="DL72" s="75"/>
      <c r="DM72" s="75"/>
      <c r="DN72" s="75"/>
      <c r="DO72" s="75"/>
      <c r="DP72" s="75"/>
      <c r="DQ72" s="75"/>
      <c r="DR72" s="75"/>
      <c r="DS72" s="75"/>
      <c r="DT72" s="75"/>
      <c r="DU72" s="75"/>
      <c r="DV72" s="75"/>
      <c r="DW72" s="76"/>
      <c r="DX72" s="76"/>
      <c r="DY72" s="76"/>
      <c r="DZ72" s="75"/>
      <c r="EA72" s="77"/>
      <c r="EB72" s="77"/>
      <c r="EC72" s="77"/>
      <c r="ED72" s="77"/>
      <c r="EE72" s="77"/>
      <c r="EF72" s="77"/>
      <c r="EG72" s="77"/>
      <c r="EH72" s="77"/>
      <c r="EI72" s="77"/>
      <c r="EJ72" s="77"/>
      <c r="EK72" s="77"/>
      <c r="EL72" s="77"/>
      <c r="EM72" s="77"/>
      <c r="EN72" s="77"/>
      <c r="EO72" s="77"/>
      <c r="EP72" s="77"/>
      <c r="EQ72" s="77"/>
      <c r="ER72" s="77"/>
      <c r="ES72" s="77"/>
      <c r="ET72" s="77"/>
      <c r="EU72" s="77"/>
      <c r="EV72" s="77"/>
      <c r="EW72" s="77"/>
      <c r="EX72" s="77"/>
    </row>
    <row r="73" spans="1:154" s="74" customFormat="1" x14ac:dyDescent="0.2">
      <c r="A73" s="74" t="s">
        <v>211</v>
      </c>
      <c r="B73" s="74" t="s">
        <v>215</v>
      </c>
      <c r="C73" s="74" t="s">
        <v>216</v>
      </c>
      <c r="D73" s="74" t="s">
        <v>299</v>
      </c>
      <c r="E73" s="74" t="s">
        <v>53</v>
      </c>
      <c r="F73" s="74">
        <v>44.1</v>
      </c>
      <c r="G73" s="74">
        <v>0</v>
      </c>
      <c r="H73" s="74">
        <v>0</v>
      </c>
      <c r="I73" s="74">
        <v>45.5</v>
      </c>
      <c r="J73" s="74">
        <v>0</v>
      </c>
      <c r="K73" s="74">
        <v>0</v>
      </c>
      <c r="X73" s="74">
        <v>22</v>
      </c>
      <c r="Y73" s="74">
        <v>31</v>
      </c>
      <c r="Z73" s="74">
        <v>141</v>
      </c>
      <c r="AA73" s="74">
        <v>141</v>
      </c>
      <c r="AB73" s="74">
        <v>0</v>
      </c>
      <c r="AC73" s="74">
        <v>0</v>
      </c>
      <c r="AG73" s="74">
        <v>80.599999999999994</v>
      </c>
      <c r="AH73" s="74">
        <v>0</v>
      </c>
      <c r="AI73" s="74">
        <v>0</v>
      </c>
      <c r="AJ73" s="74">
        <v>93.1</v>
      </c>
      <c r="AK73" s="74">
        <v>0</v>
      </c>
      <c r="AL73" s="74">
        <v>0</v>
      </c>
      <c r="AM73" s="96">
        <v>21.84</v>
      </c>
      <c r="AN73" s="74">
        <v>5941</v>
      </c>
      <c r="AO73" s="74">
        <v>272</v>
      </c>
      <c r="AP73" s="96">
        <v>1.97</v>
      </c>
      <c r="AQ73" s="74">
        <v>278</v>
      </c>
      <c r="AR73" s="74">
        <v>141</v>
      </c>
      <c r="AS73" s="74">
        <v>15.6</v>
      </c>
      <c r="AT73" s="74">
        <v>22</v>
      </c>
      <c r="AU73" s="74">
        <v>141</v>
      </c>
      <c r="AV73" s="74">
        <v>0</v>
      </c>
      <c r="AW73" s="74">
        <v>0</v>
      </c>
      <c r="AX73" s="74">
        <v>18</v>
      </c>
      <c r="AY73" s="74">
        <v>0</v>
      </c>
      <c r="AZ73" s="74">
        <v>0</v>
      </c>
      <c r="BA73" s="74">
        <v>33</v>
      </c>
      <c r="BB73" s="74">
        <v>0</v>
      </c>
      <c r="BC73" s="74">
        <v>0</v>
      </c>
      <c r="BD73" s="74">
        <v>34</v>
      </c>
      <c r="BE73" s="74">
        <v>81</v>
      </c>
      <c r="BF73" s="74">
        <v>0</v>
      </c>
      <c r="BG73" s="74">
        <v>0</v>
      </c>
      <c r="BH73" s="74">
        <v>-3</v>
      </c>
      <c r="BI73" s="74">
        <v>0</v>
      </c>
      <c r="BJ73" s="74">
        <v>0</v>
      </c>
      <c r="BK73" s="74">
        <v>73</v>
      </c>
      <c r="BL73" s="74">
        <v>0</v>
      </c>
      <c r="BM73" s="74">
        <v>0</v>
      </c>
      <c r="BN73" s="74">
        <v>1</v>
      </c>
      <c r="BO73" s="74">
        <v>0</v>
      </c>
      <c r="BP73" s="74">
        <v>0</v>
      </c>
      <c r="BQ73" s="74">
        <v>92</v>
      </c>
      <c r="BR73" s="74">
        <v>0</v>
      </c>
      <c r="BS73" s="74">
        <v>0</v>
      </c>
      <c r="BT73" s="74">
        <v>0</v>
      </c>
      <c r="BU73" s="74">
        <v>0</v>
      </c>
      <c r="BV73" s="74">
        <v>0</v>
      </c>
      <c r="BZ73" s="74">
        <v>22.2</v>
      </c>
      <c r="CA73" s="74">
        <v>6</v>
      </c>
      <c r="CB73" s="74">
        <v>27</v>
      </c>
      <c r="CC73" s="74">
        <v>0</v>
      </c>
      <c r="CD73" s="74">
        <v>0</v>
      </c>
      <c r="CE73" s="74">
        <v>14</v>
      </c>
      <c r="CF73" s="74">
        <v>7.4</v>
      </c>
      <c r="CG73" s="74">
        <v>2</v>
      </c>
      <c r="CH73" s="74">
        <v>27</v>
      </c>
      <c r="CI73" s="2">
        <f t="shared" ref="CI73:CI76" si="5">CJ73/CK73*100</f>
        <v>85.18518518518519</v>
      </c>
      <c r="CJ73" s="74">
        <v>23</v>
      </c>
      <c r="CK73" s="74">
        <v>27</v>
      </c>
      <c r="CL73" s="74">
        <v>-7</v>
      </c>
      <c r="CM73" s="74">
        <v>0</v>
      </c>
      <c r="CN73" s="74">
        <v>0</v>
      </c>
      <c r="CO73" s="2">
        <f t="shared" si="3"/>
        <v>83.333333333333343</v>
      </c>
      <c r="CP73" s="74">
        <v>20</v>
      </c>
      <c r="CQ73" s="74">
        <v>24</v>
      </c>
      <c r="CR73" s="74">
        <v>-9</v>
      </c>
      <c r="CS73" s="74">
        <v>0</v>
      </c>
      <c r="CT73" s="74">
        <v>0</v>
      </c>
      <c r="CU73" s="2">
        <f t="shared" ref="CU73:CU76" si="6">CV73/CW73*100</f>
        <v>100</v>
      </c>
      <c r="CV73" s="74">
        <v>3</v>
      </c>
      <c r="CW73" s="74">
        <v>3</v>
      </c>
      <c r="CY73" s="74">
        <v>0</v>
      </c>
      <c r="CZ73" s="74">
        <v>0</v>
      </c>
      <c r="DA73" s="2">
        <f t="shared" ref="DA73:DA75" si="7">DB73/DC73*100</f>
        <v>87.5</v>
      </c>
      <c r="DB73" s="74">
        <v>14</v>
      </c>
      <c r="DC73" s="74">
        <v>16</v>
      </c>
      <c r="DD73" s="75"/>
      <c r="DE73" s="52"/>
      <c r="DF73" s="52"/>
      <c r="DG73" s="75"/>
      <c r="DH73" s="76"/>
      <c r="DI73" s="75"/>
      <c r="DJ73" s="75"/>
      <c r="DK73" s="76"/>
      <c r="DL73" s="75"/>
      <c r="DM73" s="75"/>
      <c r="DN73" s="75"/>
      <c r="DO73" s="75"/>
      <c r="DP73" s="75"/>
      <c r="DQ73" s="75"/>
      <c r="DR73" s="75"/>
      <c r="DS73" s="75"/>
      <c r="DT73" s="75"/>
      <c r="DU73" s="75"/>
      <c r="DV73" s="75"/>
      <c r="DW73" s="76"/>
      <c r="DX73" s="76"/>
      <c r="DY73" s="76"/>
      <c r="DZ73" s="75"/>
      <c r="EA73" s="77"/>
      <c r="EB73" s="77"/>
      <c r="EC73" s="77"/>
      <c r="ED73" s="77"/>
      <c r="EE73" s="77"/>
      <c r="EF73" s="77"/>
      <c r="EG73" s="77"/>
      <c r="EH73" s="77"/>
      <c r="EI73" s="77"/>
      <c r="EJ73" s="77"/>
      <c r="EK73" s="77"/>
      <c r="EL73" s="77"/>
      <c r="EM73" s="77"/>
      <c r="EN73" s="77"/>
      <c r="EO73" s="77"/>
      <c r="EP73" s="77"/>
      <c r="EQ73" s="77"/>
      <c r="ER73" s="77"/>
      <c r="ES73" s="77"/>
      <c r="ET73" s="77"/>
      <c r="EU73" s="77"/>
      <c r="EV73" s="77"/>
      <c r="EW73" s="77"/>
      <c r="EX73" s="77"/>
    </row>
    <row r="74" spans="1:154" s="74" customFormat="1" x14ac:dyDescent="0.2">
      <c r="A74" s="74" t="s">
        <v>212</v>
      </c>
      <c r="B74" s="74" t="s">
        <v>215</v>
      </c>
      <c r="C74" s="74" t="s">
        <v>216</v>
      </c>
      <c r="D74" s="74" t="s">
        <v>300</v>
      </c>
      <c r="E74" s="74" t="s">
        <v>53</v>
      </c>
      <c r="F74" s="74">
        <v>44.1</v>
      </c>
      <c r="G74" s="74">
        <v>0</v>
      </c>
      <c r="H74" s="74">
        <v>0</v>
      </c>
      <c r="I74" s="74">
        <v>44.9</v>
      </c>
      <c r="J74" s="74">
        <v>0</v>
      </c>
      <c r="K74" s="74">
        <v>0</v>
      </c>
      <c r="X74" s="74">
        <v>12</v>
      </c>
      <c r="Y74" s="74">
        <v>9</v>
      </c>
      <c r="Z74" s="74">
        <v>75</v>
      </c>
      <c r="AA74" s="74">
        <v>53</v>
      </c>
      <c r="AB74" s="74">
        <v>0</v>
      </c>
      <c r="AC74" s="74">
        <v>0</v>
      </c>
      <c r="AG74" s="74">
        <v>80.599999999999994</v>
      </c>
      <c r="AH74" s="74">
        <v>0</v>
      </c>
      <c r="AI74" s="74">
        <v>0</v>
      </c>
      <c r="AJ74" s="74">
        <v>101.2</v>
      </c>
      <c r="AK74" s="74">
        <v>0</v>
      </c>
      <c r="AL74" s="74">
        <v>0</v>
      </c>
      <c r="AM74" s="96">
        <v>14.27</v>
      </c>
      <c r="AN74" s="74">
        <v>1484</v>
      </c>
      <c r="AO74" s="74">
        <v>104</v>
      </c>
      <c r="AP74" s="96">
        <v>1.96</v>
      </c>
      <c r="AQ74" s="74">
        <v>104</v>
      </c>
      <c r="AR74" s="74">
        <v>53</v>
      </c>
      <c r="AS74" s="74">
        <v>13.2</v>
      </c>
      <c r="AT74" s="74">
        <v>7</v>
      </c>
      <c r="AU74" s="74">
        <v>53</v>
      </c>
      <c r="AY74" s="74">
        <v>0</v>
      </c>
      <c r="AZ74" s="74">
        <v>0</v>
      </c>
      <c r="BA74" s="74">
        <v>12</v>
      </c>
      <c r="BB74" s="74">
        <v>4.5</v>
      </c>
      <c r="BC74" s="74">
        <v>1</v>
      </c>
      <c r="BD74" s="74">
        <v>22</v>
      </c>
      <c r="BE74" s="74">
        <v>100</v>
      </c>
      <c r="BF74" s="74">
        <v>0</v>
      </c>
      <c r="BG74" s="74">
        <v>0</v>
      </c>
      <c r="BH74" s="74">
        <v>16</v>
      </c>
      <c r="BI74" s="74">
        <v>0</v>
      </c>
      <c r="BJ74" s="74">
        <v>0</v>
      </c>
      <c r="BK74" s="74">
        <v>86</v>
      </c>
      <c r="BL74" s="74">
        <v>0</v>
      </c>
      <c r="BM74" s="74">
        <v>0</v>
      </c>
      <c r="BN74" s="74">
        <v>14</v>
      </c>
      <c r="BO74" s="74">
        <v>0</v>
      </c>
      <c r="BP74" s="74">
        <v>0</v>
      </c>
      <c r="BQ74" s="74">
        <v>100</v>
      </c>
      <c r="BR74" s="74">
        <v>0</v>
      </c>
      <c r="BS74" s="74">
        <v>0</v>
      </c>
      <c r="BT74" s="74">
        <v>8</v>
      </c>
      <c r="BU74" s="74">
        <v>0</v>
      </c>
      <c r="BV74" s="74">
        <v>0</v>
      </c>
      <c r="BZ74" s="74">
        <v>31.6</v>
      </c>
      <c r="CA74" s="74">
        <v>6</v>
      </c>
      <c r="CB74" s="74">
        <v>19</v>
      </c>
      <c r="CF74" s="74">
        <v>0</v>
      </c>
      <c r="CG74" s="74">
        <v>0</v>
      </c>
      <c r="CH74" s="74">
        <v>19</v>
      </c>
      <c r="CI74" s="2">
        <f t="shared" si="5"/>
        <v>100</v>
      </c>
      <c r="CJ74" s="74">
        <v>19</v>
      </c>
      <c r="CK74" s="74">
        <v>19</v>
      </c>
      <c r="CL74" s="74">
        <v>11</v>
      </c>
      <c r="CM74" s="74">
        <v>0</v>
      </c>
      <c r="CN74" s="74">
        <v>0</v>
      </c>
      <c r="CO74" s="2">
        <f t="shared" ref="CO74:CO76" si="8">CP74/CQ74*100</f>
        <v>100</v>
      </c>
      <c r="CP74" s="74">
        <v>19</v>
      </c>
      <c r="CQ74" s="74">
        <v>19</v>
      </c>
      <c r="CR74" s="74">
        <v>11</v>
      </c>
      <c r="CS74" s="74">
        <v>0</v>
      </c>
      <c r="CT74" s="74">
        <v>0</v>
      </c>
      <c r="CU74" s="2"/>
      <c r="DA74" s="2"/>
      <c r="DD74" s="75"/>
      <c r="DE74" s="52"/>
      <c r="DF74" s="52"/>
      <c r="DG74" s="75"/>
      <c r="DH74" s="76"/>
      <c r="DI74" s="75"/>
      <c r="DJ74" s="75"/>
      <c r="DK74" s="76"/>
      <c r="DL74" s="75"/>
      <c r="DM74" s="75"/>
      <c r="DN74" s="75"/>
      <c r="DO74" s="75"/>
      <c r="DP74" s="75"/>
      <c r="DQ74" s="75"/>
      <c r="DR74" s="75"/>
      <c r="DS74" s="75"/>
      <c r="DT74" s="75"/>
      <c r="DU74" s="75"/>
      <c r="DV74" s="75"/>
      <c r="DW74" s="76"/>
      <c r="DX74" s="76"/>
      <c r="DY74" s="76"/>
      <c r="DZ74" s="75"/>
      <c r="EA74" s="77"/>
      <c r="EB74" s="77"/>
      <c r="EC74" s="77"/>
      <c r="ED74" s="77"/>
      <c r="EE74" s="77"/>
      <c r="EF74" s="77"/>
      <c r="EG74" s="77"/>
      <c r="EH74" s="77"/>
      <c r="EI74" s="77"/>
      <c r="EJ74" s="77"/>
      <c r="EK74" s="77"/>
      <c r="EL74" s="77"/>
      <c r="EM74" s="77"/>
      <c r="EN74" s="77"/>
      <c r="EO74" s="77"/>
      <c r="EP74" s="77"/>
      <c r="EQ74" s="77"/>
      <c r="ER74" s="77"/>
      <c r="ES74" s="77"/>
      <c r="ET74" s="77"/>
      <c r="EU74" s="77"/>
      <c r="EV74" s="77"/>
      <c r="EW74" s="77"/>
      <c r="EX74" s="77"/>
    </row>
    <row r="75" spans="1:154" s="74" customFormat="1" x14ac:dyDescent="0.2">
      <c r="A75" s="74" t="s">
        <v>213</v>
      </c>
      <c r="B75" s="74" t="s">
        <v>215</v>
      </c>
      <c r="C75" s="74" t="s">
        <v>216</v>
      </c>
      <c r="D75" s="74" t="s">
        <v>301</v>
      </c>
      <c r="E75" s="74" t="s">
        <v>53</v>
      </c>
      <c r="F75" s="74">
        <v>44.1</v>
      </c>
      <c r="G75" s="74">
        <v>0</v>
      </c>
      <c r="H75" s="74">
        <v>0</v>
      </c>
      <c r="I75" s="74">
        <v>43.5</v>
      </c>
      <c r="J75" s="74">
        <v>0</v>
      </c>
      <c r="K75" s="74">
        <v>0</v>
      </c>
      <c r="X75" s="74">
        <v>47.3</v>
      </c>
      <c r="Y75" s="74">
        <v>218</v>
      </c>
      <c r="Z75" s="74">
        <v>461</v>
      </c>
      <c r="AA75" s="74">
        <v>461</v>
      </c>
      <c r="AB75" s="74">
        <v>0</v>
      </c>
      <c r="AC75" s="74">
        <v>0</v>
      </c>
      <c r="AG75" s="74">
        <v>80.599999999999994</v>
      </c>
      <c r="AH75" s="74">
        <v>0</v>
      </c>
      <c r="AI75" s="74">
        <v>0</v>
      </c>
      <c r="AJ75" s="74">
        <v>84.9</v>
      </c>
      <c r="AK75" s="74">
        <v>0</v>
      </c>
      <c r="AL75" s="74">
        <v>0</v>
      </c>
      <c r="AM75" s="96">
        <v>19.25</v>
      </c>
      <c r="AN75" s="74">
        <v>14862</v>
      </c>
      <c r="AO75" s="74">
        <v>772</v>
      </c>
      <c r="AP75" s="96">
        <v>1.67</v>
      </c>
      <c r="AQ75" s="74">
        <v>772</v>
      </c>
      <c r="AR75" s="74">
        <v>461</v>
      </c>
      <c r="AS75" s="74">
        <v>30.6</v>
      </c>
      <c r="AT75" s="74">
        <v>141</v>
      </c>
      <c r="AU75" s="74">
        <v>461</v>
      </c>
      <c r="AY75" s="74">
        <v>1.9</v>
      </c>
      <c r="AZ75" s="74">
        <v>3</v>
      </c>
      <c r="BA75" s="74">
        <v>160</v>
      </c>
      <c r="BB75" s="74">
        <v>0.7</v>
      </c>
      <c r="BC75" s="74">
        <v>1</v>
      </c>
      <c r="BD75" s="74">
        <v>153</v>
      </c>
      <c r="BE75" s="74">
        <v>83</v>
      </c>
      <c r="BF75" s="74">
        <v>0</v>
      </c>
      <c r="BG75" s="74">
        <v>0</v>
      </c>
      <c r="BH75" s="74">
        <v>1</v>
      </c>
      <c r="BI75" s="74">
        <v>0</v>
      </c>
      <c r="BJ75" s="74">
        <v>0</v>
      </c>
      <c r="BK75" s="74">
        <v>75</v>
      </c>
      <c r="BL75" s="74">
        <v>0</v>
      </c>
      <c r="BM75" s="74">
        <v>0</v>
      </c>
      <c r="BN75" s="74">
        <v>5</v>
      </c>
      <c r="BO75" s="74">
        <v>0</v>
      </c>
      <c r="BP75" s="74">
        <v>0</v>
      </c>
      <c r="BQ75" s="74">
        <v>93</v>
      </c>
      <c r="BR75" s="74">
        <v>0</v>
      </c>
      <c r="BS75" s="74">
        <v>0</v>
      </c>
      <c r="BT75" s="74">
        <v>3</v>
      </c>
      <c r="BU75" s="74">
        <v>0</v>
      </c>
      <c r="BV75" s="74">
        <v>0</v>
      </c>
      <c r="BZ75" s="74">
        <v>34.6</v>
      </c>
      <c r="CA75" s="74">
        <v>53</v>
      </c>
      <c r="CB75" s="74">
        <v>153</v>
      </c>
      <c r="CF75" s="74">
        <v>3.9</v>
      </c>
      <c r="CG75" s="74">
        <v>6</v>
      </c>
      <c r="CH75" s="74">
        <v>153</v>
      </c>
      <c r="CI75" s="2">
        <f t="shared" si="5"/>
        <v>92</v>
      </c>
      <c r="CJ75" s="74">
        <v>138</v>
      </c>
      <c r="CK75" s="74">
        <v>150</v>
      </c>
      <c r="CL75" s="74">
        <v>3</v>
      </c>
      <c r="CM75" s="74">
        <v>0</v>
      </c>
      <c r="CN75" s="74">
        <v>0</v>
      </c>
      <c r="CO75" s="2"/>
      <c r="CU75" s="2">
        <f t="shared" si="6"/>
        <v>92</v>
      </c>
      <c r="CV75" s="74">
        <v>138</v>
      </c>
      <c r="CW75" s="74">
        <v>150</v>
      </c>
      <c r="CX75" s="74">
        <v>3</v>
      </c>
      <c r="CY75" s="74">
        <v>0</v>
      </c>
      <c r="CZ75" s="74">
        <v>0</v>
      </c>
      <c r="DA75" s="2">
        <f t="shared" si="7"/>
        <v>100</v>
      </c>
      <c r="DB75" s="74">
        <v>16</v>
      </c>
      <c r="DC75" s="74">
        <v>16</v>
      </c>
      <c r="DD75" s="75"/>
      <c r="DE75" s="52"/>
      <c r="DF75" s="52"/>
      <c r="DG75" s="75"/>
      <c r="DH75" s="76"/>
      <c r="DI75" s="75"/>
      <c r="DJ75" s="75"/>
      <c r="DK75" s="76"/>
      <c r="DL75" s="75"/>
      <c r="DM75" s="75"/>
      <c r="DN75" s="75"/>
      <c r="DO75" s="75"/>
      <c r="DP75" s="75"/>
      <c r="DQ75" s="75"/>
      <c r="DR75" s="75"/>
      <c r="DS75" s="75"/>
      <c r="DT75" s="75"/>
      <c r="DU75" s="75"/>
      <c r="DV75" s="75"/>
      <c r="DW75" s="76"/>
      <c r="DX75" s="76"/>
      <c r="DY75" s="76"/>
      <c r="DZ75" s="75"/>
      <c r="EA75" s="77"/>
      <c r="EB75" s="77"/>
      <c r="EC75" s="77"/>
      <c r="ED75" s="77"/>
      <c r="EE75" s="77"/>
      <c r="EF75" s="77"/>
      <c r="EG75" s="77"/>
      <c r="EH75" s="77"/>
      <c r="EI75" s="77"/>
      <c r="EJ75" s="77"/>
      <c r="EK75" s="77"/>
      <c r="EL75" s="77"/>
      <c r="EM75" s="77"/>
      <c r="EN75" s="77"/>
      <c r="EO75" s="77"/>
      <c r="EP75" s="77"/>
      <c r="EQ75" s="77"/>
      <c r="ER75" s="77"/>
      <c r="ES75" s="77"/>
      <c r="ET75" s="77"/>
      <c r="EU75" s="77"/>
      <c r="EV75" s="77"/>
      <c r="EW75" s="77"/>
      <c r="EX75" s="77"/>
    </row>
    <row r="76" spans="1:154" s="74" customFormat="1" x14ac:dyDescent="0.2">
      <c r="A76" s="74" t="s">
        <v>214</v>
      </c>
      <c r="B76" s="74" t="s">
        <v>215</v>
      </c>
      <c r="C76" s="74" t="s">
        <v>216</v>
      </c>
      <c r="D76" s="74" t="s">
        <v>298</v>
      </c>
      <c r="E76" s="74" t="s">
        <v>280</v>
      </c>
      <c r="F76" s="74">
        <v>44.1</v>
      </c>
      <c r="G76" s="74">
        <v>0</v>
      </c>
      <c r="H76" s="74">
        <v>0</v>
      </c>
      <c r="I76" s="74">
        <v>42.4</v>
      </c>
      <c r="J76" s="74">
        <v>0</v>
      </c>
      <c r="K76" s="74">
        <v>0</v>
      </c>
      <c r="X76" s="74">
        <v>55.6</v>
      </c>
      <c r="Y76" s="74">
        <v>30</v>
      </c>
      <c r="Z76" s="74">
        <v>54</v>
      </c>
      <c r="AA76" s="74">
        <v>37</v>
      </c>
      <c r="AB76" s="74">
        <v>0</v>
      </c>
      <c r="AC76" s="74">
        <v>0</v>
      </c>
      <c r="AG76" s="74">
        <v>80.599999999999994</v>
      </c>
      <c r="AH76" s="74">
        <v>0</v>
      </c>
      <c r="AI76" s="74">
        <v>0</v>
      </c>
      <c r="AJ76" s="74">
        <v>83.3</v>
      </c>
      <c r="AK76" s="74">
        <v>0</v>
      </c>
      <c r="AL76" s="74">
        <v>0</v>
      </c>
      <c r="AM76" s="96">
        <v>12.51</v>
      </c>
      <c r="AN76" s="74">
        <v>1251</v>
      </c>
      <c r="AO76" s="74">
        <v>100</v>
      </c>
      <c r="AP76" s="96">
        <v>2.7</v>
      </c>
      <c r="AQ76" s="74">
        <v>100</v>
      </c>
      <c r="AR76" s="74">
        <v>37</v>
      </c>
      <c r="AS76" s="74">
        <v>32.4</v>
      </c>
      <c r="AT76" s="74">
        <v>12</v>
      </c>
      <c r="AU76" s="74">
        <v>37</v>
      </c>
      <c r="AY76" s="74">
        <v>14.3</v>
      </c>
      <c r="AZ76" s="74">
        <v>2</v>
      </c>
      <c r="BA76" s="74">
        <v>14</v>
      </c>
      <c r="BB76" s="74">
        <v>23.1</v>
      </c>
      <c r="BC76" s="74">
        <v>3</v>
      </c>
      <c r="BD76" s="74">
        <v>13</v>
      </c>
      <c r="BE76" s="74">
        <v>44</v>
      </c>
      <c r="BF76" s="74">
        <v>0</v>
      </c>
      <c r="BG76" s="74">
        <v>0</v>
      </c>
      <c r="BH76" s="74">
        <v>-26</v>
      </c>
      <c r="BI76" s="74">
        <v>0</v>
      </c>
      <c r="BJ76" s="74">
        <v>0</v>
      </c>
      <c r="BK76" s="74">
        <v>40</v>
      </c>
      <c r="BL76" s="74">
        <v>0</v>
      </c>
      <c r="BM76" s="74">
        <v>0</v>
      </c>
      <c r="BN76" s="74">
        <v>-23</v>
      </c>
      <c r="BO76" s="74">
        <v>0</v>
      </c>
      <c r="BP76" s="74">
        <v>0</v>
      </c>
      <c r="BQ76" s="74">
        <v>67</v>
      </c>
      <c r="BR76" s="74">
        <v>0</v>
      </c>
      <c r="BS76" s="74">
        <v>0</v>
      </c>
      <c r="BT76" s="74">
        <v>-14</v>
      </c>
      <c r="BU76" s="74">
        <v>0</v>
      </c>
      <c r="BV76" s="74">
        <v>0</v>
      </c>
      <c r="CF76" s="74">
        <v>25</v>
      </c>
      <c r="CG76" s="74">
        <v>2</v>
      </c>
      <c r="CH76" s="74">
        <v>8</v>
      </c>
      <c r="CI76" s="2">
        <f t="shared" si="5"/>
        <v>62.5</v>
      </c>
      <c r="CJ76" s="74">
        <v>5</v>
      </c>
      <c r="CK76" s="74">
        <v>8</v>
      </c>
      <c r="CL76" s="74">
        <v>-22</v>
      </c>
      <c r="CM76" s="74">
        <v>0</v>
      </c>
      <c r="CN76" s="74">
        <v>0</v>
      </c>
      <c r="CO76" s="2">
        <f t="shared" si="8"/>
        <v>71.428571428571431</v>
      </c>
      <c r="CP76" s="74">
        <v>5</v>
      </c>
      <c r="CQ76" s="74">
        <v>7</v>
      </c>
      <c r="CS76" s="74">
        <v>0</v>
      </c>
      <c r="CT76" s="74">
        <v>0</v>
      </c>
      <c r="CU76" s="2">
        <f t="shared" si="6"/>
        <v>0</v>
      </c>
      <c r="CV76" s="74">
        <v>0</v>
      </c>
      <c r="CW76" s="74">
        <v>1</v>
      </c>
      <c r="CY76" s="74">
        <v>0</v>
      </c>
      <c r="CZ76" s="74">
        <v>0</v>
      </c>
      <c r="DA76" s="2"/>
      <c r="DD76" s="75"/>
      <c r="DE76" s="52"/>
      <c r="DF76" s="52"/>
      <c r="DG76" s="75"/>
      <c r="DH76" s="76"/>
      <c r="DI76" s="75"/>
      <c r="DJ76" s="75"/>
      <c r="DK76" s="76"/>
      <c r="DL76" s="75"/>
      <c r="DM76" s="75"/>
      <c r="DN76" s="75"/>
      <c r="DO76" s="75"/>
      <c r="DP76" s="75"/>
      <c r="DQ76" s="75"/>
      <c r="DR76" s="75"/>
      <c r="DS76" s="75"/>
      <c r="DT76" s="75"/>
      <c r="DU76" s="75"/>
      <c r="DV76" s="75"/>
      <c r="DW76" s="76"/>
      <c r="DX76" s="76"/>
      <c r="DY76" s="76"/>
      <c r="DZ76" s="75"/>
      <c r="EA76" s="77"/>
      <c r="EB76" s="77"/>
      <c r="EC76" s="77"/>
      <c r="ED76" s="77"/>
      <c r="EE76" s="77"/>
      <c r="EF76" s="77"/>
      <c r="EG76" s="77"/>
      <c r="EH76" s="77"/>
      <c r="EI76" s="77"/>
      <c r="EJ76" s="77"/>
      <c r="EK76" s="77"/>
      <c r="EL76" s="77"/>
      <c r="EM76" s="77"/>
      <c r="EN76" s="77"/>
      <c r="EO76" s="77"/>
      <c r="EP76" s="77"/>
      <c r="EQ76" s="77"/>
      <c r="ER76" s="77"/>
      <c r="ES76" s="77"/>
      <c r="ET76" s="77"/>
      <c r="EU76" s="77"/>
      <c r="EV76" s="77"/>
      <c r="EW76" s="77"/>
      <c r="EX76" s="77"/>
    </row>
    <row r="77" spans="1:154" x14ac:dyDescent="0.2">
      <c r="B77"/>
      <c r="DD77" s="52"/>
      <c r="DE77" s="52"/>
      <c r="DF77" s="52"/>
      <c r="DG77" s="52"/>
      <c r="DH77" s="52"/>
      <c r="DI77" s="52"/>
      <c r="DJ77" s="52"/>
      <c r="DK77" s="52"/>
      <c r="DL77" s="52"/>
      <c r="DM77" s="52"/>
      <c r="DN77" s="52"/>
      <c r="DO77" s="52"/>
      <c r="DP77" s="52"/>
      <c r="DQ77" s="52"/>
      <c r="DR77" s="52"/>
      <c r="DS77" s="52"/>
      <c r="DT77" s="52"/>
      <c r="DU77" s="52"/>
      <c r="DV77" s="52"/>
      <c r="DW77" s="52"/>
      <c r="DX77" s="52"/>
      <c r="DY77" s="52"/>
      <c r="DZ77" s="52"/>
      <c r="EA77" s="3"/>
      <c r="EB77" s="3"/>
      <c r="EC77" s="3"/>
      <c r="ED77" s="3"/>
      <c r="EE77" s="3"/>
      <c r="EF77" s="3"/>
      <c r="EG77" s="3"/>
      <c r="EH77" s="3"/>
      <c r="EI77" s="3"/>
      <c r="EJ77" s="3"/>
      <c r="EK77" s="3"/>
      <c r="EL77" s="3"/>
      <c r="EM77" s="3"/>
      <c r="EN77" s="3"/>
      <c r="EO77" s="3"/>
      <c r="EP77" s="3"/>
      <c r="EQ77" s="3"/>
      <c r="ER77" s="3"/>
      <c r="ES77" s="3"/>
      <c r="ET77" s="3"/>
      <c r="EU77" s="3"/>
      <c r="EV77" s="3"/>
      <c r="EW77" s="3"/>
      <c r="EX77" s="3"/>
    </row>
    <row r="78" spans="1:154" hidden="1" x14ac:dyDescent="0.2">
      <c r="B78"/>
      <c r="DD78" s="52"/>
      <c r="DE78" s="52"/>
      <c r="DF78" s="52"/>
      <c r="DG78" s="52"/>
      <c r="DH78" s="52"/>
      <c r="DI78" s="52"/>
      <c r="DJ78" s="52"/>
      <c r="DK78" s="52"/>
      <c r="DL78" s="52"/>
      <c r="DM78" s="52"/>
      <c r="DN78" s="52"/>
      <c r="DO78" s="52"/>
      <c r="DP78" s="52"/>
      <c r="DQ78" s="52"/>
      <c r="DR78" s="52"/>
      <c r="DS78" s="52"/>
      <c r="DT78" s="52"/>
      <c r="DU78" s="52"/>
      <c r="DV78" s="52"/>
      <c r="DW78" s="52"/>
      <c r="DX78" s="52"/>
      <c r="DY78" s="52"/>
      <c r="DZ78" s="52"/>
      <c r="EA78" s="3"/>
      <c r="EB78" s="3"/>
      <c r="EC78" s="3"/>
      <c r="ED78" s="3"/>
      <c r="EE78" s="3"/>
      <c r="EF78" s="3"/>
      <c r="EG78" s="3"/>
      <c r="EH78" s="3"/>
      <c r="EI78" s="3"/>
      <c r="EJ78" s="3"/>
      <c r="EK78" s="3"/>
      <c r="EL78" s="3"/>
      <c r="EM78" s="3"/>
      <c r="EN78" s="3"/>
      <c r="EO78" s="3"/>
      <c r="EP78" s="3"/>
      <c r="EQ78" s="3"/>
      <c r="ER78" s="3"/>
      <c r="ES78" s="3"/>
      <c r="ET78" s="3"/>
      <c r="EU78" s="3"/>
      <c r="EV78" s="3"/>
      <c r="EW78" s="3"/>
      <c r="EX78" s="3"/>
    </row>
    <row r="79" spans="1:154" hidden="1" x14ac:dyDescent="0.2">
      <c r="B79"/>
      <c r="DD79" s="52"/>
      <c r="DE79" s="52"/>
      <c r="DF79" s="52"/>
      <c r="DG79" s="52"/>
      <c r="DH79" s="52"/>
      <c r="DI79" s="52"/>
      <c r="DJ79" s="52"/>
      <c r="DK79" s="52"/>
      <c r="DL79" s="52"/>
      <c r="DM79" s="52"/>
      <c r="DN79" s="52"/>
      <c r="DO79" s="52"/>
      <c r="DP79" s="52"/>
      <c r="DQ79" s="52"/>
      <c r="DR79" s="52"/>
      <c r="DS79" s="52"/>
      <c r="DT79" s="52"/>
      <c r="DU79" s="52"/>
      <c r="DV79" s="52"/>
      <c r="DW79" s="52"/>
      <c r="DX79" s="52"/>
      <c r="DY79" s="52"/>
      <c r="DZ79" s="52"/>
      <c r="EA79" s="3"/>
      <c r="EB79" s="3"/>
      <c r="EC79" s="3"/>
      <c r="ED79" s="3"/>
      <c r="EE79" s="3"/>
      <c r="EF79" s="3"/>
      <c r="EG79" s="3"/>
      <c r="EH79" s="3"/>
      <c r="EI79" s="3"/>
      <c r="EJ79" s="3"/>
      <c r="EK79" s="3"/>
      <c r="EL79" s="3"/>
      <c r="EM79" s="3"/>
      <c r="EN79" s="3"/>
      <c r="EO79" s="3"/>
      <c r="EP79" s="3"/>
      <c r="EQ79" s="3"/>
      <c r="ER79" s="3"/>
      <c r="ES79" s="3"/>
      <c r="ET79" s="3"/>
      <c r="EU79" s="3"/>
      <c r="EV79" s="3"/>
      <c r="EW79" s="3"/>
      <c r="EX79" s="3"/>
    </row>
    <row r="80" spans="1:154" hidden="1" x14ac:dyDescent="0.2">
      <c r="B80"/>
      <c r="DD80" s="52"/>
      <c r="DE80" s="52"/>
      <c r="DF80" s="52"/>
      <c r="DG80" s="52"/>
      <c r="DH80" s="52"/>
      <c r="DI80" s="52"/>
      <c r="DJ80" s="52"/>
      <c r="DK80" s="52"/>
      <c r="DL80" s="52"/>
      <c r="DM80" s="52"/>
      <c r="DN80" s="52"/>
      <c r="DO80" s="52"/>
      <c r="DP80" s="52"/>
      <c r="DQ80" s="52"/>
      <c r="DR80" s="52"/>
      <c r="DS80" s="52"/>
      <c r="DT80" s="52"/>
      <c r="DU80" s="52"/>
      <c r="DV80" s="52"/>
      <c r="DW80" s="52"/>
      <c r="DX80" s="52"/>
      <c r="DY80" s="52"/>
      <c r="DZ80" s="52"/>
      <c r="EA80" s="3"/>
      <c r="EB80" s="3"/>
      <c r="EC80" s="3"/>
      <c r="ED80" s="3"/>
      <c r="EE80" s="3"/>
      <c r="EF80" s="3"/>
      <c r="EG80" s="3"/>
      <c r="EH80" s="3"/>
      <c r="EI80" s="3"/>
      <c r="EJ80" s="3"/>
      <c r="EK80" s="3"/>
      <c r="EL80" s="3"/>
      <c r="EM80" s="3"/>
      <c r="EN80" s="3"/>
      <c r="EO80" s="3"/>
      <c r="EP80" s="3"/>
      <c r="EQ80" s="3"/>
      <c r="ER80" s="3"/>
      <c r="ES80" s="3"/>
      <c r="ET80" s="3"/>
      <c r="EU80" s="3"/>
      <c r="EV80" s="3"/>
      <c r="EW80" s="3"/>
      <c r="EX80" s="3"/>
    </row>
    <row r="81" spans="2:154" hidden="1" x14ac:dyDescent="0.2">
      <c r="B81"/>
      <c r="DD81" s="52"/>
      <c r="DE81" s="52"/>
      <c r="DF81" s="52"/>
      <c r="DG81" s="52"/>
      <c r="DH81" s="52"/>
      <c r="DI81" s="52"/>
      <c r="DJ81" s="52"/>
      <c r="DK81" s="52"/>
      <c r="DL81" s="52"/>
      <c r="DM81" s="52"/>
      <c r="DN81" s="52"/>
      <c r="DO81" s="52"/>
      <c r="DP81" s="52"/>
      <c r="DQ81" s="52"/>
      <c r="DR81" s="52"/>
      <c r="DS81" s="52"/>
      <c r="DT81" s="52"/>
      <c r="DU81" s="52"/>
      <c r="DV81" s="52"/>
      <c r="DW81" s="52"/>
      <c r="DX81" s="52"/>
      <c r="DY81" s="52"/>
      <c r="DZ81" s="52"/>
      <c r="EA81" s="3"/>
      <c r="EB81" s="3"/>
      <c r="EC81" s="3"/>
      <c r="ED81" s="3"/>
      <c r="EE81" s="3"/>
      <c r="EF81" s="3"/>
      <c r="EG81" s="3"/>
      <c r="EH81" s="3"/>
      <c r="EI81" s="3"/>
      <c r="EJ81" s="3"/>
      <c r="EK81" s="3"/>
      <c r="EL81" s="3"/>
      <c r="EM81" s="3"/>
      <c r="EN81" s="3"/>
      <c r="EO81" s="3"/>
      <c r="EP81" s="3"/>
      <c r="EQ81" s="3"/>
      <c r="ER81" s="3"/>
      <c r="ES81" s="3"/>
      <c r="ET81" s="3"/>
      <c r="EU81" s="3"/>
      <c r="EV81" s="3"/>
      <c r="EW81" s="3"/>
      <c r="EX81" s="3"/>
    </row>
    <row r="82" spans="2:154" hidden="1" x14ac:dyDescent="0.2">
      <c r="B82"/>
      <c r="DD82" s="52"/>
      <c r="DE82" s="52"/>
      <c r="DF82" s="52"/>
      <c r="DG82" s="52"/>
      <c r="DH82" s="52"/>
      <c r="DI82" s="52"/>
      <c r="DJ82" s="52"/>
      <c r="DK82" s="52"/>
      <c r="DL82" s="52"/>
      <c r="DM82" s="52"/>
      <c r="DN82" s="52"/>
      <c r="DO82" s="52"/>
      <c r="DP82" s="52"/>
      <c r="DQ82" s="52"/>
      <c r="DR82" s="52"/>
      <c r="DS82" s="52"/>
      <c r="DT82" s="52"/>
      <c r="DU82" s="52"/>
      <c r="DV82" s="52"/>
      <c r="DW82" s="52"/>
      <c r="DX82" s="52"/>
      <c r="DY82" s="52"/>
      <c r="DZ82" s="52"/>
      <c r="EA82" s="3"/>
      <c r="EB82" s="3"/>
      <c r="EC82" s="3"/>
      <c r="ED82" s="3"/>
      <c r="EE82" s="3"/>
      <c r="EF82" s="3"/>
      <c r="EG82" s="3"/>
      <c r="EH82" s="3"/>
      <c r="EI82" s="3"/>
      <c r="EJ82" s="3"/>
      <c r="EK82" s="3"/>
      <c r="EL82" s="3"/>
      <c r="EM82" s="3"/>
      <c r="EN82" s="3"/>
      <c r="EO82" s="3"/>
      <c r="EP82" s="3"/>
      <c r="EQ82" s="3"/>
      <c r="ER82" s="3"/>
      <c r="ES82" s="3"/>
      <c r="ET82" s="3"/>
      <c r="EU82" s="3"/>
      <c r="EV82" s="3"/>
      <c r="EW82" s="3"/>
      <c r="EX82" s="3"/>
    </row>
    <row r="83" spans="2:154" hidden="1" x14ac:dyDescent="0.2">
      <c r="B83"/>
      <c r="DD83" s="52"/>
      <c r="DE83" s="52"/>
      <c r="DF83" s="52"/>
      <c r="DG83" s="52"/>
      <c r="DH83" s="52"/>
      <c r="DI83" s="52"/>
      <c r="DJ83" s="52"/>
      <c r="DK83" s="52"/>
      <c r="DL83" s="52"/>
      <c r="DM83" s="52"/>
      <c r="DN83" s="52"/>
      <c r="DO83" s="52"/>
      <c r="DP83" s="52"/>
      <c r="DQ83" s="52"/>
      <c r="DR83" s="52"/>
      <c r="DS83" s="52"/>
      <c r="DT83" s="52"/>
      <c r="DU83" s="52"/>
      <c r="DV83" s="52"/>
      <c r="DW83" s="52"/>
      <c r="DX83" s="52"/>
      <c r="DY83" s="52"/>
      <c r="DZ83" s="52"/>
      <c r="EA83" s="3"/>
      <c r="EB83" s="3"/>
      <c r="EC83" s="3"/>
      <c r="ED83" s="3"/>
      <c r="EE83" s="3"/>
      <c r="EF83" s="3"/>
      <c r="EG83" s="3"/>
      <c r="EH83" s="3"/>
      <c r="EI83" s="3"/>
      <c r="EJ83" s="3"/>
      <c r="EK83" s="3"/>
      <c r="EL83" s="3"/>
      <c r="EM83" s="3"/>
      <c r="EN83" s="3"/>
      <c r="EO83" s="3"/>
      <c r="EP83" s="3"/>
      <c r="EQ83" s="3"/>
      <c r="ER83" s="3"/>
      <c r="ES83" s="3"/>
      <c r="ET83" s="3"/>
      <c r="EU83" s="3"/>
      <c r="EV83" s="3"/>
      <c r="EW83" s="3"/>
      <c r="EX83" s="3"/>
    </row>
    <row r="84" spans="2:154" hidden="1" x14ac:dyDescent="0.2">
      <c r="B84"/>
      <c r="DD84" s="52"/>
      <c r="DE84" s="52"/>
      <c r="DF84" s="52"/>
      <c r="DG84" s="52"/>
      <c r="DH84" s="52"/>
      <c r="DI84" s="52"/>
      <c r="DJ84" s="52"/>
      <c r="DK84" s="52"/>
      <c r="DL84" s="52"/>
      <c r="DM84" s="52"/>
      <c r="DN84" s="52"/>
      <c r="DO84" s="52"/>
      <c r="DP84" s="52"/>
      <c r="DQ84" s="52"/>
      <c r="DR84" s="52"/>
      <c r="DS84" s="52"/>
      <c r="DT84" s="52"/>
      <c r="DU84" s="52"/>
      <c r="DV84" s="52"/>
      <c r="DW84" s="52"/>
      <c r="DX84" s="52"/>
      <c r="DY84" s="52"/>
      <c r="DZ84" s="52"/>
      <c r="EA84" s="3"/>
      <c r="EB84" s="3"/>
      <c r="EC84" s="3"/>
      <c r="ED84" s="3"/>
      <c r="EE84" s="3"/>
      <c r="EF84" s="3"/>
      <c r="EG84" s="3"/>
      <c r="EH84" s="3"/>
      <c r="EI84" s="3"/>
      <c r="EJ84" s="3"/>
      <c r="EK84" s="3"/>
      <c r="EL84" s="3"/>
      <c r="EM84" s="3"/>
      <c r="EN84" s="3"/>
      <c r="EO84" s="3"/>
      <c r="EP84" s="3"/>
      <c r="EQ84" s="3"/>
      <c r="ER84" s="3"/>
      <c r="ES84" s="3"/>
      <c r="ET84" s="3"/>
      <c r="EU84" s="3"/>
      <c r="EV84" s="3"/>
      <c r="EW84" s="3"/>
      <c r="EX84" s="3"/>
    </row>
    <row r="85" spans="2:154" hidden="1" x14ac:dyDescent="0.2">
      <c r="B85"/>
      <c r="DD85" s="52"/>
      <c r="DE85" s="52"/>
      <c r="DF85" s="52"/>
      <c r="DG85" s="52"/>
      <c r="DH85" s="52"/>
      <c r="DI85" s="52"/>
      <c r="DJ85" s="52"/>
      <c r="DK85" s="52"/>
      <c r="DL85" s="52"/>
      <c r="DM85" s="52"/>
      <c r="DN85" s="52"/>
      <c r="DO85" s="52"/>
      <c r="DP85" s="52"/>
      <c r="DQ85" s="52"/>
      <c r="DR85" s="52"/>
      <c r="DS85" s="52"/>
      <c r="DT85" s="52"/>
      <c r="DU85" s="52"/>
      <c r="DV85" s="52"/>
      <c r="DW85" s="52"/>
      <c r="DX85" s="52"/>
      <c r="DY85" s="52"/>
      <c r="DZ85" s="52"/>
      <c r="EA85" s="3"/>
      <c r="EB85" s="3"/>
      <c r="EC85" s="3"/>
      <c r="ED85" s="3"/>
      <c r="EE85" s="3"/>
      <c r="EF85" s="3"/>
      <c r="EG85" s="3"/>
      <c r="EH85" s="3"/>
      <c r="EI85" s="3"/>
      <c r="EJ85" s="3"/>
      <c r="EK85" s="3"/>
      <c r="EL85" s="3"/>
      <c r="EM85" s="3"/>
      <c r="EN85" s="3"/>
      <c r="EO85" s="3"/>
      <c r="EP85" s="3"/>
      <c r="EQ85" s="3"/>
      <c r="ER85" s="3"/>
      <c r="ES85" s="3"/>
      <c r="ET85" s="3"/>
      <c r="EU85" s="3"/>
      <c r="EV85" s="3"/>
      <c r="EW85" s="3"/>
      <c r="EX85" s="3"/>
    </row>
    <row r="86" spans="2:154" hidden="1" x14ac:dyDescent="0.2">
      <c r="B86"/>
      <c r="DD86" s="52"/>
      <c r="DE86" s="52"/>
      <c r="DF86" s="52"/>
      <c r="DG86" s="52"/>
      <c r="DH86" s="52"/>
      <c r="DI86" s="52"/>
      <c r="DJ86" s="52"/>
      <c r="DK86" s="52"/>
      <c r="DL86" s="52"/>
      <c r="DM86" s="52"/>
      <c r="DN86" s="52"/>
      <c r="DO86" s="52"/>
      <c r="DP86" s="52"/>
      <c r="DQ86" s="52"/>
      <c r="DR86" s="52"/>
      <c r="DS86" s="52"/>
      <c r="DT86" s="52"/>
      <c r="DU86" s="52"/>
      <c r="DV86" s="52"/>
      <c r="DW86" s="52"/>
      <c r="DX86" s="52"/>
      <c r="DY86" s="52"/>
      <c r="DZ86" s="52"/>
      <c r="EA86" s="3"/>
      <c r="EB86" s="3"/>
      <c r="EC86" s="3"/>
      <c r="ED86" s="3"/>
      <c r="EE86" s="3"/>
      <c r="EF86" s="3"/>
      <c r="EG86" s="3"/>
      <c r="EH86" s="3"/>
      <c r="EI86" s="3"/>
      <c r="EJ86" s="3"/>
      <c r="EK86" s="3"/>
      <c r="EL86" s="3"/>
      <c r="EM86" s="3"/>
      <c r="EN86" s="3"/>
      <c r="EO86" s="3"/>
      <c r="EP86" s="3"/>
      <c r="EQ86" s="3"/>
      <c r="ER86" s="3"/>
      <c r="ES86" s="3"/>
      <c r="ET86" s="3"/>
      <c r="EU86" s="3"/>
      <c r="EV86" s="3"/>
      <c r="EW86" s="3"/>
      <c r="EX86" s="3"/>
    </row>
    <row r="87" spans="2:154" hidden="1" x14ac:dyDescent="0.2">
      <c r="B87"/>
      <c r="DD87" s="52"/>
      <c r="DE87" s="52"/>
      <c r="DF87" s="52"/>
      <c r="DG87" s="52"/>
      <c r="DH87" s="52"/>
      <c r="DI87" s="52"/>
      <c r="DJ87" s="52"/>
      <c r="DK87" s="52"/>
      <c r="DL87" s="52"/>
      <c r="DM87" s="52"/>
      <c r="DN87" s="52"/>
      <c r="DO87" s="52"/>
      <c r="DP87" s="52"/>
      <c r="DQ87" s="52"/>
      <c r="DR87" s="52"/>
      <c r="DS87" s="52"/>
      <c r="DT87" s="52"/>
      <c r="DU87" s="52"/>
      <c r="DV87" s="52"/>
      <c r="DW87" s="52"/>
      <c r="DX87" s="52"/>
      <c r="DY87" s="52"/>
      <c r="DZ87" s="52"/>
      <c r="EA87" s="3"/>
      <c r="EB87" s="3"/>
      <c r="EC87" s="3"/>
      <c r="ED87" s="3"/>
      <c r="EE87" s="3"/>
      <c r="EF87" s="3"/>
      <c r="EG87" s="3"/>
      <c r="EH87" s="3"/>
      <c r="EI87" s="3"/>
      <c r="EJ87" s="3"/>
      <c r="EK87" s="3"/>
      <c r="EL87" s="3"/>
      <c r="EM87" s="3"/>
      <c r="EN87" s="3"/>
      <c r="EO87" s="3"/>
      <c r="EP87" s="3"/>
      <c r="EQ87" s="3"/>
      <c r="ER87" s="3"/>
      <c r="ES87" s="3"/>
      <c r="ET87" s="3"/>
      <c r="EU87" s="3"/>
      <c r="EV87" s="3"/>
      <c r="EW87" s="3"/>
      <c r="EX87" s="3"/>
    </row>
    <row r="88" spans="2:154" hidden="1" x14ac:dyDescent="0.2">
      <c r="B88"/>
      <c r="DD88" s="52"/>
      <c r="DE88" s="52"/>
      <c r="DF88" s="52"/>
      <c r="DG88" s="52"/>
      <c r="DH88" s="52"/>
      <c r="DI88" s="52"/>
      <c r="DJ88" s="52"/>
      <c r="DK88" s="52"/>
      <c r="DL88" s="52"/>
      <c r="DM88" s="52"/>
      <c r="DN88" s="52"/>
      <c r="DO88" s="52"/>
      <c r="DP88" s="52"/>
      <c r="DQ88" s="52"/>
      <c r="DR88" s="52"/>
      <c r="DS88" s="52"/>
      <c r="DT88" s="52"/>
      <c r="DU88" s="52"/>
      <c r="DV88" s="52"/>
      <c r="DW88" s="52"/>
      <c r="DX88" s="52"/>
      <c r="DY88" s="52"/>
      <c r="DZ88" s="52"/>
      <c r="EA88" s="3"/>
      <c r="EB88" s="3"/>
      <c r="EC88" s="3"/>
      <c r="ED88" s="3"/>
      <c r="EE88" s="3"/>
      <c r="EF88" s="3"/>
      <c r="EG88" s="3"/>
      <c r="EH88" s="3"/>
      <c r="EI88" s="3"/>
      <c r="EJ88" s="3"/>
      <c r="EK88" s="3"/>
      <c r="EL88" s="3"/>
      <c r="EM88" s="3"/>
      <c r="EN88" s="3"/>
      <c r="EO88" s="3"/>
      <c r="EP88" s="3"/>
      <c r="EQ88" s="3"/>
      <c r="ER88" s="3"/>
      <c r="ES88" s="3"/>
      <c r="ET88" s="3"/>
      <c r="EU88" s="3"/>
      <c r="EV88" s="3"/>
      <c r="EW88" s="3"/>
      <c r="EX88" s="3"/>
    </row>
    <row r="89" spans="2:154" hidden="1" x14ac:dyDescent="0.2">
      <c r="B89"/>
      <c r="DD89" s="52"/>
      <c r="DE89" s="52"/>
      <c r="DF89" s="52"/>
      <c r="DG89" s="52"/>
      <c r="DH89" s="52"/>
      <c r="DI89" s="52"/>
      <c r="DJ89" s="52"/>
      <c r="DK89" s="52"/>
      <c r="DL89" s="52"/>
      <c r="DM89" s="52"/>
      <c r="DN89" s="52"/>
      <c r="DO89" s="52"/>
      <c r="DP89" s="52"/>
      <c r="DQ89" s="52"/>
      <c r="DR89" s="52"/>
      <c r="DS89" s="52"/>
      <c r="DT89" s="52"/>
      <c r="DU89" s="52"/>
      <c r="DV89" s="52"/>
      <c r="DW89" s="52"/>
      <c r="DX89" s="52"/>
      <c r="DY89" s="52"/>
      <c r="DZ89" s="52"/>
      <c r="EA89" s="3"/>
      <c r="EB89" s="3"/>
      <c r="EC89" s="3"/>
      <c r="ED89" s="3"/>
      <c r="EE89" s="3"/>
      <c r="EF89" s="3"/>
      <c r="EG89" s="3"/>
      <c r="EH89" s="3"/>
      <c r="EI89" s="3"/>
      <c r="EJ89" s="3"/>
      <c r="EK89" s="3"/>
      <c r="EL89" s="3"/>
      <c r="EM89" s="3"/>
      <c r="EN89" s="3"/>
      <c r="EO89" s="3"/>
      <c r="EP89" s="3"/>
      <c r="EQ89" s="3"/>
      <c r="ER89" s="3"/>
      <c r="ES89" s="3"/>
      <c r="ET89" s="3"/>
      <c r="EU89" s="3"/>
      <c r="EV89" s="3"/>
      <c r="EW89" s="3"/>
      <c r="EX89" s="3"/>
    </row>
    <row r="90" spans="2:154" hidden="1" x14ac:dyDescent="0.2">
      <c r="B90"/>
      <c r="DD90" s="52"/>
      <c r="DE90" s="52"/>
      <c r="DF90" s="52"/>
      <c r="DG90" s="52"/>
      <c r="DH90" s="52"/>
      <c r="DI90" s="52"/>
      <c r="DJ90" s="52"/>
      <c r="DK90" s="52"/>
      <c r="DL90" s="52"/>
      <c r="DM90" s="52"/>
      <c r="DN90" s="52"/>
      <c r="DO90" s="52"/>
      <c r="DP90" s="52"/>
      <c r="DQ90" s="52"/>
      <c r="DR90" s="52"/>
      <c r="DS90" s="52"/>
      <c r="DT90" s="52"/>
      <c r="DU90" s="52"/>
      <c r="DV90" s="52"/>
      <c r="DW90" s="52"/>
      <c r="DX90" s="52"/>
      <c r="DY90" s="52"/>
      <c r="DZ90" s="52"/>
      <c r="EA90" s="3"/>
      <c r="EB90" s="3"/>
      <c r="EC90" s="3"/>
      <c r="ED90" s="3"/>
      <c r="EE90" s="3"/>
      <c r="EF90" s="3"/>
      <c r="EG90" s="3"/>
      <c r="EH90" s="3"/>
      <c r="EI90" s="3"/>
      <c r="EJ90" s="3"/>
      <c r="EK90" s="3"/>
      <c r="EL90" s="3"/>
      <c r="EM90" s="3"/>
      <c r="EN90" s="3"/>
      <c r="EO90" s="3"/>
      <c r="EP90" s="3"/>
      <c r="EQ90" s="3"/>
      <c r="ER90" s="3"/>
      <c r="ES90" s="3"/>
      <c r="ET90" s="3"/>
      <c r="EU90" s="3"/>
      <c r="EV90" s="3"/>
      <c r="EW90" s="3"/>
      <c r="EX90" s="3"/>
    </row>
    <row r="91" spans="2:154" hidden="1" x14ac:dyDescent="0.2">
      <c r="B91"/>
      <c r="DD91" s="52"/>
      <c r="DE91" s="52"/>
      <c r="DF91" s="52"/>
      <c r="DG91" s="52"/>
      <c r="DH91" s="52"/>
      <c r="DI91" s="52"/>
      <c r="DJ91" s="52"/>
      <c r="DK91" s="52"/>
      <c r="DL91" s="52"/>
      <c r="DM91" s="52"/>
      <c r="DN91" s="52"/>
      <c r="DO91" s="52"/>
      <c r="DP91" s="52"/>
      <c r="DQ91" s="52"/>
      <c r="DR91" s="52"/>
      <c r="DS91" s="52"/>
      <c r="DT91" s="52"/>
      <c r="DU91" s="52"/>
      <c r="DV91" s="52"/>
      <c r="DW91" s="52"/>
      <c r="DX91" s="52"/>
      <c r="DY91" s="52"/>
      <c r="DZ91" s="52"/>
      <c r="EA91" s="3"/>
      <c r="EB91" s="3"/>
      <c r="EC91" s="3"/>
      <c r="ED91" s="3"/>
      <c r="EE91" s="3"/>
      <c r="EF91" s="3"/>
      <c r="EG91" s="3"/>
      <c r="EH91" s="3"/>
      <c r="EI91" s="3"/>
      <c r="EJ91" s="3"/>
      <c r="EK91" s="3"/>
      <c r="EL91" s="3"/>
      <c r="EM91" s="3"/>
      <c r="EN91" s="3"/>
      <c r="EO91" s="3"/>
      <c r="EP91" s="3"/>
      <c r="EQ91" s="3"/>
      <c r="ER91" s="3"/>
      <c r="ES91" s="3"/>
      <c r="ET91" s="3"/>
      <c r="EU91" s="3"/>
      <c r="EV91" s="3"/>
      <c r="EW91" s="3"/>
      <c r="EX91" s="3"/>
    </row>
    <row r="92" spans="2:154" hidden="1" x14ac:dyDescent="0.2">
      <c r="B92"/>
      <c r="DD92" s="52"/>
      <c r="DE92" s="52"/>
      <c r="DF92" s="52"/>
      <c r="DG92" s="52"/>
      <c r="DH92" s="52"/>
      <c r="DI92" s="52"/>
      <c r="DJ92" s="52"/>
      <c r="DK92" s="52"/>
      <c r="DL92" s="52"/>
      <c r="DM92" s="52"/>
      <c r="DN92" s="52"/>
      <c r="DO92" s="52"/>
      <c r="DP92" s="52"/>
      <c r="DQ92" s="52"/>
      <c r="DR92" s="52"/>
      <c r="DS92" s="52"/>
      <c r="DT92" s="52"/>
      <c r="DU92" s="52"/>
      <c r="DV92" s="52"/>
      <c r="DW92" s="52"/>
      <c r="DX92" s="52"/>
      <c r="DY92" s="52"/>
      <c r="DZ92" s="52"/>
      <c r="EA92" s="3"/>
      <c r="EB92" s="3"/>
      <c r="EC92" s="3"/>
      <c r="ED92" s="3"/>
      <c r="EE92" s="3"/>
      <c r="EF92" s="3"/>
      <c r="EG92" s="3"/>
      <c r="EH92" s="3"/>
      <c r="EI92" s="3"/>
      <c r="EJ92" s="3"/>
      <c r="EK92" s="3"/>
      <c r="EL92" s="3"/>
      <c r="EM92" s="3"/>
      <c r="EN92" s="3"/>
      <c r="EO92" s="3"/>
      <c r="EP92" s="3"/>
      <c r="EQ92" s="3"/>
      <c r="ER92" s="3"/>
      <c r="ES92" s="3"/>
      <c r="ET92" s="3"/>
      <c r="EU92" s="3"/>
      <c r="EV92" s="3"/>
      <c r="EW92" s="3"/>
      <c r="EX92" s="3"/>
    </row>
    <row r="93" spans="2:154" hidden="1" x14ac:dyDescent="0.2">
      <c r="B93"/>
      <c r="DD93" s="52"/>
      <c r="DE93" s="52"/>
      <c r="DF93" s="52"/>
      <c r="DG93" s="52"/>
      <c r="DH93" s="52"/>
      <c r="DI93" s="52"/>
      <c r="DJ93" s="52"/>
      <c r="DK93" s="52"/>
      <c r="DL93" s="52"/>
      <c r="DM93" s="52"/>
      <c r="DN93" s="52"/>
      <c r="DO93" s="52"/>
      <c r="DP93" s="52"/>
      <c r="DQ93" s="52"/>
      <c r="DR93" s="52"/>
      <c r="DS93" s="52"/>
      <c r="DT93" s="52"/>
      <c r="DU93" s="52"/>
      <c r="DV93" s="52"/>
      <c r="DW93" s="52"/>
      <c r="DX93" s="52"/>
      <c r="DY93" s="52"/>
      <c r="DZ93" s="52"/>
      <c r="EA93" s="3"/>
      <c r="EB93" s="3"/>
      <c r="EC93" s="3"/>
      <c r="ED93" s="3"/>
      <c r="EE93" s="3"/>
      <c r="EF93" s="3"/>
      <c r="EG93" s="3"/>
      <c r="EH93" s="3"/>
      <c r="EI93" s="3"/>
      <c r="EJ93" s="3"/>
      <c r="EK93" s="3"/>
      <c r="EL93" s="3"/>
      <c r="EM93" s="3"/>
      <c r="EN93" s="3"/>
      <c r="EO93" s="3"/>
      <c r="EP93" s="3"/>
      <c r="EQ93" s="3"/>
      <c r="ER93" s="3"/>
      <c r="ES93" s="3"/>
      <c r="ET93" s="3"/>
      <c r="EU93" s="3"/>
      <c r="EV93" s="3"/>
      <c r="EW93" s="3"/>
      <c r="EX93" s="3"/>
    </row>
    <row r="94" spans="2:154" hidden="1" x14ac:dyDescent="0.2">
      <c r="B94"/>
      <c r="DD94" s="52"/>
      <c r="DE94" s="52"/>
      <c r="DF94" s="52"/>
      <c r="DG94" s="52"/>
      <c r="DH94" s="52"/>
      <c r="DI94" s="52"/>
      <c r="DJ94" s="52"/>
      <c r="DK94" s="52"/>
      <c r="DL94" s="52"/>
      <c r="DM94" s="52"/>
      <c r="DN94" s="52"/>
      <c r="DO94" s="52"/>
      <c r="DP94" s="52"/>
      <c r="DQ94" s="52"/>
      <c r="DR94" s="52"/>
      <c r="DS94" s="52"/>
      <c r="DT94" s="52"/>
      <c r="DU94" s="52"/>
      <c r="DV94" s="52"/>
      <c r="DW94" s="52"/>
      <c r="DX94" s="52"/>
      <c r="DY94" s="52"/>
      <c r="DZ94" s="52"/>
      <c r="EA94" s="3"/>
      <c r="EB94" s="3"/>
      <c r="EC94" s="3"/>
      <c r="ED94" s="3"/>
      <c r="EE94" s="3"/>
      <c r="EF94" s="3"/>
      <c r="EG94" s="3"/>
      <c r="EH94" s="3"/>
      <c r="EI94" s="3"/>
      <c r="EJ94" s="3"/>
      <c r="EK94" s="3"/>
      <c r="EL94" s="3"/>
      <c r="EM94" s="3"/>
      <c r="EN94" s="3"/>
      <c r="EO94" s="3"/>
      <c r="EP94" s="3"/>
      <c r="EQ94" s="3"/>
      <c r="ER94" s="3"/>
      <c r="ES94" s="3"/>
      <c r="ET94" s="3"/>
      <c r="EU94" s="3"/>
      <c r="EV94" s="3"/>
      <c r="EW94" s="3"/>
      <c r="EX94" s="3"/>
    </row>
    <row r="95" spans="2:154" hidden="1" x14ac:dyDescent="0.2">
      <c r="B95"/>
      <c r="DD95" s="52"/>
      <c r="DE95" s="52"/>
      <c r="DF95" s="52"/>
      <c r="DG95" s="52"/>
      <c r="DH95" s="52"/>
      <c r="DI95" s="52"/>
      <c r="DJ95" s="52"/>
      <c r="DK95" s="52"/>
      <c r="DL95" s="52"/>
      <c r="DM95" s="52"/>
      <c r="DN95" s="52"/>
      <c r="DO95" s="52"/>
      <c r="DP95" s="52"/>
      <c r="DQ95" s="52"/>
      <c r="DR95" s="52"/>
      <c r="DS95" s="52"/>
      <c r="DT95" s="52"/>
      <c r="DU95" s="52"/>
      <c r="DV95" s="52"/>
      <c r="DW95" s="52"/>
      <c r="DX95" s="52"/>
      <c r="DY95" s="52"/>
      <c r="DZ95" s="52"/>
      <c r="EA95" s="3"/>
      <c r="EB95" s="3"/>
      <c r="EC95" s="3"/>
      <c r="ED95" s="3"/>
      <c r="EE95" s="3"/>
      <c r="EF95" s="3"/>
      <c r="EG95" s="3"/>
      <c r="EH95" s="3"/>
      <c r="EI95" s="3"/>
      <c r="EJ95" s="3"/>
      <c r="EK95" s="3"/>
      <c r="EL95" s="3"/>
      <c r="EM95" s="3"/>
      <c r="EN95" s="3"/>
      <c r="EO95" s="3"/>
      <c r="EP95" s="3"/>
      <c r="EQ95" s="3"/>
      <c r="ER95" s="3"/>
      <c r="ES95" s="3"/>
      <c r="ET95" s="3"/>
      <c r="EU95" s="3"/>
      <c r="EV95" s="3"/>
      <c r="EW95" s="3"/>
      <c r="EX95" s="3"/>
    </row>
    <row r="96" spans="2:154" hidden="1" x14ac:dyDescent="0.2">
      <c r="B96"/>
      <c r="DD96" s="52"/>
      <c r="DE96" s="52"/>
      <c r="DF96" s="52"/>
      <c r="DG96" s="52"/>
      <c r="DH96" s="52"/>
      <c r="DI96" s="52"/>
      <c r="DJ96" s="52"/>
      <c r="DK96" s="52"/>
      <c r="DL96" s="52"/>
      <c r="DM96" s="52"/>
      <c r="DN96" s="52"/>
      <c r="DO96" s="52"/>
      <c r="DP96" s="52"/>
      <c r="DQ96" s="52"/>
      <c r="DR96" s="52"/>
      <c r="DS96" s="52"/>
      <c r="DT96" s="52"/>
      <c r="DU96" s="52"/>
      <c r="DV96" s="52"/>
      <c r="DW96" s="52"/>
      <c r="DX96" s="52"/>
      <c r="DY96" s="52"/>
      <c r="DZ96" s="52"/>
      <c r="EA96" s="3"/>
      <c r="EB96" s="3"/>
      <c r="EC96" s="3"/>
      <c r="ED96" s="3"/>
      <c r="EE96" s="3"/>
      <c r="EF96" s="3"/>
      <c r="EG96" s="3"/>
      <c r="EH96" s="3"/>
      <c r="EI96" s="3"/>
      <c r="EJ96" s="3"/>
      <c r="EK96" s="3"/>
      <c r="EL96" s="3"/>
      <c r="EM96" s="3"/>
      <c r="EN96" s="3"/>
      <c r="EO96" s="3"/>
      <c r="EP96" s="3"/>
      <c r="EQ96" s="3"/>
      <c r="ER96" s="3"/>
      <c r="ES96" s="3"/>
      <c r="ET96" s="3"/>
      <c r="EU96" s="3"/>
      <c r="EV96" s="3"/>
      <c r="EW96" s="3"/>
      <c r="EX96" s="3"/>
    </row>
    <row r="97" spans="2:154" hidden="1" x14ac:dyDescent="0.2">
      <c r="B97"/>
      <c r="DD97" s="52"/>
      <c r="DE97" s="52"/>
      <c r="DF97" s="52"/>
      <c r="DG97" s="52"/>
      <c r="DH97" s="52"/>
      <c r="DI97" s="52"/>
      <c r="DJ97" s="52"/>
      <c r="DK97" s="52"/>
      <c r="DL97" s="52"/>
      <c r="DM97" s="52"/>
      <c r="DN97" s="52"/>
      <c r="DO97" s="52"/>
      <c r="DP97" s="52"/>
      <c r="DQ97" s="52"/>
      <c r="DR97" s="52"/>
      <c r="DS97" s="52"/>
      <c r="DT97" s="52"/>
      <c r="DU97" s="52"/>
      <c r="DV97" s="52"/>
      <c r="DW97" s="52"/>
      <c r="DX97" s="52"/>
      <c r="DY97" s="52"/>
      <c r="DZ97" s="52"/>
      <c r="EA97" s="3"/>
      <c r="EB97" s="3"/>
      <c r="EC97" s="3"/>
      <c r="ED97" s="3"/>
      <c r="EE97" s="3"/>
      <c r="EF97" s="3"/>
      <c r="EG97" s="3"/>
      <c r="EH97" s="3"/>
      <c r="EI97" s="3"/>
      <c r="EJ97" s="3"/>
      <c r="EK97" s="3"/>
      <c r="EL97" s="3"/>
      <c r="EM97" s="3"/>
      <c r="EN97" s="3"/>
      <c r="EO97" s="3"/>
      <c r="EP97" s="3"/>
      <c r="EQ97" s="3"/>
      <c r="ER97" s="3"/>
      <c r="ES97" s="3"/>
      <c r="ET97" s="3"/>
      <c r="EU97" s="3"/>
      <c r="EV97" s="3"/>
      <c r="EW97" s="3"/>
      <c r="EX97" s="3"/>
    </row>
    <row r="98" spans="2:154" hidden="1" x14ac:dyDescent="0.2">
      <c r="B98"/>
      <c r="DD98" s="52"/>
      <c r="DE98" s="52"/>
      <c r="DF98" s="52"/>
      <c r="DG98" s="52"/>
      <c r="DH98" s="52"/>
      <c r="DI98" s="52"/>
      <c r="DJ98" s="52"/>
      <c r="DK98" s="52"/>
      <c r="DL98" s="52"/>
      <c r="DM98" s="52"/>
      <c r="DN98" s="52"/>
      <c r="DO98" s="52"/>
      <c r="DP98" s="52"/>
      <c r="DQ98" s="52"/>
      <c r="DR98" s="52"/>
      <c r="DS98" s="52"/>
      <c r="DT98" s="52"/>
      <c r="DU98" s="52"/>
      <c r="DV98" s="52"/>
      <c r="DW98" s="52"/>
      <c r="DX98" s="52"/>
      <c r="DY98" s="52"/>
      <c r="DZ98" s="52"/>
      <c r="EA98" s="3"/>
      <c r="EB98" s="3"/>
      <c r="EC98" s="3"/>
      <c r="ED98" s="3"/>
      <c r="EE98" s="3"/>
      <c r="EF98" s="3"/>
      <c r="EG98" s="3"/>
      <c r="EH98" s="3"/>
      <c r="EI98" s="3"/>
      <c r="EJ98" s="3"/>
      <c r="EK98" s="3"/>
      <c r="EL98" s="3"/>
      <c r="EM98" s="3"/>
      <c r="EN98" s="3"/>
      <c r="EO98" s="3"/>
      <c r="EP98" s="3"/>
      <c r="EQ98" s="3"/>
      <c r="ER98" s="3"/>
      <c r="ES98" s="3"/>
      <c r="ET98" s="3"/>
      <c r="EU98" s="3"/>
      <c r="EV98" s="3"/>
      <c r="EW98" s="3"/>
      <c r="EX98" s="3"/>
    </row>
    <row r="99" spans="2:154" hidden="1" x14ac:dyDescent="0.2">
      <c r="B99"/>
      <c r="DD99" s="52"/>
      <c r="DE99" s="52"/>
      <c r="DF99" s="52"/>
      <c r="DG99" s="52"/>
      <c r="DH99" s="52"/>
      <c r="DI99" s="52"/>
      <c r="DJ99" s="52"/>
      <c r="DK99" s="52"/>
      <c r="DL99" s="52"/>
      <c r="DM99" s="52"/>
      <c r="DN99" s="52"/>
      <c r="DO99" s="52"/>
      <c r="DP99" s="52"/>
      <c r="DQ99" s="52"/>
      <c r="DR99" s="52"/>
      <c r="DS99" s="52"/>
      <c r="DT99" s="52"/>
      <c r="DU99" s="52"/>
      <c r="DV99" s="52"/>
      <c r="DW99" s="52"/>
      <c r="DX99" s="52"/>
      <c r="DY99" s="52"/>
      <c r="DZ99" s="52"/>
      <c r="EA99" s="3"/>
      <c r="EB99" s="3"/>
      <c r="EC99" s="3"/>
      <c r="ED99" s="3"/>
      <c r="EE99" s="3"/>
      <c r="EF99" s="3"/>
      <c r="EG99" s="3"/>
      <c r="EH99" s="3"/>
      <c r="EI99" s="3"/>
      <c r="EJ99" s="3"/>
      <c r="EK99" s="3"/>
      <c r="EL99" s="3"/>
      <c r="EM99" s="3"/>
      <c r="EN99" s="3"/>
      <c r="EO99" s="3"/>
      <c r="EP99" s="3"/>
      <c r="EQ99" s="3"/>
      <c r="ER99" s="3"/>
      <c r="ES99" s="3"/>
      <c r="ET99" s="3"/>
      <c r="EU99" s="3"/>
      <c r="EV99" s="3"/>
      <c r="EW99" s="3"/>
      <c r="EX99" s="3"/>
    </row>
    <row r="100" spans="2:154" hidden="1" x14ac:dyDescent="0.2">
      <c r="B100"/>
      <c r="DD100" s="52"/>
      <c r="DE100" s="52"/>
      <c r="DF100" s="52"/>
      <c r="DG100" s="52"/>
      <c r="DH100" s="52"/>
      <c r="DI100" s="52"/>
      <c r="DJ100" s="52"/>
      <c r="DK100" s="52"/>
      <c r="DL100" s="52"/>
      <c r="DM100" s="52"/>
      <c r="DN100" s="52"/>
      <c r="DO100" s="52"/>
      <c r="DP100" s="52"/>
      <c r="DQ100" s="52"/>
      <c r="DR100" s="52"/>
      <c r="DS100" s="52"/>
      <c r="DT100" s="52"/>
      <c r="DU100" s="52"/>
      <c r="DV100" s="52"/>
      <c r="DW100" s="52"/>
      <c r="DX100" s="52"/>
      <c r="DY100" s="52"/>
      <c r="DZ100" s="52"/>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row>
    <row r="101" spans="2:154" hidden="1" x14ac:dyDescent="0.2">
      <c r="B101"/>
      <c r="DD101" s="52"/>
      <c r="DE101" s="52"/>
      <c r="DF101" s="52"/>
      <c r="DG101" s="52"/>
      <c r="DH101" s="52"/>
      <c r="DI101" s="52"/>
      <c r="DJ101" s="52"/>
      <c r="DK101" s="52"/>
      <c r="DL101" s="52"/>
      <c r="DM101" s="52"/>
      <c r="DN101" s="52"/>
      <c r="DO101" s="52"/>
      <c r="DP101" s="52"/>
      <c r="DQ101" s="52"/>
      <c r="DR101" s="52"/>
      <c r="DS101" s="52"/>
      <c r="DT101" s="52"/>
      <c r="DU101" s="52"/>
      <c r="DV101" s="52"/>
      <c r="DW101" s="52"/>
      <c r="DX101" s="52"/>
      <c r="DY101" s="52"/>
      <c r="DZ101" s="52"/>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row>
    <row r="102" spans="2:154" hidden="1" x14ac:dyDescent="0.2">
      <c r="B102"/>
      <c r="DD102" s="52"/>
      <c r="DE102" s="52"/>
      <c r="DF102" s="52"/>
      <c r="DG102" s="52"/>
      <c r="DH102" s="52"/>
      <c r="DI102" s="52"/>
      <c r="DJ102" s="52"/>
      <c r="DK102" s="52"/>
      <c r="DL102" s="52"/>
      <c r="DM102" s="52"/>
      <c r="DN102" s="52"/>
      <c r="DO102" s="52"/>
      <c r="DP102" s="52"/>
      <c r="DQ102" s="52"/>
      <c r="DR102" s="52"/>
      <c r="DS102" s="52"/>
      <c r="DT102" s="52"/>
      <c r="DU102" s="52"/>
      <c r="DV102" s="52"/>
      <c r="DW102" s="52"/>
      <c r="DX102" s="52"/>
      <c r="DY102" s="52"/>
      <c r="DZ102" s="52"/>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row>
    <row r="103" spans="2:154" hidden="1" x14ac:dyDescent="0.2">
      <c r="B103"/>
      <c r="DD103" s="52"/>
      <c r="DE103" s="52"/>
      <c r="DF103" s="52"/>
      <c r="DG103" s="52"/>
      <c r="DH103" s="52"/>
      <c r="DI103" s="52"/>
      <c r="DJ103" s="52"/>
      <c r="DK103" s="52"/>
      <c r="DL103" s="52"/>
      <c r="DM103" s="52"/>
      <c r="DN103" s="52"/>
      <c r="DO103" s="52"/>
      <c r="DP103" s="52"/>
      <c r="DQ103" s="52"/>
      <c r="DR103" s="52"/>
      <c r="DS103" s="52"/>
      <c r="DT103" s="52"/>
      <c r="DU103" s="52"/>
      <c r="DV103" s="52"/>
      <c r="DW103" s="52"/>
      <c r="DX103" s="52"/>
      <c r="DY103" s="52"/>
      <c r="DZ103" s="52"/>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row>
    <row r="104" spans="2:154" hidden="1" x14ac:dyDescent="0.2">
      <c r="B104"/>
      <c r="DD104" s="52"/>
      <c r="DE104" s="52"/>
      <c r="DF104" s="52"/>
      <c r="DG104" s="52"/>
      <c r="DH104" s="52"/>
      <c r="DI104" s="52"/>
      <c r="DJ104" s="52"/>
      <c r="DK104" s="52"/>
      <c r="DL104" s="52"/>
      <c r="DM104" s="52"/>
      <c r="DN104" s="52"/>
      <c r="DO104" s="52"/>
      <c r="DP104" s="52"/>
      <c r="DQ104" s="52"/>
      <c r="DR104" s="52"/>
      <c r="DS104" s="52"/>
      <c r="DT104" s="52"/>
      <c r="DU104" s="52"/>
      <c r="DV104" s="52"/>
      <c r="DW104" s="52"/>
      <c r="DX104" s="52"/>
      <c r="DY104" s="52"/>
      <c r="DZ104" s="52"/>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row>
    <row r="105" spans="2:154" hidden="1" x14ac:dyDescent="0.2">
      <c r="B105"/>
      <c r="DD105" s="52"/>
      <c r="DE105" s="52"/>
      <c r="DF105" s="52"/>
      <c r="DG105" s="52"/>
      <c r="DH105" s="52"/>
      <c r="DI105" s="52"/>
      <c r="DJ105" s="52"/>
      <c r="DK105" s="52"/>
      <c r="DL105" s="52"/>
      <c r="DM105" s="52"/>
      <c r="DN105" s="52"/>
      <c r="DO105" s="52"/>
      <c r="DP105" s="52"/>
      <c r="DQ105" s="52"/>
      <c r="DR105" s="52"/>
      <c r="DS105" s="52"/>
      <c r="DT105" s="52"/>
      <c r="DU105" s="52"/>
      <c r="DV105" s="52"/>
      <c r="DW105" s="52"/>
      <c r="DX105" s="52"/>
      <c r="DY105" s="52"/>
      <c r="DZ105" s="52"/>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row>
    <row r="106" spans="2:154" hidden="1" x14ac:dyDescent="0.2">
      <c r="B106"/>
      <c r="DD106" s="52"/>
      <c r="DE106" s="52"/>
      <c r="DF106" s="52"/>
      <c r="DG106" s="52"/>
      <c r="DH106" s="52"/>
      <c r="DI106" s="52"/>
      <c r="DJ106" s="52"/>
      <c r="DK106" s="52"/>
      <c r="DL106" s="52"/>
      <c r="DM106" s="52"/>
      <c r="DN106" s="52"/>
      <c r="DO106" s="52"/>
      <c r="DP106" s="52"/>
      <c r="DQ106" s="52"/>
      <c r="DR106" s="52"/>
      <c r="DS106" s="52"/>
      <c r="DT106" s="52"/>
      <c r="DU106" s="52"/>
      <c r="DV106" s="52"/>
      <c r="DW106" s="52"/>
      <c r="DX106" s="52"/>
      <c r="DY106" s="52"/>
      <c r="DZ106" s="52"/>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row>
    <row r="107" spans="2:154" hidden="1" x14ac:dyDescent="0.2">
      <c r="B107"/>
      <c r="DD107" s="52"/>
      <c r="DE107" s="52"/>
      <c r="DF107" s="52"/>
      <c r="DG107" s="52"/>
      <c r="DH107" s="52"/>
      <c r="DI107" s="52"/>
      <c r="DJ107" s="52"/>
      <c r="DK107" s="52"/>
      <c r="DL107" s="52"/>
      <c r="DM107" s="52"/>
      <c r="DN107" s="52"/>
      <c r="DO107" s="52"/>
      <c r="DP107" s="52"/>
      <c r="DQ107" s="52"/>
      <c r="DR107" s="52"/>
      <c r="DS107" s="52"/>
      <c r="DT107" s="52"/>
      <c r="DU107" s="52"/>
      <c r="DV107" s="52"/>
      <c r="DW107" s="52"/>
      <c r="DX107" s="52"/>
      <c r="DY107" s="52"/>
      <c r="DZ107" s="52"/>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row>
    <row r="108" spans="2:154" hidden="1" x14ac:dyDescent="0.2">
      <c r="B108"/>
      <c r="DD108" s="52"/>
      <c r="DE108" s="52"/>
      <c r="DF108" s="52"/>
      <c r="DG108" s="52"/>
      <c r="DH108" s="52"/>
      <c r="DI108" s="52"/>
      <c r="DJ108" s="52"/>
      <c r="DK108" s="52"/>
      <c r="DL108" s="52"/>
      <c r="DM108" s="52"/>
      <c r="DN108" s="52"/>
      <c r="DO108" s="52"/>
      <c r="DP108" s="52"/>
      <c r="DQ108" s="52"/>
      <c r="DR108" s="52"/>
      <c r="DS108" s="52"/>
      <c r="DT108" s="52"/>
      <c r="DU108" s="52"/>
      <c r="DV108" s="52"/>
      <c r="DW108" s="52"/>
      <c r="DX108" s="52"/>
      <c r="DY108" s="52"/>
      <c r="DZ108" s="52"/>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row>
    <row r="109" spans="2:154" hidden="1" x14ac:dyDescent="0.2">
      <c r="B109"/>
      <c r="DD109" s="52"/>
      <c r="DE109" s="52"/>
      <c r="DF109" s="52"/>
      <c r="DG109" s="52"/>
      <c r="DH109" s="52"/>
      <c r="DI109" s="52"/>
      <c r="DJ109" s="52"/>
      <c r="DK109" s="52"/>
      <c r="DL109" s="52"/>
      <c r="DM109" s="52"/>
      <c r="DN109" s="52"/>
      <c r="DO109" s="52"/>
      <c r="DP109" s="52"/>
      <c r="DQ109" s="52"/>
      <c r="DR109" s="52"/>
      <c r="DS109" s="52"/>
      <c r="DT109" s="52"/>
      <c r="DU109" s="52"/>
      <c r="DV109" s="52"/>
      <c r="DW109" s="52"/>
      <c r="DX109" s="52"/>
      <c r="DY109" s="52"/>
      <c r="DZ109" s="52"/>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row>
    <row r="110" spans="2:154" hidden="1" x14ac:dyDescent="0.2">
      <c r="B110"/>
      <c r="DD110" s="52"/>
      <c r="DE110" s="52"/>
      <c r="DF110" s="52"/>
      <c r="DG110" s="52"/>
      <c r="DH110" s="52"/>
      <c r="DI110" s="52"/>
      <c r="DJ110" s="52"/>
      <c r="DK110" s="52"/>
      <c r="DL110" s="52"/>
      <c r="DM110" s="52"/>
      <c r="DN110" s="52"/>
      <c r="DO110" s="52"/>
      <c r="DP110" s="52"/>
      <c r="DQ110" s="52"/>
      <c r="DR110" s="52"/>
      <c r="DS110" s="52"/>
      <c r="DT110" s="52"/>
      <c r="DU110" s="52"/>
      <c r="DV110" s="52"/>
      <c r="DW110" s="52"/>
      <c r="DX110" s="52"/>
      <c r="DY110" s="52"/>
      <c r="DZ110" s="52"/>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row>
    <row r="111" spans="2:154" hidden="1" x14ac:dyDescent="0.2">
      <c r="B111"/>
      <c r="DD111" s="52"/>
      <c r="DE111" s="52"/>
      <c r="DF111" s="52"/>
      <c r="DG111" s="52"/>
      <c r="DH111" s="52"/>
      <c r="DI111" s="52"/>
      <c r="DJ111" s="52"/>
      <c r="DK111" s="52"/>
      <c r="DL111" s="52"/>
      <c r="DM111" s="52"/>
      <c r="DN111" s="52"/>
      <c r="DO111" s="52"/>
      <c r="DP111" s="52"/>
      <c r="DQ111" s="52"/>
      <c r="DR111" s="52"/>
      <c r="DS111" s="52"/>
      <c r="DT111" s="52"/>
      <c r="DU111" s="52"/>
      <c r="DV111" s="52"/>
      <c r="DW111" s="52"/>
      <c r="DX111" s="52"/>
      <c r="DY111" s="52"/>
      <c r="DZ111" s="52"/>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row>
    <row r="112" spans="2:154" hidden="1" x14ac:dyDescent="0.2">
      <c r="B112"/>
      <c r="DD112" s="52"/>
      <c r="DE112" s="52"/>
      <c r="DF112" s="52"/>
      <c r="DG112" s="52"/>
      <c r="DH112" s="52"/>
      <c r="DI112" s="52"/>
      <c r="DJ112" s="52"/>
      <c r="DK112" s="52"/>
      <c r="DL112" s="52"/>
      <c r="DM112" s="52"/>
      <c r="DN112" s="52"/>
      <c r="DO112" s="52"/>
      <c r="DP112" s="52"/>
      <c r="DQ112" s="52"/>
      <c r="DR112" s="52"/>
      <c r="DS112" s="52"/>
      <c r="DT112" s="52"/>
      <c r="DU112" s="52"/>
      <c r="DV112" s="52"/>
      <c r="DW112" s="52"/>
      <c r="DX112" s="52"/>
      <c r="DY112" s="52"/>
      <c r="DZ112" s="52"/>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row>
    <row r="113" spans="2:154" hidden="1" x14ac:dyDescent="0.2">
      <c r="B113"/>
      <c r="DD113" s="52"/>
      <c r="DE113" s="52"/>
      <c r="DF113" s="52"/>
      <c r="DG113" s="52"/>
      <c r="DH113" s="52"/>
      <c r="DI113" s="52"/>
      <c r="DJ113" s="52"/>
      <c r="DK113" s="52"/>
      <c r="DL113" s="52"/>
      <c r="DM113" s="52"/>
      <c r="DN113" s="52"/>
      <c r="DO113" s="52"/>
      <c r="DP113" s="52"/>
      <c r="DQ113" s="52"/>
      <c r="DR113" s="52"/>
      <c r="DS113" s="52"/>
      <c r="DT113" s="52"/>
      <c r="DU113" s="52"/>
      <c r="DV113" s="52"/>
      <c r="DW113" s="52"/>
      <c r="DX113" s="52"/>
      <c r="DY113" s="52"/>
      <c r="DZ113" s="52"/>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row>
    <row r="114" spans="2:154" hidden="1" x14ac:dyDescent="0.2">
      <c r="B114"/>
      <c r="DD114" s="52"/>
      <c r="DE114" s="52"/>
      <c r="DF114" s="52"/>
      <c r="DG114" s="52"/>
      <c r="DH114" s="52"/>
      <c r="DI114" s="52"/>
      <c r="DJ114" s="52"/>
      <c r="DK114" s="52"/>
      <c r="DL114" s="52"/>
      <c r="DM114" s="52"/>
      <c r="DN114" s="52"/>
      <c r="DO114" s="52"/>
      <c r="DP114" s="52"/>
      <c r="DQ114" s="52"/>
      <c r="DR114" s="52"/>
      <c r="DS114" s="52"/>
      <c r="DT114" s="52"/>
      <c r="DU114" s="52"/>
      <c r="DV114" s="52"/>
      <c r="DW114" s="52"/>
      <c r="DX114" s="52"/>
      <c r="DY114" s="52"/>
      <c r="DZ114" s="52"/>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row>
    <row r="115" spans="2:154" hidden="1" x14ac:dyDescent="0.2">
      <c r="B115"/>
      <c r="DD115" s="52"/>
      <c r="DE115" s="52"/>
      <c r="DF115" s="52"/>
      <c r="DG115" s="52"/>
      <c r="DH115" s="52"/>
      <c r="DI115" s="52"/>
      <c r="DJ115" s="52"/>
      <c r="DK115" s="52"/>
      <c r="DL115" s="52"/>
      <c r="DM115" s="52"/>
      <c r="DN115" s="52"/>
      <c r="DO115" s="52"/>
      <c r="DP115" s="52"/>
      <c r="DQ115" s="52"/>
      <c r="DR115" s="52"/>
      <c r="DS115" s="52"/>
      <c r="DT115" s="52"/>
      <c r="DU115" s="52"/>
      <c r="DV115" s="52"/>
      <c r="DW115" s="52"/>
      <c r="DX115" s="52"/>
      <c r="DY115" s="52"/>
      <c r="DZ115" s="52"/>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row>
    <row r="116" spans="2:154" hidden="1" x14ac:dyDescent="0.2">
      <c r="B116"/>
      <c r="DD116" s="52"/>
      <c r="DE116" s="52"/>
      <c r="DF116" s="52"/>
      <c r="DG116" s="52"/>
      <c r="DH116" s="52"/>
      <c r="DI116" s="52"/>
      <c r="DJ116" s="52"/>
      <c r="DK116" s="52"/>
      <c r="DL116" s="52"/>
      <c r="DM116" s="52"/>
      <c r="DN116" s="52"/>
      <c r="DO116" s="52"/>
      <c r="DP116" s="52"/>
      <c r="DQ116" s="52"/>
      <c r="DR116" s="52"/>
      <c r="DS116" s="52"/>
      <c r="DT116" s="52"/>
      <c r="DU116" s="52"/>
      <c r="DV116" s="52"/>
      <c r="DW116" s="52"/>
      <c r="DX116" s="52"/>
      <c r="DY116" s="52"/>
      <c r="DZ116" s="52"/>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row>
    <row r="117" spans="2:154" hidden="1" x14ac:dyDescent="0.2">
      <c r="B117"/>
      <c r="DD117" s="52"/>
      <c r="DE117" s="52"/>
      <c r="DF117" s="52"/>
      <c r="DG117" s="52"/>
      <c r="DH117" s="52"/>
      <c r="DI117" s="52"/>
      <c r="DJ117" s="52"/>
      <c r="DK117" s="52"/>
      <c r="DL117" s="52"/>
      <c r="DM117" s="52"/>
      <c r="DN117" s="52"/>
      <c r="DO117" s="52"/>
      <c r="DP117" s="52"/>
      <c r="DQ117" s="52"/>
      <c r="DR117" s="52"/>
      <c r="DS117" s="52"/>
      <c r="DT117" s="52"/>
      <c r="DU117" s="52"/>
      <c r="DV117" s="52"/>
      <c r="DW117" s="52"/>
      <c r="DX117" s="52"/>
      <c r="DY117" s="52"/>
      <c r="DZ117" s="52"/>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row>
    <row r="118" spans="2:154" hidden="1" x14ac:dyDescent="0.2">
      <c r="B118"/>
      <c r="DD118" s="52"/>
      <c r="DE118" s="52"/>
      <c r="DF118" s="52"/>
      <c r="DG118" s="52"/>
      <c r="DH118" s="52"/>
      <c r="DI118" s="52"/>
      <c r="DJ118" s="52"/>
      <c r="DK118" s="52"/>
      <c r="DL118" s="52"/>
      <c r="DM118" s="52"/>
      <c r="DN118" s="52"/>
      <c r="DO118" s="52"/>
      <c r="DP118" s="52"/>
      <c r="DQ118" s="52"/>
      <c r="DR118" s="52"/>
      <c r="DS118" s="52"/>
      <c r="DT118" s="52"/>
      <c r="DU118" s="52"/>
      <c r="DV118" s="52"/>
      <c r="DW118" s="52"/>
      <c r="DX118" s="52"/>
      <c r="DY118" s="52"/>
      <c r="DZ118" s="52"/>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row>
    <row r="119" spans="2:154" hidden="1" x14ac:dyDescent="0.2">
      <c r="B119"/>
      <c r="DD119" s="52"/>
      <c r="DE119" s="52"/>
      <c r="DF119" s="52"/>
      <c r="DG119" s="52"/>
      <c r="DH119" s="52"/>
      <c r="DI119" s="52"/>
      <c r="DJ119" s="52"/>
      <c r="DK119" s="52"/>
      <c r="DL119" s="52"/>
      <c r="DM119" s="52"/>
      <c r="DN119" s="52"/>
      <c r="DO119" s="52"/>
      <c r="DP119" s="52"/>
      <c r="DQ119" s="52"/>
      <c r="DR119" s="52"/>
      <c r="DS119" s="52"/>
      <c r="DT119" s="52"/>
      <c r="DU119" s="52"/>
      <c r="DV119" s="52"/>
      <c r="DW119" s="52"/>
      <c r="DX119" s="52"/>
      <c r="DY119" s="52"/>
      <c r="DZ119" s="52"/>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row>
    <row r="120" spans="2:154" hidden="1" x14ac:dyDescent="0.2">
      <c r="B120"/>
      <c r="DD120" s="52"/>
      <c r="DE120" s="52"/>
      <c r="DF120" s="52"/>
      <c r="DG120" s="52"/>
      <c r="DH120" s="52"/>
      <c r="DI120" s="52"/>
      <c r="DJ120" s="52"/>
      <c r="DK120" s="52"/>
      <c r="DL120" s="52"/>
      <c r="DM120" s="52"/>
      <c r="DN120" s="52"/>
      <c r="DO120" s="52"/>
      <c r="DP120" s="52"/>
      <c r="DQ120" s="52"/>
      <c r="DR120" s="52"/>
      <c r="DS120" s="52"/>
      <c r="DT120" s="52"/>
      <c r="DU120" s="52"/>
      <c r="DV120" s="52"/>
      <c r="DW120" s="52"/>
      <c r="DX120" s="52"/>
      <c r="DY120" s="52"/>
      <c r="DZ120" s="52"/>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row>
    <row r="121" spans="2:154" hidden="1" x14ac:dyDescent="0.2">
      <c r="B121"/>
      <c r="DD121" s="52"/>
      <c r="DE121" s="52"/>
      <c r="DF121" s="52"/>
      <c r="DG121" s="52"/>
      <c r="DH121" s="52"/>
      <c r="DI121" s="52"/>
      <c r="DJ121" s="52"/>
      <c r="DK121" s="52"/>
      <c r="DL121" s="52"/>
      <c r="DM121" s="52"/>
      <c r="DN121" s="52"/>
      <c r="DO121" s="52"/>
      <c r="DP121" s="52"/>
      <c r="DQ121" s="52"/>
      <c r="DR121" s="52"/>
      <c r="DS121" s="52"/>
      <c r="DT121" s="52"/>
      <c r="DU121" s="52"/>
      <c r="DV121" s="52"/>
      <c r="DW121" s="52"/>
      <c r="DX121" s="52"/>
      <c r="DY121" s="52"/>
      <c r="DZ121" s="52"/>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row>
    <row r="122" spans="2:154" hidden="1" x14ac:dyDescent="0.2">
      <c r="B122"/>
      <c r="DD122" s="52"/>
      <c r="DE122" s="52"/>
      <c r="DF122" s="52"/>
      <c r="DG122" s="52"/>
      <c r="DH122" s="52"/>
      <c r="DI122" s="52"/>
      <c r="DJ122" s="52"/>
      <c r="DK122" s="52"/>
      <c r="DL122" s="52"/>
      <c r="DM122" s="52"/>
      <c r="DN122" s="52"/>
      <c r="DO122" s="52"/>
      <c r="DP122" s="52"/>
      <c r="DQ122" s="52"/>
      <c r="DR122" s="52"/>
      <c r="DS122" s="52"/>
      <c r="DT122" s="52"/>
      <c r="DU122" s="52"/>
      <c r="DV122" s="52"/>
      <c r="DW122" s="52"/>
      <c r="DX122" s="52"/>
      <c r="DY122" s="52"/>
      <c r="DZ122" s="52"/>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row>
    <row r="123" spans="2:154" hidden="1" x14ac:dyDescent="0.2">
      <c r="B123"/>
      <c r="DD123" s="52"/>
      <c r="DE123" s="52"/>
      <c r="DF123" s="52"/>
      <c r="DG123" s="52"/>
      <c r="DH123" s="52"/>
      <c r="DI123" s="52"/>
      <c r="DJ123" s="52"/>
      <c r="DK123" s="52"/>
      <c r="DL123" s="52"/>
      <c r="DM123" s="52"/>
      <c r="DN123" s="52"/>
      <c r="DO123" s="52"/>
      <c r="DP123" s="52"/>
      <c r="DQ123" s="52"/>
      <c r="DR123" s="52"/>
      <c r="DS123" s="52"/>
      <c r="DT123" s="52"/>
      <c r="DU123" s="52"/>
      <c r="DV123" s="52"/>
      <c r="DW123" s="52"/>
      <c r="DX123" s="52"/>
      <c r="DY123" s="52"/>
      <c r="DZ123" s="52"/>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row>
    <row r="124" spans="2:154" hidden="1" x14ac:dyDescent="0.2">
      <c r="B124"/>
      <c r="DD124" s="52"/>
      <c r="DE124" s="52"/>
      <c r="DF124" s="52"/>
      <c r="DG124" s="52"/>
      <c r="DH124" s="52"/>
      <c r="DI124" s="52"/>
      <c r="DJ124" s="52"/>
      <c r="DK124" s="52"/>
      <c r="DL124" s="52"/>
      <c r="DM124" s="52"/>
      <c r="DN124" s="52"/>
      <c r="DO124" s="52"/>
      <c r="DP124" s="52"/>
      <c r="DQ124" s="52"/>
      <c r="DR124" s="52"/>
      <c r="DS124" s="52"/>
      <c r="DT124" s="52"/>
      <c r="DU124" s="52"/>
      <c r="DV124" s="52"/>
      <c r="DW124" s="52"/>
      <c r="DX124" s="52"/>
      <c r="DY124" s="52"/>
      <c r="DZ124" s="52"/>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row>
    <row r="125" spans="2:154" hidden="1" x14ac:dyDescent="0.2">
      <c r="B125"/>
      <c r="DD125" s="52"/>
      <c r="DE125" s="52"/>
      <c r="DF125" s="52"/>
      <c r="DG125" s="52"/>
      <c r="DH125" s="52"/>
      <c r="DI125" s="52"/>
      <c r="DJ125" s="52"/>
      <c r="DK125" s="52"/>
      <c r="DL125" s="52"/>
      <c r="DM125" s="52"/>
      <c r="DN125" s="52"/>
      <c r="DO125" s="52"/>
      <c r="DP125" s="52"/>
      <c r="DQ125" s="52"/>
      <c r="DR125" s="52"/>
      <c r="DS125" s="52"/>
      <c r="DT125" s="52"/>
      <c r="DU125" s="52"/>
      <c r="DV125" s="52"/>
      <c r="DW125" s="52"/>
      <c r="DX125" s="52"/>
      <c r="DY125" s="52"/>
      <c r="DZ125" s="52"/>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row>
    <row r="126" spans="2:154" hidden="1" x14ac:dyDescent="0.2">
      <c r="B126"/>
      <c r="DD126" s="52"/>
      <c r="DE126" s="52"/>
      <c r="DF126" s="52"/>
      <c r="DG126" s="52"/>
      <c r="DH126" s="52"/>
      <c r="DI126" s="52"/>
      <c r="DJ126" s="52"/>
      <c r="DK126" s="52"/>
      <c r="DL126" s="52"/>
      <c r="DM126" s="52"/>
      <c r="DN126" s="52"/>
      <c r="DO126" s="52"/>
      <c r="DP126" s="52"/>
      <c r="DQ126" s="52"/>
      <c r="DR126" s="52"/>
      <c r="DS126" s="52"/>
      <c r="DT126" s="52"/>
      <c r="DU126" s="52"/>
      <c r="DV126" s="52"/>
      <c r="DW126" s="52"/>
      <c r="DX126" s="52"/>
      <c r="DY126" s="52"/>
      <c r="DZ126" s="52"/>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row>
    <row r="127" spans="2:154" hidden="1" x14ac:dyDescent="0.2">
      <c r="B127"/>
      <c r="DD127" s="52"/>
      <c r="DE127" s="52"/>
      <c r="DF127" s="52"/>
      <c r="DG127" s="52"/>
      <c r="DH127" s="52"/>
      <c r="DI127" s="52"/>
      <c r="DJ127" s="52"/>
      <c r="DK127" s="52"/>
      <c r="DL127" s="52"/>
      <c r="DM127" s="52"/>
      <c r="DN127" s="52"/>
      <c r="DO127" s="52"/>
      <c r="DP127" s="52"/>
      <c r="DQ127" s="52"/>
      <c r="DR127" s="52"/>
      <c r="DS127" s="52"/>
      <c r="DT127" s="52"/>
      <c r="DU127" s="52"/>
      <c r="DV127" s="52"/>
      <c r="DW127" s="52"/>
      <c r="DX127" s="52"/>
      <c r="DY127" s="52"/>
      <c r="DZ127" s="52"/>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row>
    <row r="128" spans="2:154" hidden="1" x14ac:dyDescent="0.2">
      <c r="B128"/>
      <c r="DD128" s="52"/>
      <c r="DE128" s="52"/>
      <c r="DF128" s="52"/>
      <c r="DG128" s="52"/>
      <c r="DH128" s="52"/>
      <c r="DI128" s="52"/>
      <c r="DJ128" s="52"/>
      <c r="DK128" s="52"/>
      <c r="DL128" s="52"/>
      <c r="DM128" s="52"/>
      <c r="DN128" s="52"/>
      <c r="DO128" s="52"/>
      <c r="DP128" s="52"/>
      <c r="DQ128" s="52"/>
      <c r="DR128" s="52"/>
      <c r="DS128" s="52"/>
      <c r="DT128" s="52"/>
      <c r="DU128" s="52"/>
      <c r="DV128" s="52"/>
      <c r="DW128" s="52"/>
      <c r="DX128" s="52"/>
      <c r="DY128" s="52"/>
      <c r="DZ128" s="52"/>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row>
    <row r="129" spans="2:154" hidden="1" x14ac:dyDescent="0.2">
      <c r="B129"/>
      <c r="DD129" s="52"/>
      <c r="DE129" s="52"/>
      <c r="DF129" s="52"/>
      <c r="DG129" s="52"/>
      <c r="DH129" s="52"/>
      <c r="DI129" s="52"/>
      <c r="DJ129" s="52"/>
      <c r="DK129" s="52"/>
      <c r="DL129" s="52"/>
      <c r="DM129" s="52"/>
      <c r="DN129" s="52"/>
      <c r="DO129" s="52"/>
      <c r="DP129" s="52"/>
      <c r="DQ129" s="52"/>
      <c r="DR129" s="52"/>
      <c r="DS129" s="52"/>
      <c r="DT129" s="52"/>
      <c r="DU129" s="52"/>
      <c r="DV129" s="52"/>
      <c r="DW129" s="52"/>
      <c r="DX129" s="52"/>
      <c r="DY129" s="52"/>
      <c r="DZ129" s="52"/>
      <c r="EA129" s="3"/>
      <c r="EB129" s="3"/>
      <c r="EC129" s="3"/>
      <c r="ED129" s="3"/>
      <c r="EE129" s="3"/>
      <c r="EF129" s="3"/>
      <c r="EG129" s="3"/>
      <c r="EH129" s="3"/>
      <c r="EI129" s="3"/>
      <c r="EJ129" s="3"/>
      <c r="EK129" s="3"/>
      <c r="EL129" s="3"/>
      <c r="EM129" s="3"/>
      <c r="EN129" s="3"/>
      <c r="EO129" s="3"/>
      <c r="EP129" s="3"/>
      <c r="EQ129" s="3"/>
      <c r="ER129" s="3"/>
      <c r="ES129" s="3"/>
      <c r="ET129" s="3"/>
      <c r="EU129" s="3"/>
      <c r="EV129" s="3"/>
      <c r="EW129" s="3"/>
      <c r="EX129" s="3"/>
    </row>
    <row r="130" spans="2:154" hidden="1" x14ac:dyDescent="0.2">
      <c r="B130"/>
      <c r="DD130" s="52"/>
      <c r="DE130" s="52"/>
      <c r="DF130" s="52"/>
      <c r="DG130" s="52"/>
      <c r="DH130" s="52"/>
      <c r="DI130" s="52"/>
      <c r="DJ130" s="52"/>
      <c r="DK130" s="52"/>
      <c r="DL130" s="52"/>
      <c r="DM130" s="52"/>
      <c r="DN130" s="52"/>
      <c r="DO130" s="52"/>
      <c r="DP130" s="52"/>
      <c r="DQ130" s="52"/>
      <c r="DR130" s="52"/>
      <c r="DS130" s="52"/>
      <c r="DT130" s="52"/>
      <c r="DU130" s="52"/>
      <c r="DV130" s="52"/>
      <c r="DW130" s="52"/>
      <c r="DX130" s="52"/>
      <c r="DY130" s="52"/>
      <c r="DZ130" s="52"/>
      <c r="EA130" s="3"/>
      <c r="EB130" s="3"/>
      <c r="EC130" s="3"/>
      <c r="ED130" s="3"/>
      <c r="EE130" s="3"/>
      <c r="EF130" s="3"/>
      <c r="EG130" s="3"/>
      <c r="EH130" s="3"/>
      <c r="EI130" s="3"/>
      <c r="EJ130" s="3"/>
      <c r="EK130" s="3"/>
      <c r="EL130" s="3"/>
      <c r="EM130" s="3"/>
      <c r="EN130" s="3"/>
      <c r="EO130" s="3"/>
      <c r="EP130" s="3"/>
      <c r="EQ130" s="3"/>
      <c r="ER130" s="3"/>
      <c r="ES130" s="3"/>
      <c r="ET130" s="3"/>
      <c r="EU130" s="3"/>
      <c r="EV130" s="3"/>
      <c r="EW130" s="3"/>
      <c r="EX130" s="3"/>
    </row>
    <row r="131" spans="2:154" hidden="1" x14ac:dyDescent="0.2">
      <c r="B131"/>
      <c r="DD131" s="52"/>
      <c r="DE131" s="52"/>
      <c r="DF131" s="52"/>
      <c r="DG131" s="52"/>
      <c r="DH131" s="52"/>
      <c r="DI131" s="52"/>
      <c r="DJ131" s="52"/>
      <c r="DK131" s="52"/>
      <c r="DL131" s="52"/>
      <c r="DM131" s="52"/>
      <c r="DN131" s="52"/>
      <c r="DO131" s="52"/>
      <c r="DP131" s="52"/>
      <c r="DQ131" s="52"/>
      <c r="DR131" s="52"/>
      <c r="DS131" s="52"/>
      <c r="DT131" s="52"/>
      <c r="DU131" s="52"/>
      <c r="DV131" s="52"/>
      <c r="DW131" s="52"/>
      <c r="DX131" s="52"/>
      <c r="DY131" s="52"/>
      <c r="DZ131" s="52"/>
      <c r="EA131" s="3"/>
      <c r="EB131" s="3"/>
      <c r="EC131" s="3"/>
      <c r="ED131" s="3"/>
      <c r="EE131" s="3"/>
      <c r="EF131" s="3"/>
      <c r="EG131" s="3"/>
      <c r="EH131" s="3"/>
      <c r="EI131" s="3"/>
      <c r="EJ131" s="3"/>
      <c r="EK131" s="3"/>
      <c r="EL131" s="3"/>
      <c r="EM131" s="3"/>
      <c r="EN131" s="3"/>
      <c r="EO131" s="3"/>
      <c r="EP131" s="3"/>
      <c r="EQ131" s="3"/>
      <c r="ER131" s="3"/>
      <c r="ES131" s="3"/>
      <c r="ET131" s="3"/>
      <c r="EU131" s="3"/>
      <c r="EV131" s="3"/>
      <c r="EW131" s="3"/>
      <c r="EX131" s="3"/>
    </row>
    <row r="132" spans="2:154" hidden="1" x14ac:dyDescent="0.2">
      <c r="B132"/>
      <c r="DD132" s="52"/>
      <c r="DE132" s="52"/>
      <c r="DF132" s="52"/>
      <c r="DG132" s="52"/>
      <c r="DH132" s="52"/>
      <c r="DI132" s="52"/>
      <c r="DJ132" s="52"/>
      <c r="DK132" s="52"/>
      <c r="DL132" s="52"/>
      <c r="DM132" s="52"/>
      <c r="DN132" s="52"/>
      <c r="DO132" s="52"/>
      <c r="DP132" s="52"/>
      <c r="DQ132" s="52"/>
      <c r="DR132" s="52"/>
      <c r="DS132" s="52"/>
      <c r="DT132" s="52"/>
      <c r="DU132" s="52"/>
      <c r="DV132" s="52"/>
      <c r="DW132" s="52"/>
      <c r="DX132" s="52"/>
      <c r="DY132" s="52"/>
      <c r="DZ132" s="52"/>
      <c r="EA132" s="3"/>
      <c r="EB132" s="3"/>
      <c r="EC132" s="3"/>
      <c r="ED132" s="3"/>
      <c r="EE132" s="3"/>
      <c r="EF132" s="3"/>
      <c r="EG132" s="3"/>
      <c r="EH132" s="3"/>
      <c r="EI132" s="3"/>
      <c r="EJ132" s="3"/>
      <c r="EK132" s="3"/>
      <c r="EL132" s="3"/>
      <c r="EM132" s="3"/>
      <c r="EN132" s="3"/>
      <c r="EO132" s="3"/>
      <c r="EP132" s="3"/>
      <c r="EQ132" s="3"/>
      <c r="ER132" s="3"/>
      <c r="ES132" s="3"/>
      <c r="ET132" s="3"/>
      <c r="EU132" s="3"/>
      <c r="EV132" s="3"/>
      <c r="EW132" s="3"/>
      <c r="EX132" s="3"/>
    </row>
    <row r="133" spans="2:154" hidden="1" x14ac:dyDescent="0.2">
      <c r="B133"/>
      <c r="DD133" s="52"/>
      <c r="DE133" s="52"/>
      <c r="DF133" s="52"/>
      <c r="DG133" s="52"/>
      <c r="DH133" s="52"/>
      <c r="DI133" s="52"/>
      <c r="DJ133" s="52"/>
      <c r="DK133" s="52"/>
      <c r="DL133" s="52"/>
      <c r="DM133" s="52"/>
      <c r="DN133" s="52"/>
      <c r="DO133" s="52"/>
      <c r="DP133" s="52"/>
      <c r="DQ133" s="52"/>
      <c r="DR133" s="52"/>
      <c r="DS133" s="52"/>
      <c r="DT133" s="52"/>
      <c r="DU133" s="52"/>
      <c r="DV133" s="52"/>
      <c r="DW133" s="52"/>
      <c r="DX133" s="52"/>
      <c r="DY133" s="52"/>
      <c r="DZ133" s="52"/>
      <c r="EA133" s="3"/>
      <c r="EB133" s="3"/>
      <c r="EC133" s="3"/>
      <c r="ED133" s="3"/>
      <c r="EE133" s="3"/>
      <c r="EF133" s="3"/>
      <c r="EG133" s="3"/>
      <c r="EH133" s="3"/>
      <c r="EI133" s="3"/>
      <c r="EJ133" s="3"/>
      <c r="EK133" s="3"/>
      <c r="EL133" s="3"/>
      <c r="EM133" s="3"/>
      <c r="EN133" s="3"/>
      <c r="EO133" s="3"/>
      <c r="EP133" s="3"/>
      <c r="EQ133" s="3"/>
      <c r="ER133" s="3"/>
      <c r="ES133" s="3"/>
      <c r="ET133" s="3"/>
      <c r="EU133" s="3"/>
      <c r="EV133" s="3"/>
      <c r="EW133" s="3"/>
      <c r="EX133" s="3"/>
    </row>
    <row r="134" spans="2:154" hidden="1" x14ac:dyDescent="0.2">
      <c r="B134"/>
      <c r="DD134" s="52"/>
      <c r="DE134" s="52"/>
      <c r="DF134" s="52"/>
      <c r="DG134" s="52"/>
      <c r="DH134" s="52"/>
      <c r="DI134" s="52"/>
      <c r="DJ134" s="52"/>
      <c r="DK134" s="52"/>
      <c r="DL134" s="52"/>
      <c r="DM134" s="52"/>
      <c r="DN134" s="52"/>
      <c r="DO134" s="52"/>
      <c r="DP134" s="52"/>
      <c r="DQ134" s="52"/>
      <c r="DR134" s="52"/>
      <c r="DS134" s="52"/>
      <c r="DT134" s="52"/>
      <c r="DU134" s="52"/>
      <c r="DV134" s="52"/>
      <c r="DW134" s="52"/>
      <c r="DX134" s="52"/>
      <c r="DY134" s="52"/>
      <c r="DZ134" s="52"/>
      <c r="EA134" s="3"/>
      <c r="EB134" s="3"/>
      <c r="EC134" s="3"/>
      <c r="ED134" s="3"/>
      <c r="EE134" s="3"/>
      <c r="EF134" s="3"/>
      <c r="EG134" s="3"/>
      <c r="EH134" s="3"/>
      <c r="EI134" s="3"/>
      <c r="EJ134" s="3"/>
      <c r="EK134" s="3"/>
      <c r="EL134" s="3"/>
      <c r="EM134" s="3"/>
      <c r="EN134" s="3"/>
      <c r="EO134" s="3"/>
      <c r="EP134" s="3"/>
      <c r="EQ134" s="3"/>
      <c r="ER134" s="3"/>
      <c r="ES134" s="3"/>
      <c r="ET134" s="3"/>
      <c r="EU134" s="3"/>
      <c r="EV134" s="3"/>
      <c r="EW134" s="3"/>
      <c r="EX134" s="3"/>
    </row>
    <row r="135" spans="2:154" hidden="1" x14ac:dyDescent="0.2">
      <c r="B135"/>
      <c r="DD135" s="52"/>
      <c r="DE135" s="52"/>
      <c r="DF135" s="52"/>
      <c r="DG135" s="52"/>
      <c r="DH135" s="52"/>
      <c r="DI135" s="52"/>
      <c r="DJ135" s="52"/>
      <c r="DK135" s="52"/>
      <c r="DL135" s="52"/>
      <c r="DM135" s="52"/>
      <c r="DN135" s="52"/>
      <c r="DO135" s="52"/>
      <c r="DP135" s="52"/>
      <c r="DQ135" s="52"/>
      <c r="DR135" s="52"/>
      <c r="DS135" s="52"/>
      <c r="DT135" s="52"/>
      <c r="DU135" s="52"/>
      <c r="DV135" s="52"/>
      <c r="DW135" s="52"/>
      <c r="DX135" s="52"/>
      <c r="DY135" s="52"/>
      <c r="DZ135" s="52"/>
      <c r="EA135" s="3"/>
      <c r="EB135" s="3"/>
      <c r="EC135" s="3"/>
      <c r="ED135" s="3"/>
      <c r="EE135" s="3"/>
      <c r="EF135" s="3"/>
      <c r="EG135" s="3"/>
      <c r="EH135" s="3"/>
      <c r="EI135" s="3"/>
      <c r="EJ135" s="3"/>
      <c r="EK135" s="3"/>
      <c r="EL135" s="3"/>
      <c r="EM135" s="3"/>
      <c r="EN135" s="3"/>
      <c r="EO135" s="3"/>
      <c r="EP135" s="3"/>
      <c r="EQ135" s="3"/>
      <c r="ER135" s="3"/>
      <c r="ES135" s="3"/>
      <c r="ET135" s="3"/>
      <c r="EU135" s="3"/>
      <c r="EV135" s="3"/>
      <c r="EW135" s="3"/>
      <c r="EX135" s="3"/>
    </row>
    <row r="136" spans="2:154" hidden="1" x14ac:dyDescent="0.2">
      <c r="B136"/>
      <c r="DD136" s="52"/>
      <c r="DE136" s="52"/>
      <c r="DF136" s="52"/>
      <c r="DG136" s="52"/>
      <c r="DH136" s="52"/>
      <c r="DI136" s="52"/>
      <c r="DJ136" s="52"/>
      <c r="DK136" s="52"/>
      <c r="DL136" s="52"/>
      <c r="DM136" s="52"/>
      <c r="DN136" s="52"/>
      <c r="DO136" s="52"/>
      <c r="DP136" s="52"/>
      <c r="DQ136" s="52"/>
      <c r="DR136" s="52"/>
      <c r="DS136" s="52"/>
      <c r="DT136" s="52"/>
      <c r="DU136" s="52"/>
      <c r="DV136" s="52"/>
      <c r="DW136" s="52"/>
      <c r="DX136" s="52"/>
      <c r="DY136" s="52"/>
      <c r="DZ136" s="52"/>
      <c r="EA136" s="3"/>
      <c r="EB136" s="3"/>
      <c r="EC136" s="3"/>
      <c r="ED136" s="3"/>
      <c r="EE136" s="3"/>
      <c r="EF136" s="3"/>
      <c r="EG136" s="3"/>
      <c r="EH136" s="3"/>
      <c r="EI136" s="3"/>
      <c r="EJ136" s="3"/>
      <c r="EK136" s="3"/>
      <c r="EL136" s="3"/>
      <c r="EM136" s="3"/>
      <c r="EN136" s="3"/>
      <c r="EO136" s="3"/>
      <c r="EP136" s="3"/>
      <c r="EQ136" s="3"/>
      <c r="ER136" s="3"/>
      <c r="ES136" s="3"/>
      <c r="ET136" s="3"/>
      <c r="EU136" s="3"/>
      <c r="EV136" s="3"/>
      <c r="EW136" s="3"/>
      <c r="EX136" s="3"/>
    </row>
    <row r="137" spans="2:154" hidden="1" x14ac:dyDescent="0.2">
      <c r="B137"/>
      <c r="DD137" s="52"/>
      <c r="DE137" s="52"/>
      <c r="DF137" s="52"/>
      <c r="DG137" s="52"/>
      <c r="DH137" s="52"/>
      <c r="DI137" s="52"/>
      <c r="DJ137" s="52"/>
      <c r="DK137" s="52"/>
      <c r="DL137" s="52"/>
      <c r="DM137" s="52"/>
      <c r="DN137" s="52"/>
      <c r="DO137" s="52"/>
      <c r="DP137" s="52"/>
      <c r="DQ137" s="52"/>
      <c r="DR137" s="52"/>
      <c r="DS137" s="52"/>
      <c r="DT137" s="52"/>
      <c r="DU137" s="52"/>
      <c r="DV137" s="52"/>
      <c r="DW137" s="52"/>
      <c r="DX137" s="52"/>
      <c r="DY137" s="52"/>
      <c r="DZ137" s="52"/>
      <c r="EA137" s="3"/>
      <c r="EB137" s="3"/>
      <c r="EC137" s="3"/>
      <c r="ED137" s="3"/>
      <c r="EE137" s="3"/>
      <c r="EF137" s="3"/>
      <c r="EG137" s="3"/>
      <c r="EH137" s="3"/>
      <c r="EI137" s="3"/>
      <c r="EJ137" s="3"/>
      <c r="EK137" s="3"/>
      <c r="EL137" s="3"/>
      <c r="EM137" s="3"/>
      <c r="EN137" s="3"/>
      <c r="EO137" s="3"/>
      <c r="EP137" s="3"/>
      <c r="EQ137" s="3"/>
      <c r="ER137" s="3"/>
      <c r="ES137" s="3"/>
      <c r="ET137" s="3"/>
      <c r="EU137" s="3"/>
      <c r="EV137" s="3"/>
      <c r="EW137" s="3"/>
      <c r="EX137" s="3"/>
    </row>
    <row r="138" spans="2:154" hidden="1" x14ac:dyDescent="0.2">
      <c r="B138"/>
      <c r="DD138" s="52"/>
      <c r="DE138" s="52"/>
      <c r="DF138" s="52"/>
      <c r="DG138" s="52"/>
      <c r="DH138" s="52"/>
      <c r="DI138" s="52"/>
      <c r="DJ138" s="52"/>
      <c r="DK138" s="52"/>
      <c r="DL138" s="52"/>
      <c r="DM138" s="52"/>
      <c r="DN138" s="52"/>
      <c r="DO138" s="52"/>
      <c r="DP138" s="52"/>
      <c r="DQ138" s="52"/>
      <c r="DR138" s="52"/>
      <c r="DS138" s="52"/>
      <c r="DT138" s="52"/>
      <c r="DU138" s="52"/>
      <c r="DV138" s="52"/>
      <c r="DW138" s="52"/>
      <c r="DX138" s="52"/>
      <c r="DY138" s="52"/>
      <c r="DZ138" s="52"/>
      <c r="EA138" s="3"/>
      <c r="EB138" s="3"/>
      <c r="EC138" s="3"/>
      <c r="ED138" s="3"/>
      <c r="EE138" s="3"/>
      <c r="EF138" s="3"/>
      <c r="EG138" s="3"/>
      <c r="EH138" s="3"/>
      <c r="EI138" s="3"/>
      <c r="EJ138" s="3"/>
      <c r="EK138" s="3"/>
      <c r="EL138" s="3"/>
      <c r="EM138" s="3"/>
      <c r="EN138" s="3"/>
      <c r="EO138" s="3"/>
      <c r="EP138" s="3"/>
      <c r="EQ138" s="3"/>
      <c r="ER138" s="3"/>
      <c r="ES138" s="3"/>
      <c r="ET138" s="3"/>
      <c r="EU138" s="3"/>
      <c r="EV138" s="3"/>
      <c r="EW138" s="3"/>
      <c r="EX138" s="3"/>
    </row>
    <row r="139" spans="2:154" hidden="1" x14ac:dyDescent="0.2">
      <c r="B139"/>
      <c r="DD139" s="52"/>
      <c r="DE139" s="52"/>
      <c r="DF139" s="52"/>
      <c r="DG139" s="52"/>
      <c r="DH139" s="52"/>
      <c r="DI139" s="52"/>
      <c r="DJ139" s="52"/>
      <c r="DK139" s="52"/>
      <c r="DL139" s="52"/>
      <c r="DM139" s="52"/>
      <c r="DN139" s="52"/>
      <c r="DO139" s="52"/>
      <c r="DP139" s="52"/>
      <c r="DQ139" s="52"/>
      <c r="DR139" s="52"/>
      <c r="DS139" s="52"/>
      <c r="DT139" s="52"/>
      <c r="DU139" s="52"/>
      <c r="DV139" s="52"/>
      <c r="DW139" s="52"/>
      <c r="DX139" s="52"/>
      <c r="DY139" s="52"/>
      <c r="DZ139" s="52"/>
      <c r="EA139" s="3"/>
      <c r="EB139" s="3"/>
      <c r="EC139" s="3"/>
      <c r="ED139" s="3"/>
      <c r="EE139" s="3"/>
      <c r="EF139" s="3"/>
      <c r="EG139" s="3"/>
      <c r="EH139" s="3"/>
      <c r="EI139" s="3"/>
      <c r="EJ139" s="3"/>
      <c r="EK139" s="3"/>
      <c r="EL139" s="3"/>
      <c r="EM139" s="3"/>
      <c r="EN139" s="3"/>
      <c r="EO139" s="3"/>
      <c r="EP139" s="3"/>
      <c r="EQ139" s="3"/>
      <c r="ER139" s="3"/>
      <c r="ES139" s="3"/>
      <c r="ET139" s="3"/>
      <c r="EU139" s="3"/>
      <c r="EV139" s="3"/>
      <c r="EW139" s="3"/>
      <c r="EX139" s="3"/>
    </row>
    <row r="140" spans="2:154" hidden="1" x14ac:dyDescent="0.2">
      <c r="B140"/>
      <c r="DD140" s="52"/>
      <c r="DE140" s="52"/>
      <c r="DF140" s="52"/>
      <c r="DG140" s="52"/>
      <c r="DH140" s="52"/>
      <c r="DI140" s="52"/>
      <c r="DJ140" s="52"/>
      <c r="DK140" s="52"/>
      <c r="DL140" s="52"/>
      <c r="DM140" s="52"/>
      <c r="DN140" s="52"/>
      <c r="DO140" s="52"/>
      <c r="DP140" s="52"/>
      <c r="DQ140" s="52"/>
      <c r="DR140" s="52"/>
      <c r="DS140" s="52"/>
      <c r="DT140" s="52"/>
      <c r="DU140" s="52"/>
      <c r="DV140" s="52"/>
      <c r="DW140" s="52"/>
      <c r="DX140" s="52"/>
      <c r="DY140" s="52"/>
      <c r="DZ140" s="52"/>
      <c r="EA140" s="3"/>
      <c r="EB140" s="3"/>
      <c r="EC140" s="3"/>
      <c r="ED140" s="3"/>
      <c r="EE140" s="3"/>
      <c r="EF140" s="3"/>
      <c r="EG140" s="3"/>
      <c r="EH140" s="3"/>
      <c r="EI140" s="3"/>
      <c r="EJ140" s="3"/>
      <c r="EK140" s="3"/>
      <c r="EL140" s="3"/>
      <c r="EM140" s="3"/>
      <c r="EN140" s="3"/>
      <c r="EO140" s="3"/>
      <c r="EP140" s="3"/>
      <c r="EQ140" s="3"/>
      <c r="ER140" s="3"/>
      <c r="ES140" s="3"/>
      <c r="ET140" s="3"/>
      <c r="EU140" s="3"/>
      <c r="EV140" s="3"/>
      <c r="EW140" s="3"/>
      <c r="EX140" s="3"/>
    </row>
    <row r="141" spans="2:154" hidden="1" x14ac:dyDescent="0.2">
      <c r="B141"/>
      <c r="DD141" s="52"/>
      <c r="DE141" s="52"/>
      <c r="DF141" s="52"/>
      <c r="DG141" s="52"/>
      <c r="DH141" s="52"/>
      <c r="DI141" s="52"/>
      <c r="DJ141" s="52"/>
      <c r="DK141" s="52"/>
      <c r="DL141" s="52"/>
      <c r="DM141" s="52"/>
      <c r="DN141" s="52"/>
      <c r="DO141" s="52"/>
      <c r="DP141" s="52"/>
      <c r="DQ141" s="52"/>
      <c r="DR141" s="52"/>
      <c r="DS141" s="52"/>
      <c r="DT141" s="52"/>
      <c r="DU141" s="52"/>
      <c r="DV141" s="52"/>
      <c r="DW141" s="52"/>
      <c r="DX141" s="52"/>
      <c r="DY141" s="52"/>
      <c r="DZ141" s="52"/>
      <c r="EA141" s="3"/>
      <c r="EB141" s="3"/>
      <c r="EC141" s="3"/>
      <c r="ED141" s="3"/>
      <c r="EE141" s="3"/>
      <c r="EF141" s="3"/>
      <c r="EG141" s="3"/>
      <c r="EH141" s="3"/>
      <c r="EI141" s="3"/>
      <c r="EJ141" s="3"/>
      <c r="EK141" s="3"/>
      <c r="EL141" s="3"/>
      <c r="EM141" s="3"/>
      <c r="EN141" s="3"/>
      <c r="EO141" s="3"/>
      <c r="EP141" s="3"/>
      <c r="EQ141" s="3"/>
      <c r="ER141" s="3"/>
      <c r="ES141" s="3"/>
      <c r="ET141" s="3"/>
      <c r="EU141" s="3"/>
      <c r="EV141" s="3"/>
      <c r="EW141" s="3"/>
      <c r="EX141" s="3"/>
    </row>
    <row r="142" spans="2:154" hidden="1" x14ac:dyDescent="0.2">
      <c r="B142"/>
      <c r="DD142" s="52"/>
      <c r="DE142" s="52"/>
      <c r="DF142" s="52"/>
      <c r="DG142" s="52"/>
      <c r="DH142" s="52"/>
      <c r="DI142" s="52"/>
      <c r="DJ142" s="52"/>
      <c r="DK142" s="52"/>
      <c r="DL142" s="52"/>
      <c r="DM142" s="52"/>
      <c r="DN142" s="52"/>
      <c r="DO142" s="52"/>
      <c r="DP142" s="52"/>
      <c r="DQ142" s="52"/>
      <c r="DR142" s="52"/>
      <c r="DS142" s="52"/>
      <c r="DT142" s="52"/>
      <c r="DU142" s="52"/>
      <c r="DV142" s="52"/>
      <c r="DW142" s="52"/>
      <c r="DX142" s="52"/>
      <c r="DY142" s="52"/>
      <c r="DZ142" s="52"/>
      <c r="EA142" s="3"/>
      <c r="EB142" s="3"/>
      <c r="EC142" s="3"/>
      <c r="ED142" s="3"/>
      <c r="EE142" s="3"/>
      <c r="EF142" s="3"/>
      <c r="EG142" s="3"/>
      <c r="EH142" s="3"/>
      <c r="EI142" s="3"/>
      <c r="EJ142" s="3"/>
      <c r="EK142" s="3"/>
      <c r="EL142" s="3"/>
      <c r="EM142" s="3"/>
      <c r="EN142" s="3"/>
      <c r="EO142" s="3"/>
      <c r="EP142" s="3"/>
      <c r="EQ142" s="3"/>
      <c r="ER142" s="3"/>
      <c r="ES142" s="3"/>
      <c r="ET142" s="3"/>
      <c r="EU142" s="3"/>
      <c r="EV142" s="3"/>
      <c r="EW142" s="3"/>
      <c r="EX142" s="3"/>
    </row>
    <row r="143" spans="2:154" hidden="1" x14ac:dyDescent="0.2">
      <c r="B143"/>
      <c r="DD143" s="52"/>
      <c r="DE143" s="52"/>
      <c r="DF143" s="52"/>
      <c r="DG143" s="52"/>
      <c r="DH143" s="52"/>
      <c r="DI143" s="52"/>
      <c r="DJ143" s="52"/>
      <c r="DK143" s="52"/>
      <c r="DL143" s="52"/>
      <c r="DM143" s="52"/>
      <c r="DN143" s="52"/>
      <c r="DO143" s="52"/>
      <c r="DP143" s="52"/>
      <c r="DQ143" s="52"/>
      <c r="DR143" s="52"/>
      <c r="DS143" s="52"/>
      <c r="DT143" s="52"/>
      <c r="DU143" s="52"/>
      <c r="DV143" s="52"/>
      <c r="DW143" s="52"/>
      <c r="DX143" s="52"/>
      <c r="DY143" s="52"/>
      <c r="DZ143" s="52"/>
      <c r="EA143" s="3"/>
      <c r="EB143" s="3"/>
      <c r="EC143" s="3"/>
      <c r="ED143" s="3"/>
      <c r="EE143" s="3"/>
      <c r="EF143" s="3"/>
      <c r="EG143" s="3"/>
      <c r="EH143" s="3"/>
      <c r="EI143" s="3"/>
      <c r="EJ143" s="3"/>
      <c r="EK143" s="3"/>
      <c r="EL143" s="3"/>
      <c r="EM143" s="3"/>
      <c r="EN143" s="3"/>
      <c r="EO143" s="3"/>
      <c r="EP143" s="3"/>
      <c r="EQ143" s="3"/>
      <c r="ER143" s="3"/>
      <c r="ES143" s="3"/>
      <c r="ET143" s="3"/>
      <c r="EU143" s="3"/>
      <c r="EV143" s="3"/>
      <c r="EW143" s="3"/>
      <c r="EX143" s="3"/>
    </row>
    <row r="144" spans="2:154" hidden="1" x14ac:dyDescent="0.2">
      <c r="B144"/>
      <c r="DD144" s="52"/>
      <c r="DE144" s="52"/>
      <c r="DF144" s="52"/>
      <c r="DG144" s="52"/>
      <c r="DH144" s="52"/>
      <c r="DI144" s="52"/>
      <c r="DJ144" s="52"/>
      <c r="DK144" s="52"/>
      <c r="DL144" s="52"/>
      <c r="DM144" s="52"/>
      <c r="DN144" s="52"/>
      <c r="DO144" s="52"/>
      <c r="DP144" s="52"/>
      <c r="DQ144" s="52"/>
      <c r="DR144" s="52"/>
      <c r="DS144" s="52"/>
      <c r="DT144" s="52"/>
      <c r="DU144" s="52"/>
      <c r="DV144" s="52"/>
      <c r="DW144" s="52"/>
      <c r="DX144" s="52"/>
      <c r="DY144" s="52"/>
      <c r="DZ144" s="52"/>
      <c r="EA144" s="3"/>
      <c r="EB144" s="3"/>
      <c r="EC144" s="3"/>
      <c r="ED144" s="3"/>
      <c r="EE144" s="3"/>
      <c r="EF144" s="3"/>
      <c r="EG144" s="3"/>
      <c r="EH144" s="3"/>
      <c r="EI144" s="3"/>
      <c r="EJ144" s="3"/>
      <c r="EK144" s="3"/>
      <c r="EL144" s="3"/>
      <c r="EM144" s="3"/>
      <c r="EN144" s="3"/>
      <c r="EO144" s="3"/>
      <c r="EP144" s="3"/>
      <c r="EQ144" s="3"/>
      <c r="ER144" s="3"/>
      <c r="ES144" s="3"/>
      <c r="ET144" s="3"/>
      <c r="EU144" s="3"/>
      <c r="EV144" s="3"/>
      <c r="EW144" s="3"/>
      <c r="EX144" s="3"/>
    </row>
    <row r="145" spans="2:154" hidden="1" x14ac:dyDescent="0.2">
      <c r="B145"/>
      <c r="DD145" s="52"/>
      <c r="DE145" s="52"/>
      <c r="DF145" s="52"/>
      <c r="DG145" s="52"/>
      <c r="DH145" s="52"/>
      <c r="DI145" s="52"/>
      <c r="DJ145" s="52"/>
      <c r="DK145" s="52"/>
      <c r="DL145" s="52"/>
      <c r="DM145" s="52"/>
      <c r="DN145" s="52"/>
      <c r="DO145" s="52"/>
      <c r="DP145" s="52"/>
      <c r="DQ145" s="52"/>
      <c r="DR145" s="52"/>
      <c r="DS145" s="52"/>
      <c r="DT145" s="52"/>
      <c r="DU145" s="52"/>
      <c r="DV145" s="52"/>
      <c r="DW145" s="52"/>
      <c r="DX145" s="52"/>
      <c r="DY145" s="52"/>
      <c r="DZ145" s="52"/>
      <c r="EA145" s="3"/>
      <c r="EB145" s="3"/>
      <c r="EC145" s="3"/>
      <c r="ED145" s="3"/>
      <c r="EE145" s="3"/>
      <c r="EF145" s="3"/>
      <c r="EG145" s="3"/>
      <c r="EH145" s="3"/>
      <c r="EI145" s="3"/>
      <c r="EJ145" s="3"/>
      <c r="EK145" s="3"/>
      <c r="EL145" s="3"/>
      <c r="EM145" s="3"/>
      <c r="EN145" s="3"/>
      <c r="EO145" s="3"/>
      <c r="EP145" s="3"/>
      <c r="EQ145" s="3"/>
      <c r="ER145" s="3"/>
      <c r="ES145" s="3"/>
      <c r="ET145" s="3"/>
      <c r="EU145" s="3"/>
      <c r="EV145" s="3"/>
      <c r="EW145" s="3"/>
      <c r="EX145" s="3"/>
    </row>
    <row r="146" spans="2:154" hidden="1" x14ac:dyDescent="0.2">
      <c r="B146"/>
      <c r="DD146" s="52"/>
      <c r="DE146" s="52"/>
      <c r="DF146" s="52"/>
      <c r="DG146" s="52"/>
      <c r="DH146" s="52"/>
      <c r="DI146" s="52"/>
      <c r="DJ146" s="52"/>
      <c r="DK146" s="52"/>
      <c r="DL146" s="52"/>
      <c r="DM146" s="52"/>
      <c r="DN146" s="52"/>
      <c r="DO146" s="52"/>
      <c r="DP146" s="52"/>
      <c r="DQ146" s="52"/>
      <c r="DR146" s="52"/>
      <c r="DS146" s="52"/>
      <c r="DT146" s="52"/>
      <c r="DU146" s="52"/>
      <c r="DV146" s="52"/>
      <c r="DW146" s="52"/>
      <c r="DX146" s="52"/>
      <c r="DY146" s="52"/>
      <c r="DZ146" s="52"/>
      <c r="EA146" s="3"/>
      <c r="EB146" s="3"/>
      <c r="EC146" s="3"/>
      <c r="ED146" s="3"/>
      <c r="EE146" s="3"/>
      <c r="EF146" s="3"/>
      <c r="EG146" s="3"/>
      <c r="EH146" s="3"/>
      <c r="EI146" s="3"/>
      <c r="EJ146" s="3"/>
      <c r="EK146" s="3"/>
      <c r="EL146" s="3"/>
      <c r="EM146" s="3"/>
      <c r="EN146" s="3"/>
      <c r="EO146" s="3"/>
      <c r="EP146" s="3"/>
      <c r="EQ146" s="3"/>
      <c r="ER146" s="3"/>
      <c r="ES146" s="3"/>
      <c r="ET146" s="3"/>
      <c r="EU146" s="3"/>
      <c r="EV146" s="3"/>
      <c r="EW146" s="3"/>
      <c r="EX146" s="3"/>
    </row>
    <row r="147" spans="2:154" hidden="1" x14ac:dyDescent="0.2">
      <c r="B147"/>
      <c r="DD147" s="52"/>
      <c r="DE147" s="52"/>
      <c r="DF147" s="52"/>
      <c r="DG147" s="52"/>
      <c r="DH147" s="52"/>
      <c r="DI147" s="52"/>
      <c r="DJ147" s="52"/>
      <c r="DK147" s="52"/>
      <c r="DL147" s="52"/>
      <c r="DM147" s="52"/>
      <c r="DN147" s="52"/>
      <c r="DO147" s="52"/>
      <c r="DP147" s="52"/>
      <c r="DQ147" s="52"/>
      <c r="DR147" s="52"/>
      <c r="DS147" s="52"/>
      <c r="DT147" s="52"/>
      <c r="DU147" s="52"/>
      <c r="DV147" s="52"/>
      <c r="DW147" s="52"/>
      <c r="DX147" s="52"/>
      <c r="DY147" s="52"/>
      <c r="DZ147" s="52"/>
      <c r="EA147" s="3"/>
      <c r="EB147" s="3"/>
      <c r="EC147" s="3"/>
      <c r="ED147" s="3"/>
      <c r="EE147" s="3"/>
      <c r="EF147" s="3"/>
      <c r="EG147" s="3"/>
      <c r="EH147" s="3"/>
      <c r="EI147" s="3"/>
      <c r="EJ147" s="3"/>
      <c r="EK147" s="3"/>
      <c r="EL147" s="3"/>
      <c r="EM147" s="3"/>
      <c r="EN147" s="3"/>
      <c r="EO147" s="3"/>
      <c r="EP147" s="3"/>
      <c r="EQ147" s="3"/>
      <c r="ER147" s="3"/>
      <c r="ES147" s="3"/>
      <c r="ET147" s="3"/>
      <c r="EU147" s="3"/>
      <c r="EV147" s="3"/>
      <c r="EW147" s="3"/>
      <c r="EX147" s="3"/>
    </row>
    <row r="148" spans="2:154" hidden="1" x14ac:dyDescent="0.2">
      <c r="B148"/>
      <c r="DD148" s="52"/>
      <c r="DE148" s="52"/>
      <c r="DF148" s="52"/>
      <c r="DG148" s="52"/>
      <c r="DH148" s="52"/>
      <c r="DI148" s="52"/>
      <c r="DJ148" s="52"/>
      <c r="DK148" s="52"/>
      <c r="DL148" s="52"/>
      <c r="DM148" s="52"/>
      <c r="DN148" s="52"/>
      <c r="DO148" s="52"/>
      <c r="DP148" s="52"/>
      <c r="DQ148" s="52"/>
      <c r="DR148" s="52"/>
      <c r="DS148" s="52"/>
      <c r="DT148" s="52"/>
      <c r="DU148" s="52"/>
      <c r="DV148" s="52"/>
      <c r="DW148" s="52"/>
      <c r="DX148" s="52"/>
      <c r="DY148" s="52"/>
      <c r="DZ148" s="52"/>
      <c r="EA148" s="3"/>
      <c r="EB148" s="3"/>
      <c r="EC148" s="3"/>
      <c r="ED148" s="3"/>
      <c r="EE148" s="3"/>
      <c r="EF148" s="3"/>
      <c r="EG148" s="3"/>
      <c r="EH148" s="3"/>
      <c r="EI148" s="3"/>
      <c r="EJ148" s="3"/>
      <c r="EK148" s="3"/>
      <c r="EL148" s="3"/>
      <c r="EM148" s="3"/>
      <c r="EN148" s="3"/>
      <c r="EO148" s="3"/>
      <c r="EP148" s="3"/>
      <c r="EQ148" s="3"/>
      <c r="ER148" s="3"/>
      <c r="ES148" s="3"/>
      <c r="ET148" s="3"/>
      <c r="EU148" s="3"/>
      <c r="EV148" s="3"/>
      <c r="EW148" s="3"/>
      <c r="EX148" s="3"/>
    </row>
    <row r="149" spans="2:154" hidden="1" x14ac:dyDescent="0.2">
      <c r="B149"/>
      <c r="DD149" s="52"/>
      <c r="DE149" s="52"/>
      <c r="DF149" s="52"/>
      <c r="DG149" s="52"/>
      <c r="DH149" s="52"/>
      <c r="DI149" s="52"/>
      <c r="DJ149" s="52"/>
      <c r="DK149" s="52"/>
      <c r="DL149" s="52"/>
      <c r="DM149" s="52"/>
      <c r="DN149" s="52"/>
      <c r="DO149" s="52"/>
      <c r="DP149" s="52"/>
      <c r="DQ149" s="52"/>
      <c r="DR149" s="52"/>
      <c r="DS149" s="52"/>
      <c r="DT149" s="52"/>
      <c r="DU149" s="52"/>
      <c r="DV149" s="52"/>
      <c r="DW149" s="52"/>
      <c r="DX149" s="52"/>
      <c r="DY149" s="52"/>
      <c r="DZ149" s="52"/>
      <c r="EA149" s="3"/>
      <c r="EB149" s="3"/>
      <c r="EC149" s="3"/>
      <c r="ED149" s="3"/>
      <c r="EE149" s="3"/>
      <c r="EF149" s="3"/>
      <c r="EG149" s="3"/>
      <c r="EH149" s="3"/>
      <c r="EI149" s="3"/>
      <c r="EJ149" s="3"/>
      <c r="EK149" s="3"/>
      <c r="EL149" s="3"/>
      <c r="EM149" s="3"/>
      <c r="EN149" s="3"/>
      <c r="EO149" s="3"/>
      <c r="EP149" s="3"/>
      <c r="EQ149" s="3"/>
      <c r="ER149" s="3"/>
      <c r="ES149" s="3"/>
      <c r="ET149" s="3"/>
      <c r="EU149" s="3"/>
      <c r="EV149" s="3"/>
      <c r="EW149" s="3"/>
      <c r="EX149" s="3"/>
    </row>
    <row r="150" spans="2:154" hidden="1" x14ac:dyDescent="0.2">
      <c r="B150"/>
      <c r="DD150" s="52"/>
      <c r="DE150" s="52"/>
      <c r="DF150" s="52"/>
      <c r="DG150" s="52"/>
      <c r="DH150" s="52"/>
      <c r="DI150" s="52"/>
      <c r="DJ150" s="52"/>
      <c r="DK150" s="52"/>
      <c r="DL150" s="52"/>
      <c r="DM150" s="52"/>
      <c r="DN150" s="52"/>
      <c r="DO150" s="52"/>
      <c r="DP150" s="52"/>
      <c r="DQ150" s="52"/>
      <c r="DR150" s="52"/>
      <c r="DS150" s="52"/>
      <c r="DT150" s="52"/>
      <c r="DU150" s="52"/>
      <c r="DV150" s="52"/>
      <c r="DW150" s="52"/>
      <c r="DX150" s="52"/>
      <c r="DY150" s="52"/>
      <c r="DZ150" s="52"/>
      <c r="EA150" s="3"/>
      <c r="EB150" s="3"/>
      <c r="EC150" s="3"/>
      <c r="ED150" s="3"/>
      <c r="EE150" s="3"/>
      <c r="EF150" s="3"/>
      <c r="EG150" s="3"/>
      <c r="EH150" s="3"/>
      <c r="EI150" s="3"/>
      <c r="EJ150" s="3"/>
      <c r="EK150" s="3"/>
      <c r="EL150" s="3"/>
      <c r="EM150" s="3"/>
      <c r="EN150" s="3"/>
      <c r="EO150" s="3"/>
      <c r="EP150" s="3"/>
      <c r="EQ150" s="3"/>
      <c r="ER150" s="3"/>
      <c r="ES150" s="3"/>
      <c r="ET150" s="3"/>
      <c r="EU150" s="3"/>
      <c r="EV150" s="3"/>
      <c r="EW150" s="3"/>
      <c r="EX150" s="3"/>
    </row>
    <row r="151" spans="2:154" hidden="1" x14ac:dyDescent="0.2">
      <c r="B151"/>
      <c r="DD151" s="52"/>
      <c r="DE151" s="52"/>
      <c r="DF151" s="52"/>
      <c r="DG151" s="52"/>
      <c r="DH151" s="52"/>
      <c r="DI151" s="52"/>
      <c r="DJ151" s="52"/>
      <c r="DK151" s="52"/>
      <c r="DL151" s="52"/>
      <c r="DM151" s="52"/>
      <c r="DN151" s="52"/>
      <c r="DO151" s="52"/>
      <c r="DP151" s="52"/>
      <c r="DQ151" s="52"/>
      <c r="DR151" s="52"/>
      <c r="DS151" s="52"/>
      <c r="DT151" s="52"/>
      <c r="DU151" s="52"/>
      <c r="DV151" s="52"/>
      <c r="DW151" s="52"/>
      <c r="DX151" s="52"/>
      <c r="DY151" s="52"/>
      <c r="DZ151" s="52"/>
      <c r="EA151" s="3"/>
      <c r="EB151" s="3"/>
      <c r="EC151" s="3"/>
      <c r="ED151" s="3"/>
      <c r="EE151" s="3"/>
      <c r="EF151" s="3"/>
      <c r="EG151" s="3"/>
      <c r="EH151" s="3"/>
      <c r="EI151" s="3"/>
      <c r="EJ151" s="3"/>
      <c r="EK151" s="3"/>
      <c r="EL151" s="3"/>
      <c r="EM151" s="3"/>
      <c r="EN151" s="3"/>
      <c r="EO151" s="3"/>
      <c r="EP151" s="3"/>
      <c r="EQ151" s="3"/>
      <c r="ER151" s="3"/>
      <c r="ES151" s="3"/>
      <c r="ET151" s="3"/>
      <c r="EU151" s="3"/>
      <c r="EV151" s="3"/>
      <c r="EW151" s="3"/>
      <c r="EX151" s="3"/>
    </row>
    <row r="152" spans="2:154" hidden="1" x14ac:dyDescent="0.2">
      <c r="B152"/>
      <c r="DD152" s="52"/>
      <c r="DE152" s="52"/>
      <c r="DF152" s="52"/>
      <c r="DG152" s="52"/>
      <c r="DH152" s="52"/>
      <c r="DI152" s="52"/>
      <c r="DJ152" s="52"/>
      <c r="DK152" s="52"/>
      <c r="DL152" s="52"/>
      <c r="DM152" s="52"/>
      <c r="DN152" s="52"/>
      <c r="DO152" s="52"/>
      <c r="DP152" s="52"/>
      <c r="DQ152" s="52"/>
      <c r="DR152" s="52"/>
      <c r="DS152" s="52"/>
      <c r="DT152" s="52"/>
      <c r="DU152" s="52"/>
      <c r="DV152" s="52"/>
      <c r="DW152" s="52"/>
      <c r="DX152" s="52"/>
      <c r="DY152" s="52"/>
      <c r="DZ152" s="52"/>
      <c r="EA152" s="3"/>
      <c r="EB152" s="3"/>
      <c r="EC152" s="3"/>
      <c r="ED152" s="3"/>
      <c r="EE152" s="3"/>
      <c r="EF152" s="3"/>
      <c r="EG152" s="3"/>
      <c r="EH152" s="3"/>
      <c r="EI152" s="3"/>
      <c r="EJ152" s="3"/>
      <c r="EK152" s="3"/>
      <c r="EL152" s="3"/>
      <c r="EM152" s="3"/>
      <c r="EN152" s="3"/>
      <c r="EO152" s="3"/>
      <c r="EP152" s="3"/>
      <c r="EQ152" s="3"/>
      <c r="ER152" s="3"/>
      <c r="ES152" s="3"/>
      <c r="ET152" s="3"/>
      <c r="EU152" s="3"/>
      <c r="EV152" s="3"/>
      <c r="EW152" s="3"/>
      <c r="EX152" s="3"/>
    </row>
    <row r="153" spans="2:154" hidden="1" x14ac:dyDescent="0.2">
      <c r="B153"/>
      <c r="DD153" s="52"/>
      <c r="DE153" s="52"/>
      <c r="DF153" s="52"/>
      <c r="DG153" s="52"/>
      <c r="DH153" s="52"/>
      <c r="DI153" s="52"/>
      <c r="DJ153" s="52"/>
      <c r="DK153" s="52"/>
      <c r="DL153" s="52"/>
      <c r="DM153" s="52"/>
      <c r="DN153" s="52"/>
      <c r="DO153" s="52"/>
      <c r="DP153" s="52"/>
      <c r="DQ153" s="52"/>
      <c r="DR153" s="52"/>
      <c r="DS153" s="52"/>
      <c r="DT153" s="52"/>
      <c r="DU153" s="52"/>
      <c r="DV153" s="52"/>
      <c r="DW153" s="52"/>
      <c r="DX153" s="52"/>
      <c r="DY153" s="52"/>
      <c r="DZ153" s="52"/>
      <c r="EA153" s="3"/>
      <c r="EB153" s="3"/>
      <c r="EC153" s="3"/>
      <c r="ED153" s="3"/>
      <c r="EE153" s="3"/>
      <c r="EF153" s="3"/>
      <c r="EG153" s="3"/>
      <c r="EH153" s="3"/>
      <c r="EI153" s="3"/>
      <c r="EJ153" s="3"/>
      <c r="EK153" s="3"/>
      <c r="EL153" s="3"/>
      <c r="EM153" s="3"/>
      <c r="EN153" s="3"/>
      <c r="EO153" s="3"/>
      <c r="EP153" s="3"/>
      <c r="EQ153" s="3"/>
      <c r="ER153" s="3"/>
      <c r="ES153" s="3"/>
      <c r="ET153" s="3"/>
      <c r="EU153" s="3"/>
      <c r="EV153" s="3"/>
      <c r="EW153" s="3"/>
      <c r="EX153" s="3"/>
    </row>
    <row r="154" spans="2:154" hidden="1" x14ac:dyDescent="0.2">
      <c r="B154"/>
      <c r="DD154" s="52"/>
      <c r="DE154" s="52"/>
      <c r="DF154" s="52"/>
      <c r="DG154" s="52"/>
      <c r="DH154" s="52"/>
      <c r="DI154" s="52"/>
      <c r="DJ154" s="52"/>
      <c r="DK154" s="52"/>
      <c r="DL154" s="52"/>
      <c r="DM154" s="52"/>
      <c r="DN154" s="52"/>
      <c r="DO154" s="52"/>
      <c r="DP154" s="52"/>
      <c r="DQ154" s="52"/>
      <c r="DR154" s="52"/>
      <c r="DS154" s="52"/>
      <c r="DT154" s="52"/>
      <c r="DU154" s="52"/>
      <c r="DV154" s="52"/>
      <c r="DW154" s="52"/>
      <c r="DX154" s="52"/>
      <c r="DY154" s="52"/>
      <c r="DZ154" s="52"/>
      <c r="EA154" s="3"/>
      <c r="EB154" s="3"/>
      <c r="EC154" s="3"/>
      <c r="ED154" s="3"/>
      <c r="EE154" s="3"/>
      <c r="EF154" s="3"/>
      <c r="EG154" s="3"/>
      <c r="EH154" s="3"/>
      <c r="EI154" s="3"/>
      <c r="EJ154" s="3"/>
      <c r="EK154" s="3"/>
      <c r="EL154" s="3"/>
      <c r="EM154" s="3"/>
      <c r="EN154" s="3"/>
      <c r="EO154" s="3"/>
      <c r="EP154" s="3"/>
      <c r="EQ154" s="3"/>
      <c r="ER154" s="3"/>
      <c r="ES154" s="3"/>
      <c r="ET154" s="3"/>
      <c r="EU154" s="3"/>
      <c r="EV154" s="3"/>
      <c r="EW154" s="3"/>
      <c r="EX154" s="3"/>
    </row>
    <row r="155" spans="2:154" hidden="1" x14ac:dyDescent="0.2">
      <c r="B155"/>
      <c r="DD155" s="52"/>
      <c r="DE155" s="52"/>
      <c r="DF155" s="52"/>
      <c r="DG155" s="52"/>
      <c r="DH155" s="52"/>
      <c r="DI155" s="52"/>
      <c r="DJ155" s="52"/>
      <c r="DK155" s="52"/>
      <c r="DL155" s="52"/>
      <c r="DM155" s="52"/>
      <c r="DN155" s="52"/>
      <c r="DO155" s="52"/>
      <c r="DP155" s="52"/>
      <c r="DQ155" s="52"/>
      <c r="DR155" s="52"/>
      <c r="DS155" s="52"/>
      <c r="DT155" s="52"/>
      <c r="DU155" s="52"/>
      <c r="DV155" s="52"/>
      <c r="DW155" s="52"/>
      <c r="DX155" s="52"/>
      <c r="DY155" s="52"/>
      <c r="DZ155" s="52"/>
      <c r="EA155" s="3"/>
      <c r="EB155" s="3"/>
      <c r="EC155" s="3"/>
      <c r="ED155" s="3"/>
      <c r="EE155" s="3"/>
      <c r="EF155" s="3"/>
      <c r="EG155" s="3"/>
      <c r="EH155" s="3"/>
      <c r="EI155" s="3"/>
      <c r="EJ155" s="3"/>
      <c r="EK155" s="3"/>
      <c r="EL155" s="3"/>
      <c r="EM155" s="3"/>
      <c r="EN155" s="3"/>
      <c r="EO155" s="3"/>
      <c r="EP155" s="3"/>
      <c r="EQ155" s="3"/>
      <c r="ER155" s="3"/>
      <c r="ES155" s="3"/>
      <c r="ET155" s="3"/>
      <c r="EU155" s="3"/>
      <c r="EV155" s="3"/>
      <c r="EW155" s="3"/>
      <c r="EX155" s="3"/>
    </row>
    <row r="156" spans="2:154" hidden="1" x14ac:dyDescent="0.2">
      <c r="B156"/>
      <c r="DD156" s="52"/>
      <c r="DE156" s="52"/>
      <c r="DF156" s="52"/>
      <c r="DG156" s="52"/>
      <c r="DH156" s="52"/>
      <c r="DI156" s="52"/>
      <c r="DJ156" s="52"/>
      <c r="DK156" s="52"/>
      <c r="DL156" s="52"/>
      <c r="DM156" s="52"/>
      <c r="DN156" s="52"/>
      <c r="DO156" s="52"/>
      <c r="DP156" s="52"/>
      <c r="DQ156" s="52"/>
      <c r="DR156" s="52"/>
      <c r="DS156" s="52"/>
      <c r="DT156" s="52"/>
      <c r="DU156" s="52"/>
      <c r="DV156" s="52"/>
      <c r="DW156" s="52"/>
      <c r="DX156" s="52"/>
      <c r="DY156" s="52"/>
      <c r="DZ156" s="52"/>
      <c r="EA156" s="3"/>
      <c r="EB156" s="3"/>
      <c r="EC156" s="3"/>
      <c r="ED156" s="3"/>
      <c r="EE156" s="3"/>
      <c r="EF156" s="3"/>
      <c r="EG156" s="3"/>
      <c r="EH156" s="3"/>
      <c r="EI156" s="3"/>
      <c r="EJ156" s="3"/>
      <c r="EK156" s="3"/>
      <c r="EL156" s="3"/>
      <c r="EM156" s="3"/>
      <c r="EN156" s="3"/>
      <c r="EO156" s="3"/>
      <c r="EP156" s="3"/>
      <c r="EQ156" s="3"/>
      <c r="ER156" s="3"/>
      <c r="ES156" s="3"/>
      <c r="ET156" s="3"/>
      <c r="EU156" s="3"/>
      <c r="EV156" s="3"/>
      <c r="EW156" s="3"/>
      <c r="EX156" s="3"/>
    </row>
    <row r="157" spans="2:154" hidden="1" x14ac:dyDescent="0.2">
      <c r="B157"/>
      <c r="DD157" s="52"/>
      <c r="DE157" s="52"/>
      <c r="DF157" s="52"/>
      <c r="DG157" s="52"/>
      <c r="DH157" s="52"/>
      <c r="DI157" s="52"/>
      <c r="DJ157" s="52"/>
      <c r="DK157" s="52"/>
      <c r="DL157" s="52"/>
      <c r="DM157" s="52"/>
      <c r="DN157" s="52"/>
      <c r="DO157" s="52"/>
      <c r="DP157" s="52"/>
      <c r="DQ157" s="52"/>
      <c r="DR157" s="52"/>
      <c r="DS157" s="52"/>
      <c r="DT157" s="52"/>
      <c r="DU157" s="52"/>
      <c r="DV157" s="52"/>
      <c r="DW157" s="52"/>
      <c r="DX157" s="52"/>
      <c r="DY157" s="52"/>
      <c r="DZ157" s="52"/>
      <c r="EA157" s="3"/>
      <c r="EB157" s="3"/>
      <c r="EC157" s="3"/>
      <c r="ED157" s="3"/>
      <c r="EE157" s="3"/>
      <c r="EF157" s="3"/>
      <c r="EG157" s="3"/>
      <c r="EH157" s="3"/>
      <c r="EI157" s="3"/>
      <c r="EJ157" s="3"/>
      <c r="EK157" s="3"/>
      <c r="EL157" s="3"/>
      <c r="EM157" s="3"/>
      <c r="EN157" s="3"/>
      <c r="EO157" s="3"/>
      <c r="EP157" s="3"/>
      <c r="EQ157" s="3"/>
      <c r="ER157" s="3"/>
      <c r="ES157" s="3"/>
      <c r="ET157" s="3"/>
      <c r="EU157" s="3"/>
      <c r="EV157" s="3"/>
      <c r="EW157" s="3"/>
      <c r="EX157" s="3"/>
    </row>
    <row r="158" spans="2:154" hidden="1" x14ac:dyDescent="0.2">
      <c r="B158"/>
      <c r="DD158" s="52"/>
      <c r="DE158" s="52"/>
      <c r="DF158" s="52"/>
      <c r="DG158" s="52"/>
      <c r="DH158" s="52"/>
      <c r="DI158" s="52"/>
      <c r="DJ158" s="52"/>
      <c r="DK158" s="52"/>
      <c r="DL158" s="52"/>
      <c r="DM158" s="52"/>
      <c r="DN158" s="52"/>
      <c r="DO158" s="52"/>
      <c r="DP158" s="52"/>
      <c r="DQ158" s="52"/>
      <c r="DR158" s="52"/>
      <c r="DS158" s="52"/>
      <c r="DT158" s="52"/>
      <c r="DU158" s="52"/>
      <c r="DV158" s="52"/>
      <c r="DW158" s="52"/>
      <c r="DX158" s="52"/>
      <c r="DY158" s="52"/>
      <c r="DZ158" s="52"/>
      <c r="EA158" s="3"/>
      <c r="EB158" s="3"/>
      <c r="EC158" s="3"/>
      <c r="ED158" s="3"/>
      <c r="EE158" s="3"/>
      <c r="EF158" s="3"/>
      <c r="EG158" s="3"/>
      <c r="EH158" s="3"/>
      <c r="EI158" s="3"/>
      <c r="EJ158" s="3"/>
      <c r="EK158" s="3"/>
      <c r="EL158" s="3"/>
      <c r="EM158" s="3"/>
      <c r="EN158" s="3"/>
      <c r="EO158" s="3"/>
      <c r="EP158" s="3"/>
      <c r="EQ158" s="3"/>
      <c r="ER158" s="3"/>
      <c r="ES158" s="3"/>
      <c r="ET158" s="3"/>
      <c r="EU158" s="3"/>
      <c r="EV158" s="3"/>
      <c r="EW158" s="3"/>
      <c r="EX158" s="3"/>
    </row>
    <row r="159" spans="2:154" hidden="1" x14ac:dyDescent="0.2">
      <c r="B159"/>
      <c r="DD159" s="52"/>
      <c r="DE159" s="52"/>
      <c r="DF159" s="52"/>
      <c r="DG159" s="52"/>
      <c r="DH159" s="52"/>
      <c r="DI159" s="52"/>
      <c r="DJ159" s="52"/>
      <c r="DK159" s="52"/>
      <c r="DL159" s="52"/>
      <c r="DM159" s="52"/>
      <c r="DN159" s="52"/>
      <c r="DO159" s="52"/>
      <c r="DP159" s="52"/>
      <c r="DQ159" s="52"/>
      <c r="DR159" s="52"/>
      <c r="DS159" s="52"/>
      <c r="DT159" s="52"/>
      <c r="DU159" s="52"/>
      <c r="DV159" s="52"/>
      <c r="DW159" s="52"/>
      <c r="DX159" s="52"/>
      <c r="DY159" s="52"/>
      <c r="DZ159" s="52"/>
      <c r="EA159" s="3"/>
      <c r="EB159" s="3"/>
      <c r="EC159" s="3"/>
      <c r="ED159" s="3"/>
      <c r="EE159" s="3"/>
      <c r="EF159" s="3"/>
      <c r="EG159" s="3"/>
      <c r="EH159" s="3"/>
      <c r="EI159" s="3"/>
      <c r="EJ159" s="3"/>
      <c r="EK159" s="3"/>
      <c r="EL159" s="3"/>
      <c r="EM159" s="3"/>
      <c r="EN159" s="3"/>
      <c r="EO159" s="3"/>
      <c r="EP159" s="3"/>
      <c r="EQ159" s="3"/>
      <c r="ER159" s="3"/>
      <c r="ES159" s="3"/>
      <c r="ET159" s="3"/>
      <c r="EU159" s="3"/>
      <c r="EV159" s="3"/>
      <c r="EW159" s="3"/>
      <c r="EX159" s="3"/>
    </row>
    <row r="160" spans="2:154" hidden="1" x14ac:dyDescent="0.2">
      <c r="B160"/>
      <c r="DD160" s="52"/>
      <c r="DE160" s="52"/>
      <c r="DF160" s="52"/>
      <c r="DG160" s="52"/>
      <c r="DH160" s="52"/>
      <c r="DI160" s="52"/>
      <c r="DJ160" s="52"/>
      <c r="DK160" s="52"/>
      <c r="DL160" s="52"/>
      <c r="DM160" s="52"/>
      <c r="DN160" s="52"/>
      <c r="DO160" s="52"/>
      <c r="DP160" s="52"/>
      <c r="DQ160" s="52"/>
      <c r="DR160" s="52"/>
      <c r="DS160" s="52"/>
      <c r="DT160" s="52"/>
      <c r="DU160" s="52"/>
      <c r="DV160" s="52"/>
      <c r="DW160" s="52"/>
      <c r="DX160" s="52"/>
      <c r="DY160" s="52"/>
      <c r="DZ160" s="52"/>
      <c r="EA160" s="3"/>
      <c r="EB160" s="3"/>
      <c r="EC160" s="3"/>
      <c r="ED160" s="3"/>
      <c r="EE160" s="3"/>
      <c r="EF160" s="3"/>
      <c r="EG160" s="3"/>
      <c r="EH160" s="3"/>
      <c r="EI160" s="3"/>
      <c r="EJ160" s="3"/>
      <c r="EK160" s="3"/>
      <c r="EL160" s="3"/>
      <c r="EM160" s="3"/>
      <c r="EN160" s="3"/>
      <c r="EO160" s="3"/>
      <c r="EP160" s="3"/>
      <c r="EQ160" s="3"/>
      <c r="ER160" s="3"/>
      <c r="ES160" s="3"/>
      <c r="ET160" s="3"/>
      <c r="EU160" s="3"/>
      <c r="EV160" s="3"/>
      <c r="EW160" s="3"/>
      <c r="EX160" s="3"/>
    </row>
    <row r="161" spans="2:154" hidden="1" x14ac:dyDescent="0.2">
      <c r="B161"/>
      <c r="DD161" s="52"/>
      <c r="DE161" s="52"/>
      <c r="DF161" s="52"/>
      <c r="DG161" s="52"/>
      <c r="DH161" s="52"/>
      <c r="DI161" s="52"/>
      <c r="DJ161" s="52"/>
      <c r="DK161" s="52"/>
      <c r="DL161" s="52"/>
      <c r="DM161" s="52"/>
      <c r="DN161" s="52"/>
      <c r="DO161" s="52"/>
      <c r="DP161" s="52"/>
      <c r="DQ161" s="52"/>
      <c r="DR161" s="52"/>
      <c r="DS161" s="52"/>
      <c r="DT161" s="52"/>
      <c r="DU161" s="52"/>
      <c r="DV161" s="52"/>
      <c r="DW161" s="52"/>
      <c r="DX161" s="52"/>
      <c r="DY161" s="52"/>
      <c r="DZ161" s="52"/>
      <c r="EA161" s="3"/>
      <c r="EB161" s="3"/>
      <c r="EC161" s="3"/>
      <c r="ED161" s="3"/>
      <c r="EE161" s="3"/>
      <c r="EF161" s="3"/>
      <c r="EG161" s="3"/>
      <c r="EH161" s="3"/>
      <c r="EI161" s="3"/>
      <c r="EJ161" s="3"/>
      <c r="EK161" s="3"/>
      <c r="EL161" s="3"/>
      <c r="EM161" s="3"/>
      <c r="EN161" s="3"/>
      <c r="EO161" s="3"/>
      <c r="EP161" s="3"/>
      <c r="EQ161" s="3"/>
      <c r="ER161" s="3"/>
      <c r="ES161" s="3"/>
      <c r="ET161" s="3"/>
      <c r="EU161" s="3"/>
      <c r="EV161" s="3"/>
      <c r="EW161" s="3"/>
      <c r="EX161" s="3"/>
    </row>
    <row r="162" spans="2:154" hidden="1" x14ac:dyDescent="0.2">
      <c r="B162"/>
      <c r="DD162" s="52"/>
      <c r="DE162" s="52"/>
      <c r="DF162" s="52"/>
      <c r="DG162" s="52"/>
      <c r="DH162" s="52"/>
      <c r="DI162" s="52"/>
      <c r="DJ162" s="52"/>
      <c r="DK162" s="52"/>
      <c r="DL162" s="52"/>
      <c r="DM162" s="52"/>
      <c r="DN162" s="52"/>
      <c r="DO162" s="52"/>
      <c r="DP162" s="52"/>
      <c r="DQ162" s="52"/>
      <c r="DR162" s="52"/>
      <c r="DS162" s="52"/>
      <c r="DT162" s="52"/>
      <c r="DU162" s="52"/>
      <c r="DV162" s="52"/>
      <c r="DW162" s="52"/>
      <c r="DX162" s="52"/>
      <c r="DY162" s="52"/>
      <c r="DZ162" s="52"/>
      <c r="EA162" s="3"/>
      <c r="EB162" s="3"/>
      <c r="EC162" s="3"/>
      <c r="ED162" s="3"/>
      <c r="EE162" s="3"/>
      <c r="EF162" s="3"/>
      <c r="EG162" s="3"/>
      <c r="EH162" s="3"/>
      <c r="EI162" s="3"/>
      <c r="EJ162" s="3"/>
      <c r="EK162" s="3"/>
      <c r="EL162" s="3"/>
      <c r="EM162" s="3"/>
      <c r="EN162" s="3"/>
      <c r="EO162" s="3"/>
      <c r="EP162" s="3"/>
      <c r="EQ162" s="3"/>
      <c r="ER162" s="3"/>
      <c r="ES162" s="3"/>
      <c r="ET162" s="3"/>
      <c r="EU162" s="3"/>
      <c r="EV162" s="3"/>
      <c r="EW162" s="3"/>
      <c r="EX162" s="3"/>
    </row>
    <row r="163" spans="2:154" hidden="1" x14ac:dyDescent="0.2">
      <c r="B163"/>
      <c r="DD163" s="52"/>
      <c r="DE163" s="52"/>
      <c r="DF163" s="52"/>
      <c r="DG163" s="52"/>
      <c r="DH163" s="52"/>
      <c r="DI163" s="52"/>
      <c r="DJ163" s="52"/>
      <c r="DK163" s="52"/>
      <c r="DL163" s="52"/>
      <c r="DM163" s="52"/>
      <c r="DN163" s="52"/>
      <c r="DO163" s="52"/>
      <c r="DP163" s="52"/>
      <c r="DQ163" s="52"/>
      <c r="DR163" s="52"/>
      <c r="DS163" s="52"/>
      <c r="DT163" s="52"/>
      <c r="DU163" s="52"/>
      <c r="DV163" s="52"/>
      <c r="DW163" s="52"/>
      <c r="DX163" s="52"/>
      <c r="DY163" s="52"/>
      <c r="DZ163" s="52"/>
      <c r="EA163" s="3"/>
      <c r="EB163" s="3"/>
      <c r="EC163" s="3"/>
      <c r="ED163" s="3"/>
      <c r="EE163" s="3"/>
      <c r="EF163" s="3"/>
      <c r="EG163" s="3"/>
      <c r="EH163" s="3"/>
      <c r="EI163" s="3"/>
      <c r="EJ163" s="3"/>
      <c r="EK163" s="3"/>
      <c r="EL163" s="3"/>
      <c r="EM163" s="3"/>
      <c r="EN163" s="3"/>
      <c r="EO163" s="3"/>
      <c r="EP163" s="3"/>
      <c r="EQ163" s="3"/>
      <c r="ER163" s="3"/>
      <c r="ES163" s="3"/>
      <c r="ET163" s="3"/>
      <c r="EU163" s="3"/>
      <c r="EV163" s="3"/>
      <c r="EW163" s="3"/>
      <c r="EX163" s="3"/>
    </row>
    <row r="164" spans="2:154" hidden="1" x14ac:dyDescent="0.2">
      <c r="DD164" s="52"/>
      <c r="DE164" s="52"/>
      <c r="DF164" s="52"/>
      <c r="DG164" s="52"/>
      <c r="DH164" s="52"/>
      <c r="DI164" s="52"/>
      <c r="DJ164" s="52"/>
      <c r="DK164" s="52"/>
      <c r="DL164" s="52"/>
      <c r="DM164" s="52"/>
      <c r="DN164" s="52"/>
      <c r="DO164" s="52"/>
      <c r="DP164" s="52"/>
      <c r="DQ164" s="52"/>
      <c r="DR164" s="52"/>
      <c r="DS164" s="52"/>
      <c r="DT164" s="52"/>
      <c r="DU164" s="52"/>
      <c r="DV164" s="52"/>
      <c r="DW164" s="52"/>
      <c r="DX164" s="52"/>
      <c r="DY164" s="52"/>
      <c r="DZ164" s="52"/>
      <c r="EA164" s="3"/>
      <c r="EB164" s="3"/>
      <c r="EC164" s="3"/>
      <c r="ED164" s="3"/>
      <c r="EE164" s="3"/>
      <c r="EF164" s="3"/>
      <c r="EG164" s="3"/>
      <c r="EH164" s="3"/>
      <c r="EI164" s="3"/>
      <c r="EJ164" s="3"/>
      <c r="EK164" s="3"/>
      <c r="EL164" s="3"/>
      <c r="EM164" s="3"/>
      <c r="EN164" s="3"/>
      <c r="EO164" s="3"/>
      <c r="EP164" s="3"/>
      <c r="EQ164" s="3"/>
      <c r="ER164" s="3"/>
      <c r="ES164" s="3"/>
      <c r="ET164" s="3"/>
      <c r="EU164" s="3"/>
      <c r="EV164" s="3"/>
      <c r="EW164" s="3"/>
      <c r="EX164" s="3"/>
    </row>
    <row r="165" spans="2:154" hidden="1" x14ac:dyDescent="0.2">
      <c r="DD165" s="52"/>
      <c r="DE165" s="52"/>
      <c r="DF165" s="52"/>
      <c r="DG165" s="52"/>
      <c r="DH165" s="52"/>
      <c r="DI165" s="52"/>
      <c r="DJ165" s="52"/>
      <c r="DK165" s="52"/>
      <c r="DL165" s="52"/>
      <c r="DM165" s="52"/>
      <c r="DN165" s="52"/>
      <c r="DO165" s="52"/>
      <c r="DP165" s="52"/>
      <c r="DQ165" s="52"/>
      <c r="DR165" s="52"/>
      <c r="DS165" s="52"/>
      <c r="DT165" s="52"/>
      <c r="DU165" s="52"/>
      <c r="DV165" s="52"/>
      <c r="DW165" s="52"/>
      <c r="DX165" s="52"/>
      <c r="DY165" s="52"/>
      <c r="DZ165" s="52"/>
      <c r="EA165" s="3"/>
      <c r="EB165" s="3"/>
      <c r="EC165" s="3"/>
      <c r="ED165" s="3"/>
      <c r="EE165" s="3"/>
      <c r="EF165" s="3"/>
      <c r="EG165" s="3"/>
      <c r="EH165" s="3"/>
      <c r="EI165" s="3"/>
      <c r="EJ165" s="3"/>
      <c r="EK165" s="3"/>
      <c r="EL165" s="3"/>
      <c r="EM165" s="3"/>
      <c r="EN165" s="3"/>
      <c r="EO165" s="3"/>
      <c r="EP165" s="3"/>
      <c r="EQ165" s="3"/>
      <c r="ER165" s="3"/>
      <c r="ES165" s="3"/>
      <c r="ET165" s="3"/>
      <c r="EU165" s="3"/>
      <c r="EV165" s="3"/>
      <c r="EW165" s="3"/>
      <c r="EX165" s="3"/>
    </row>
    <row r="166" spans="2:154" hidden="1" x14ac:dyDescent="0.2">
      <c r="DD166" s="52"/>
      <c r="DE166" s="52"/>
      <c r="DF166" s="52"/>
      <c r="DG166" s="52"/>
      <c r="DH166" s="52"/>
      <c r="DI166" s="52"/>
      <c r="DJ166" s="52"/>
      <c r="DK166" s="52"/>
      <c r="DL166" s="52"/>
      <c r="DM166" s="52"/>
      <c r="DN166" s="52"/>
      <c r="DO166" s="52"/>
      <c r="DP166" s="52"/>
      <c r="DQ166" s="52"/>
      <c r="DR166" s="52"/>
      <c r="DS166" s="52"/>
      <c r="DT166" s="52"/>
      <c r="DU166" s="52"/>
      <c r="DV166" s="52"/>
      <c r="DW166" s="52"/>
      <c r="DX166" s="52"/>
      <c r="DY166" s="52"/>
      <c r="DZ166" s="52"/>
      <c r="EA166" s="3"/>
      <c r="EB166" s="3"/>
      <c r="EC166" s="3"/>
      <c r="ED166" s="3"/>
      <c r="EE166" s="3"/>
      <c r="EF166" s="3"/>
      <c r="EG166" s="3"/>
      <c r="EH166" s="3"/>
      <c r="EI166" s="3"/>
      <c r="EJ166" s="3"/>
      <c r="EK166" s="3"/>
      <c r="EL166" s="3"/>
      <c r="EM166" s="3"/>
      <c r="EN166" s="3"/>
      <c r="EO166" s="3"/>
      <c r="EP166" s="3"/>
      <c r="EQ166" s="3"/>
      <c r="ER166" s="3"/>
      <c r="ES166" s="3"/>
      <c r="ET166" s="3"/>
      <c r="EU166" s="3"/>
      <c r="EV166" s="3"/>
      <c r="EW166" s="3"/>
      <c r="EX166" s="3"/>
    </row>
    <row r="167" spans="2:154" hidden="1" x14ac:dyDescent="0.2">
      <c r="DD167" s="52"/>
      <c r="DE167" s="52"/>
      <c r="DF167" s="52"/>
      <c r="DG167" s="52"/>
      <c r="DH167" s="52"/>
      <c r="DI167" s="52"/>
      <c r="DJ167" s="52"/>
      <c r="DK167" s="52"/>
      <c r="DL167" s="52"/>
      <c r="DM167" s="52"/>
      <c r="DN167" s="52"/>
      <c r="DO167" s="52"/>
      <c r="DP167" s="52"/>
      <c r="DQ167" s="52"/>
      <c r="DR167" s="52"/>
      <c r="DS167" s="52"/>
      <c r="DT167" s="52"/>
      <c r="DU167" s="52"/>
      <c r="DV167" s="52"/>
      <c r="DW167" s="52"/>
      <c r="DX167" s="52"/>
      <c r="DY167" s="52"/>
      <c r="DZ167" s="52"/>
      <c r="EA167" s="3"/>
      <c r="EB167" s="3"/>
      <c r="EC167" s="3"/>
      <c r="ED167" s="3"/>
      <c r="EE167" s="3"/>
      <c r="EF167" s="3"/>
      <c r="EG167" s="3"/>
      <c r="EH167" s="3"/>
      <c r="EI167" s="3"/>
      <c r="EJ167" s="3"/>
      <c r="EK167" s="3"/>
      <c r="EL167" s="3"/>
      <c r="EM167" s="3"/>
      <c r="EN167" s="3"/>
      <c r="EO167" s="3"/>
      <c r="EP167" s="3"/>
      <c r="EQ167" s="3"/>
      <c r="ER167" s="3"/>
      <c r="ES167" s="3"/>
      <c r="ET167" s="3"/>
      <c r="EU167" s="3"/>
      <c r="EV167" s="3"/>
      <c r="EW167" s="3"/>
      <c r="EX167" s="3"/>
    </row>
    <row r="168" spans="2:154" hidden="1" x14ac:dyDescent="0.2">
      <c r="DD168" s="52"/>
      <c r="DE168" s="52"/>
      <c r="DF168" s="52"/>
      <c r="DG168" s="52"/>
      <c r="DH168" s="52"/>
      <c r="DI168" s="52"/>
      <c r="DJ168" s="52"/>
      <c r="DK168" s="52"/>
      <c r="DL168" s="52"/>
      <c r="DM168" s="52"/>
      <c r="DN168" s="52"/>
      <c r="DO168" s="52"/>
      <c r="DP168" s="52"/>
      <c r="DQ168" s="52"/>
      <c r="DR168" s="52"/>
      <c r="DS168" s="52"/>
      <c r="DT168" s="52"/>
      <c r="DU168" s="52"/>
      <c r="DV168" s="52"/>
      <c r="DW168" s="52"/>
      <c r="DX168" s="52"/>
      <c r="DY168" s="52"/>
      <c r="DZ168" s="52"/>
      <c r="EA168" s="3"/>
      <c r="EB168" s="3"/>
      <c r="EC168" s="3"/>
      <c r="ED168" s="3"/>
      <c r="EE168" s="3"/>
      <c r="EF168" s="3"/>
      <c r="EG168" s="3"/>
      <c r="EH168" s="3"/>
      <c r="EI168" s="3"/>
      <c r="EJ168" s="3"/>
      <c r="EK168" s="3"/>
      <c r="EL168" s="3"/>
      <c r="EM168" s="3"/>
      <c r="EN168" s="3"/>
      <c r="EO168" s="3"/>
      <c r="EP168" s="3"/>
      <c r="EQ168" s="3"/>
      <c r="ER168" s="3"/>
      <c r="ES168" s="3"/>
      <c r="ET168" s="3"/>
      <c r="EU168" s="3"/>
      <c r="EV168" s="3"/>
      <c r="EW168" s="3"/>
      <c r="EX168" s="3"/>
    </row>
    <row r="169" spans="2:154" hidden="1" x14ac:dyDescent="0.2">
      <c r="DD169" s="52"/>
      <c r="DE169" s="52"/>
      <c r="DF169" s="52"/>
      <c r="DG169" s="52"/>
      <c r="DH169" s="52"/>
      <c r="DI169" s="52"/>
      <c r="DJ169" s="52"/>
      <c r="DK169" s="52"/>
      <c r="DL169" s="52"/>
      <c r="DM169" s="52"/>
      <c r="DN169" s="52"/>
      <c r="DO169" s="52"/>
      <c r="DP169" s="52"/>
      <c r="DQ169" s="52"/>
      <c r="DR169" s="52"/>
      <c r="DS169" s="52"/>
      <c r="DT169" s="52"/>
      <c r="DU169" s="52"/>
      <c r="DV169" s="52"/>
      <c r="DW169" s="52"/>
      <c r="DX169" s="52"/>
      <c r="DY169" s="52"/>
      <c r="DZ169" s="52"/>
      <c r="EA169" s="3"/>
      <c r="EB169" s="3"/>
      <c r="EC169" s="3"/>
      <c r="ED169" s="3"/>
      <c r="EE169" s="3"/>
      <c r="EF169" s="3"/>
      <c r="EG169" s="3"/>
      <c r="EH169" s="3"/>
      <c r="EI169" s="3"/>
      <c r="EJ169" s="3"/>
      <c r="EK169" s="3"/>
      <c r="EL169" s="3"/>
      <c r="EM169" s="3"/>
      <c r="EN169" s="3"/>
      <c r="EO169" s="3"/>
      <c r="EP169" s="3"/>
      <c r="EQ169" s="3"/>
      <c r="ER169" s="3"/>
      <c r="ES169" s="3"/>
      <c r="ET169" s="3"/>
      <c r="EU169" s="3"/>
      <c r="EV169" s="3"/>
      <c r="EW169" s="3"/>
      <c r="EX169" s="3"/>
    </row>
    <row r="170" spans="2:154" hidden="1" x14ac:dyDescent="0.2">
      <c r="DD170" s="52"/>
      <c r="DE170" s="52"/>
      <c r="DF170" s="52"/>
      <c r="DG170" s="52"/>
      <c r="DH170" s="52"/>
      <c r="DI170" s="52"/>
      <c r="DJ170" s="52"/>
      <c r="DK170" s="52"/>
      <c r="DL170" s="52"/>
      <c r="DM170" s="52"/>
      <c r="DN170" s="52"/>
      <c r="DO170" s="52"/>
      <c r="DP170" s="52"/>
      <c r="DQ170" s="52"/>
      <c r="DR170" s="52"/>
      <c r="DS170" s="52"/>
      <c r="DT170" s="52"/>
      <c r="DU170" s="52"/>
      <c r="DV170" s="52"/>
      <c r="DW170" s="52"/>
      <c r="DX170" s="52"/>
      <c r="DY170" s="52"/>
      <c r="DZ170" s="52"/>
      <c r="EA170" s="3"/>
      <c r="EB170" s="3"/>
      <c r="EC170" s="3"/>
      <c r="ED170" s="3"/>
      <c r="EE170" s="3"/>
      <c r="EF170" s="3"/>
      <c r="EG170" s="3"/>
      <c r="EH170" s="3"/>
      <c r="EI170" s="3"/>
      <c r="EJ170" s="3"/>
      <c r="EK170" s="3"/>
      <c r="EL170" s="3"/>
      <c r="EM170" s="3"/>
      <c r="EN170" s="3"/>
      <c r="EO170" s="3"/>
      <c r="EP170" s="3"/>
      <c r="EQ170" s="3"/>
      <c r="ER170" s="3"/>
      <c r="ES170" s="3"/>
      <c r="ET170" s="3"/>
      <c r="EU170" s="3"/>
      <c r="EV170" s="3"/>
      <c r="EW170" s="3"/>
      <c r="EX170" s="3"/>
    </row>
    <row r="171" spans="2:154" hidden="1" x14ac:dyDescent="0.2">
      <c r="DD171" s="52"/>
      <c r="DE171" s="52"/>
      <c r="DF171" s="52"/>
      <c r="DG171" s="52"/>
      <c r="DH171" s="52"/>
      <c r="DI171" s="52"/>
      <c r="DJ171" s="52"/>
      <c r="DK171" s="52"/>
      <c r="DL171" s="52"/>
      <c r="DM171" s="52"/>
      <c r="DN171" s="52"/>
      <c r="DO171" s="52"/>
      <c r="DP171" s="52"/>
      <c r="DQ171" s="52"/>
      <c r="DR171" s="52"/>
      <c r="DS171" s="52"/>
      <c r="DT171" s="52"/>
      <c r="DU171" s="52"/>
      <c r="DV171" s="52"/>
      <c r="DW171" s="52"/>
      <c r="DX171" s="52"/>
      <c r="DY171" s="52"/>
      <c r="DZ171" s="52"/>
      <c r="EA171" s="3"/>
      <c r="EB171" s="3"/>
      <c r="EC171" s="3"/>
      <c r="ED171" s="3"/>
      <c r="EE171" s="3"/>
      <c r="EF171" s="3"/>
      <c r="EG171" s="3"/>
      <c r="EH171" s="3"/>
      <c r="EI171" s="3"/>
      <c r="EJ171" s="3"/>
      <c r="EK171" s="3"/>
      <c r="EL171" s="3"/>
      <c r="EM171" s="3"/>
      <c r="EN171" s="3"/>
      <c r="EO171" s="3"/>
      <c r="EP171" s="3"/>
      <c r="EQ171" s="3"/>
      <c r="ER171" s="3"/>
      <c r="ES171" s="3"/>
      <c r="ET171" s="3"/>
      <c r="EU171" s="3"/>
      <c r="EV171" s="3"/>
      <c r="EW171" s="3"/>
      <c r="EX171" s="3"/>
    </row>
    <row r="172" spans="2:154" hidden="1" x14ac:dyDescent="0.2">
      <c r="DD172" s="52"/>
      <c r="DE172" s="52"/>
      <c r="DF172" s="52"/>
      <c r="DG172" s="52"/>
      <c r="DH172" s="52"/>
      <c r="DI172" s="52"/>
      <c r="DJ172" s="52"/>
      <c r="DK172" s="52"/>
      <c r="DL172" s="52"/>
      <c r="DM172" s="52"/>
      <c r="DN172" s="52"/>
      <c r="DO172" s="52"/>
      <c r="DP172" s="52"/>
      <c r="DQ172" s="52"/>
      <c r="DR172" s="52"/>
      <c r="DS172" s="52"/>
      <c r="DT172" s="52"/>
      <c r="DU172" s="52"/>
      <c r="DV172" s="52"/>
      <c r="DW172" s="52"/>
      <c r="DX172" s="52"/>
      <c r="DY172" s="52"/>
      <c r="DZ172" s="52"/>
      <c r="EA172" s="3"/>
      <c r="EB172" s="3"/>
      <c r="EC172" s="3"/>
      <c r="ED172" s="3"/>
      <c r="EE172" s="3"/>
      <c r="EF172" s="3"/>
      <c r="EG172" s="3"/>
      <c r="EH172" s="3"/>
      <c r="EI172" s="3"/>
      <c r="EJ172" s="3"/>
      <c r="EK172" s="3"/>
      <c r="EL172" s="3"/>
      <c r="EM172" s="3"/>
      <c r="EN172" s="3"/>
      <c r="EO172" s="3"/>
      <c r="EP172" s="3"/>
      <c r="EQ172" s="3"/>
      <c r="ER172" s="3"/>
      <c r="ES172" s="3"/>
      <c r="ET172" s="3"/>
      <c r="EU172" s="3"/>
      <c r="EV172" s="3"/>
      <c r="EW172" s="3"/>
      <c r="EX172" s="3"/>
    </row>
    <row r="173" spans="2:154" hidden="1" x14ac:dyDescent="0.2">
      <c r="DD173" s="52"/>
      <c r="DE173" s="52"/>
      <c r="DF173" s="52"/>
      <c r="DG173" s="52"/>
      <c r="DH173" s="52"/>
      <c r="DI173" s="52"/>
      <c r="DJ173" s="52"/>
      <c r="DK173" s="52"/>
      <c r="DL173" s="52"/>
      <c r="DM173" s="52"/>
      <c r="DN173" s="52"/>
      <c r="DO173" s="52"/>
      <c r="DP173" s="52"/>
      <c r="DQ173" s="52"/>
      <c r="DR173" s="52"/>
      <c r="DS173" s="52"/>
      <c r="DT173" s="52"/>
      <c r="DU173" s="52"/>
      <c r="DV173" s="52"/>
      <c r="DW173" s="52"/>
      <c r="DX173" s="52"/>
      <c r="DY173" s="52"/>
      <c r="DZ173" s="52"/>
      <c r="EA173" s="3"/>
      <c r="EB173" s="3"/>
      <c r="EC173" s="3"/>
      <c r="ED173" s="3"/>
      <c r="EE173" s="3"/>
      <c r="EF173" s="3"/>
      <c r="EG173" s="3"/>
      <c r="EH173" s="3"/>
      <c r="EI173" s="3"/>
      <c r="EJ173" s="3"/>
      <c r="EK173" s="3"/>
      <c r="EL173" s="3"/>
      <c r="EM173" s="3"/>
      <c r="EN173" s="3"/>
      <c r="EO173" s="3"/>
      <c r="EP173" s="3"/>
      <c r="EQ173" s="3"/>
      <c r="ER173" s="3"/>
      <c r="ES173" s="3"/>
      <c r="ET173" s="3"/>
      <c r="EU173" s="3"/>
      <c r="EV173" s="3"/>
      <c r="EW173" s="3"/>
      <c r="EX173" s="3"/>
    </row>
    <row r="174" spans="2:154" hidden="1" x14ac:dyDescent="0.2">
      <c r="DD174" s="52"/>
      <c r="DE174" s="52"/>
      <c r="DF174" s="52"/>
      <c r="DG174" s="52"/>
      <c r="DH174" s="52"/>
      <c r="DI174" s="52"/>
      <c r="DJ174" s="52"/>
      <c r="DK174" s="52"/>
      <c r="DL174" s="52"/>
      <c r="DM174" s="52"/>
      <c r="DN174" s="52"/>
      <c r="DO174" s="52"/>
      <c r="DP174" s="52"/>
      <c r="DQ174" s="52"/>
      <c r="DR174" s="52"/>
      <c r="DS174" s="52"/>
      <c r="DT174" s="52"/>
      <c r="DU174" s="52"/>
      <c r="DV174" s="52"/>
      <c r="DW174" s="52"/>
      <c r="DX174" s="52"/>
      <c r="DY174" s="52"/>
      <c r="DZ174" s="52"/>
      <c r="EA174" s="3"/>
      <c r="EB174" s="3"/>
      <c r="EC174" s="3"/>
      <c r="ED174" s="3"/>
      <c r="EE174" s="3"/>
      <c r="EF174" s="3"/>
      <c r="EG174" s="3"/>
      <c r="EH174" s="3"/>
      <c r="EI174" s="3"/>
      <c r="EJ174" s="3"/>
      <c r="EK174" s="3"/>
      <c r="EL174" s="3"/>
      <c r="EM174" s="3"/>
      <c r="EN174" s="3"/>
      <c r="EO174" s="3"/>
      <c r="EP174" s="3"/>
      <c r="EQ174" s="3"/>
      <c r="ER174" s="3"/>
      <c r="ES174" s="3"/>
      <c r="ET174" s="3"/>
      <c r="EU174" s="3"/>
      <c r="EV174" s="3"/>
      <c r="EW174" s="3"/>
      <c r="EX174" s="3"/>
    </row>
    <row r="175" spans="2:154" hidden="1" x14ac:dyDescent="0.2">
      <c r="DD175" s="52"/>
      <c r="DE175" s="52"/>
      <c r="DF175" s="52"/>
      <c r="DG175" s="52"/>
      <c r="DH175" s="52"/>
      <c r="DI175" s="52"/>
      <c r="DJ175" s="52"/>
      <c r="DK175" s="52"/>
      <c r="DL175" s="52"/>
      <c r="DM175" s="52"/>
      <c r="DN175" s="52"/>
      <c r="DO175" s="52"/>
      <c r="DP175" s="52"/>
      <c r="DQ175" s="52"/>
      <c r="DR175" s="52"/>
      <c r="DS175" s="52"/>
      <c r="DT175" s="52"/>
      <c r="DU175" s="52"/>
      <c r="DV175" s="52"/>
      <c r="DW175" s="52"/>
      <c r="DX175" s="52"/>
      <c r="DY175" s="52"/>
      <c r="DZ175" s="52"/>
      <c r="EA175" s="3"/>
      <c r="EB175" s="3"/>
      <c r="EC175" s="3"/>
      <c r="ED175" s="3"/>
      <c r="EE175" s="3"/>
      <c r="EF175" s="3"/>
      <c r="EG175" s="3"/>
      <c r="EH175" s="3"/>
      <c r="EI175" s="3"/>
      <c r="EJ175" s="3"/>
      <c r="EK175" s="3"/>
      <c r="EL175" s="3"/>
      <c r="EM175" s="3"/>
      <c r="EN175" s="3"/>
      <c r="EO175" s="3"/>
      <c r="EP175" s="3"/>
      <c r="EQ175" s="3"/>
      <c r="ER175" s="3"/>
      <c r="ES175" s="3"/>
      <c r="ET175" s="3"/>
      <c r="EU175" s="3"/>
      <c r="EV175" s="3"/>
      <c r="EW175" s="3"/>
      <c r="EX175" s="3"/>
    </row>
    <row r="176" spans="2:154" hidden="1" x14ac:dyDescent="0.2">
      <c r="DD176" s="52"/>
      <c r="DE176" s="52"/>
      <c r="DF176" s="52"/>
      <c r="DG176" s="52"/>
      <c r="DH176" s="52"/>
      <c r="DI176" s="52"/>
      <c r="DJ176" s="52"/>
      <c r="DK176" s="52"/>
      <c r="DL176" s="52"/>
      <c r="DM176" s="52"/>
      <c r="DN176" s="52"/>
      <c r="DO176" s="52"/>
      <c r="DP176" s="52"/>
      <c r="DQ176" s="52"/>
      <c r="DR176" s="52"/>
      <c r="DS176" s="52"/>
      <c r="DT176" s="52"/>
      <c r="DU176" s="52"/>
      <c r="DV176" s="52"/>
      <c r="DW176" s="52"/>
      <c r="DX176" s="52"/>
      <c r="DY176" s="52"/>
      <c r="DZ176" s="52"/>
      <c r="EA176" s="3"/>
      <c r="EB176" s="3"/>
      <c r="EC176" s="3"/>
      <c r="ED176" s="3"/>
      <c r="EE176" s="3"/>
      <c r="EF176" s="3"/>
      <c r="EG176" s="3"/>
      <c r="EH176" s="3"/>
      <c r="EI176" s="3"/>
      <c r="EJ176" s="3"/>
      <c r="EK176" s="3"/>
      <c r="EL176" s="3"/>
      <c r="EM176" s="3"/>
      <c r="EN176" s="3"/>
      <c r="EO176" s="3"/>
      <c r="EP176" s="3"/>
      <c r="EQ176" s="3"/>
      <c r="ER176" s="3"/>
      <c r="ES176" s="3"/>
      <c r="ET176" s="3"/>
      <c r="EU176" s="3"/>
      <c r="EV176" s="3"/>
      <c r="EW176" s="3"/>
      <c r="EX176" s="3"/>
    </row>
    <row r="177" spans="108:154" hidden="1" x14ac:dyDescent="0.2">
      <c r="DD177" s="52"/>
      <c r="DE177" s="52"/>
      <c r="DF177" s="52"/>
      <c r="DG177" s="52"/>
      <c r="DH177" s="52"/>
      <c r="DI177" s="52"/>
      <c r="DJ177" s="52"/>
      <c r="DK177" s="52"/>
      <c r="DL177" s="52"/>
      <c r="DM177" s="52"/>
      <c r="DN177" s="52"/>
      <c r="DO177" s="52"/>
      <c r="DP177" s="52"/>
      <c r="DQ177" s="52"/>
      <c r="DR177" s="52"/>
      <c r="DS177" s="52"/>
      <c r="DT177" s="52"/>
      <c r="DU177" s="52"/>
      <c r="DV177" s="52"/>
      <c r="DW177" s="52"/>
      <c r="DX177" s="52"/>
      <c r="DY177" s="52"/>
      <c r="DZ177" s="52"/>
      <c r="EA177" s="3"/>
      <c r="EB177" s="3"/>
      <c r="EC177" s="3"/>
      <c r="ED177" s="3"/>
      <c r="EE177" s="3"/>
      <c r="EF177" s="3"/>
      <c r="EG177" s="3"/>
      <c r="EH177" s="3"/>
      <c r="EI177" s="3"/>
      <c r="EJ177" s="3"/>
      <c r="EK177" s="3"/>
      <c r="EL177" s="3"/>
      <c r="EM177" s="3"/>
      <c r="EN177" s="3"/>
      <c r="EO177" s="3"/>
      <c r="EP177" s="3"/>
      <c r="EQ177" s="3"/>
      <c r="ER177" s="3"/>
      <c r="ES177" s="3"/>
      <c r="ET177" s="3"/>
      <c r="EU177" s="3"/>
      <c r="EV177" s="3"/>
      <c r="EW177" s="3"/>
      <c r="EX177" s="3"/>
    </row>
    <row r="178" spans="108:154" hidden="1" x14ac:dyDescent="0.2">
      <c r="DD178" s="52"/>
      <c r="DE178" s="52"/>
      <c r="DF178" s="52"/>
      <c r="DG178" s="52"/>
      <c r="DH178" s="52"/>
      <c r="DI178" s="52"/>
      <c r="DJ178" s="52"/>
      <c r="DK178" s="52"/>
      <c r="DL178" s="52"/>
      <c r="DM178" s="52"/>
      <c r="DN178" s="52"/>
      <c r="DO178" s="52"/>
      <c r="DP178" s="52"/>
      <c r="DQ178" s="52"/>
      <c r="DR178" s="52"/>
      <c r="DS178" s="52"/>
      <c r="DT178" s="52"/>
      <c r="DU178" s="52"/>
      <c r="DV178" s="52"/>
      <c r="DW178" s="52"/>
      <c r="DX178" s="52"/>
      <c r="DY178" s="52"/>
      <c r="DZ178" s="52"/>
      <c r="EA178" s="3"/>
      <c r="EB178" s="3"/>
      <c r="EC178" s="3"/>
      <c r="ED178" s="3"/>
      <c r="EE178" s="3"/>
      <c r="EF178" s="3"/>
      <c r="EG178" s="3"/>
      <c r="EH178" s="3"/>
      <c r="EI178" s="3"/>
      <c r="EJ178" s="3"/>
      <c r="EK178" s="3"/>
      <c r="EL178" s="3"/>
      <c r="EM178" s="3"/>
      <c r="EN178" s="3"/>
      <c r="EO178" s="3"/>
      <c r="EP178" s="3"/>
      <c r="EQ178" s="3"/>
      <c r="ER178" s="3"/>
      <c r="ES178" s="3"/>
      <c r="ET178" s="3"/>
      <c r="EU178" s="3"/>
      <c r="EV178" s="3"/>
      <c r="EW178" s="3"/>
      <c r="EX178" s="3"/>
    </row>
    <row r="179" spans="108:154" hidden="1" x14ac:dyDescent="0.2">
      <c r="DD179" s="52"/>
      <c r="DE179" s="52"/>
      <c r="DF179" s="52"/>
      <c r="DG179" s="52"/>
      <c r="DH179" s="52"/>
      <c r="DI179" s="52"/>
      <c r="DJ179" s="52"/>
      <c r="DK179" s="52"/>
      <c r="DL179" s="52"/>
      <c r="DM179" s="52"/>
      <c r="DN179" s="52"/>
      <c r="DO179" s="52"/>
      <c r="DP179" s="52"/>
      <c r="DQ179" s="52"/>
      <c r="DR179" s="52"/>
      <c r="DS179" s="52"/>
      <c r="DT179" s="52"/>
      <c r="DU179" s="52"/>
      <c r="DV179" s="52"/>
      <c r="DW179" s="52"/>
      <c r="DX179" s="52"/>
      <c r="DY179" s="52"/>
      <c r="DZ179" s="52"/>
      <c r="EA179" s="3"/>
      <c r="EB179" s="3"/>
      <c r="EC179" s="3"/>
      <c r="ED179" s="3"/>
      <c r="EE179" s="3"/>
      <c r="EF179" s="3"/>
      <c r="EG179" s="3"/>
      <c r="EH179" s="3"/>
      <c r="EI179" s="3"/>
      <c r="EJ179" s="3"/>
      <c r="EK179" s="3"/>
      <c r="EL179" s="3"/>
      <c r="EM179" s="3"/>
      <c r="EN179" s="3"/>
      <c r="EO179" s="3"/>
      <c r="EP179" s="3"/>
      <c r="EQ179" s="3"/>
      <c r="ER179" s="3"/>
      <c r="ES179" s="3"/>
      <c r="ET179" s="3"/>
      <c r="EU179" s="3"/>
      <c r="EV179" s="3"/>
      <c r="EW179" s="3"/>
      <c r="EX179" s="3"/>
    </row>
    <row r="180" spans="108:154" hidden="1" x14ac:dyDescent="0.2">
      <c r="DD180" s="52"/>
      <c r="DE180" s="52"/>
      <c r="DF180" s="52"/>
      <c r="DG180" s="52"/>
      <c r="DH180" s="52"/>
      <c r="DI180" s="52"/>
      <c r="DJ180" s="52"/>
      <c r="DK180" s="52"/>
      <c r="DL180" s="52"/>
      <c r="DM180" s="52"/>
      <c r="DN180" s="52"/>
      <c r="DO180" s="52"/>
      <c r="DP180" s="52"/>
      <c r="DQ180" s="52"/>
      <c r="DR180" s="52"/>
      <c r="DS180" s="52"/>
      <c r="DT180" s="52"/>
      <c r="DU180" s="52"/>
      <c r="DV180" s="52"/>
      <c r="DW180" s="52"/>
      <c r="DX180" s="52"/>
      <c r="DY180" s="52"/>
      <c r="DZ180" s="52"/>
      <c r="EA180" s="3"/>
      <c r="EB180" s="3"/>
      <c r="EC180" s="3"/>
      <c r="ED180" s="3"/>
      <c r="EE180" s="3"/>
      <c r="EF180" s="3"/>
      <c r="EG180" s="3"/>
      <c r="EH180" s="3"/>
      <c r="EI180" s="3"/>
      <c r="EJ180" s="3"/>
      <c r="EK180" s="3"/>
      <c r="EL180" s="3"/>
      <c r="EM180" s="3"/>
      <c r="EN180" s="3"/>
      <c r="EO180" s="3"/>
      <c r="EP180" s="3"/>
      <c r="EQ180" s="3"/>
      <c r="ER180" s="3"/>
      <c r="ES180" s="3"/>
      <c r="ET180" s="3"/>
      <c r="EU180" s="3"/>
      <c r="EV180" s="3"/>
      <c r="EW180" s="3"/>
      <c r="EX180" s="3"/>
    </row>
    <row r="181" spans="108:154" hidden="1" x14ac:dyDescent="0.2">
      <c r="DD181" s="52"/>
      <c r="DE181" s="52"/>
      <c r="DF181" s="52"/>
      <c r="DG181" s="52"/>
      <c r="DH181" s="52"/>
      <c r="DI181" s="52"/>
      <c r="DJ181" s="52"/>
      <c r="DK181" s="52"/>
      <c r="DL181" s="52"/>
      <c r="DM181" s="52"/>
      <c r="DN181" s="52"/>
      <c r="DO181" s="52"/>
      <c r="DP181" s="52"/>
      <c r="DQ181" s="52"/>
      <c r="DR181" s="52"/>
      <c r="DS181" s="52"/>
      <c r="DT181" s="52"/>
      <c r="DU181" s="52"/>
      <c r="DV181" s="52"/>
      <c r="DW181" s="52"/>
      <c r="DX181" s="52"/>
      <c r="DY181" s="52"/>
      <c r="DZ181" s="52"/>
      <c r="EA181" s="3"/>
      <c r="EB181" s="3"/>
      <c r="EC181" s="3"/>
      <c r="ED181" s="3"/>
      <c r="EE181" s="3"/>
      <c r="EF181" s="3"/>
      <c r="EG181" s="3"/>
      <c r="EH181" s="3"/>
      <c r="EI181" s="3"/>
      <c r="EJ181" s="3"/>
      <c r="EK181" s="3"/>
      <c r="EL181" s="3"/>
      <c r="EM181" s="3"/>
      <c r="EN181" s="3"/>
      <c r="EO181" s="3"/>
      <c r="EP181" s="3"/>
      <c r="EQ181" s="3"/>
      <c r="ER181" s="3"/>
      <c r="ES181" s="3"/>
      <c r="ET181" s="3"/>
      <c r="EU181" s="3"/>
      <c r="EV181" s="3"/>
      <c r="EW181" s="3"/>
      <c r="EX181" s="3"/>
    </row>
    <row r="182" spans="108:154" hidden="1" x14ac:dyDescent="0.2">
      <c r="DD182" s="52"/>
      <c r="DE182" s="52"/>
      <c r="DF182" s="52"/>
      <c r="DG182" s="52"/>
      <c r="DH182" s="52"/>
      <c r="DI182" s="52"/>
      <c r="DJ182" s="52"/>
      <c r="DK182" s="52"/>
      <c r="DL182" s="52"/>
      <c r="DM182" s="52"/>
      <c r="DN182" s="52"/>
      <c r="DO182" s="52"/>
      <c r="DP182" s="52"/>
      <c r="DQ182" s="52"/>
      <c r="DR182" s="52"/>
      <c r="DS182" s="52"/>
      <c r="DT182" s="52"/>
      <c r="DU182" s="52"/>
      <c r="DV182" s="52"/>
      <c r="DW182" s="52"/>
      <c r="DX182" s="52"/>
      <c r="DY182" s="52"/>
      <c r="DZ182" s="52"/>
      <c r="EA182" s="3"/>
      <c r="EB182" s="3"/>
      <c r="EC182" s="3"/>
      <c r="ED182" s="3"/>
      <c r="EE182" s="3"/>
      <c r="EF182" s="3"/>
      <c r="EG182" s="3"/>
      <c r="EH182" s="3"/>
      <c r="EI182" s="3"/>
      <c r="EJ182" s="3"/>
      <c r="EK182" s="3"/>
      <c r="EL182" s="3"/>
      <c r="EM182" s="3"/>
      <c r="EN182" s="3"/>
      <c r="EO182" s="3"/>
      <c r="EP182" s="3"/>
      <c r="EQ182" s="3"/>
      <c r="ER182" s="3"/>
      <c r="ES182" s="3"/>
      <c r="ET182" s="3"/>
      <c r="EU182" s="3"/>
      <c r="EV182" s="3"/>
      <c r="EW182" s="3"/>
      <c r="EX182" s="3"/>
    </row>
    <row r="183" spans="108:154" hidden="1" x14ac:dyDescent="0.2">
      <c r="DD183" s="52"/>
      <c r="DE183" s="52"/>
      <c r="DF183" s="52"/>
      <c r="DG183" s="52"/>
      <c r="DH183" s="52"/>
      <c r="DI183" s="52"/>
      <c r="DJ183" s="52"/>
      <c r="DK183" s="52"/>
      <c r="DL183" s="52"/>
      <c r="DM183" s="52"/>
      <c r="DN183" s="52"/>
      <c r="DO183" s="52"/>
      <c r="DP183" s="52"/>
      <c r="DQ183" s="52"/>
      <c r="DR183" s="52"/>
      <c r="DS183" s="52"/>
      <c r="DT183" s="52"/>
      <c r="DU183" s="52"/>
      <c r="DV183" s="52"/>
      <c r="DW183" s="52"/>
      <c r="DX183" s="52"/>
      <c r="DY183" s="52"/>
      <c r="DZ183" s="52"/>
      <c r="EA183" s="3"/>
      <c r="EB183" s="3"/>
      <c r="EC183" s="3"/>
      <c r="ED183" s="3"/>
      <c r="EE183" s="3"/>
      <c r="EF183" s="3"/>
      <c r="EG183" s="3"/>
      <c r="EH183" s="3"/>
      <c r="EI183" s="3"/>
      <c r="EJ183" s="3"/>
      <c r="EK183" s="3"/>
      <c r="EL183" s="3"/>
      <c r="EM183" s="3"/>
      <c r="EN183" s="3"/>
      <c r="EO183" s="3"/>
      <c r="EP183" s="3"/>
      <c r="EQ183" s="3"/>
      <c r="ER183" s="3"/>
      <c r="ES183" s="3"/>
      <c r="ET183" s="3"/>
      <c r="EU183" s="3"/>
      <c r="EV183" s="3"/>
      <c r="EW183" s="3"/>
      <c r="EX183" s="3"/>
    </row>
    <row r="184" spans="108:154" hidden="1" x14ac:dyDescent="0.2">
      <c r="DD184" s="52"/>
      <c r="DE184" s="52"/>
      <c r="DF184" s="52"/>
      <c r="DG184" s="52"/>
      <c r="DH184" s="52"/>
      <c r="DI184" s="52"/>
      <c r="DJ184" s="52"/>
      <c r="DK184" s="52"/>
      <c r="DL184" s="52"/>
      <c r="DM184" s="52"/>
      <c r="DN184" s="52"/>
      <c r="DO184" s="52"/>
      <c r="DP184" s="52"/>
      <c r="DQ184" s="52"/>
      <c r="DR184" s="52"/>
      <c r="DS184" s="52"/>
      <c r="DT184" s="52"/>
      <c r="DU184" s="52"/>
      <c r="DV184" s="52"/>
      <c r="DW184" s="52"/>
      <c r="DX184" s="52"/>
      <c r="DY184" s="52"/>
      <c r="DZ184" s="52"/>
      <c r="EA184" s="3"/>
      <c r="EB184" s="3"/>
      <c r="EC184" s="3"/>
      <c r="ED184" s="3"/>
      <c r="EE184" s="3"/>
      <c r="EF184" s="3"/>
      <c r="EG184" s="3"/>
      <c r="EH184" s="3"/>
      <c r="EI184" s="3"/>
      <c r="EJ184" s="3"/>
      <c r="EK184" s="3"/>
      <c r="EL184" s="3"/>
      <c r="EM184" s="3"/>
      <c r="EN184" s="3"/>
      <c r="EO184" s="3"/>
      <c r="EP184" s="3"/>
      <c r="EQ184" s="3"/>
      <c r="ER184" s="3"/>
      <c r="ES184" s="3"/>
      <c r="ET184" s="3"/>
      <c r="EU184" s="3"/>
      <c r="EV184" s="3"/>
      <c r="EW184" s="3"/>
      <c r="EX184" s="3"/>
    </row>
    <row r="185" spans="108:154" hidden="1" x14ac:dyDescent="0.2">
      <c r="DD185" s="52"/>
      <c r="DE185" s="52"/>
      <c r="DF185" s="52"/>
      <c r="DG185" s="52"/>
      <c r="DH185" s="52"/>
      <c r="DI185" s="52"/>
      <c r="DJ185" s="52"/>
      <c r="DK185" s="52"/>
      <c r="DL185" s="52"/>
      <c r="DM185" s="52"/>
      <c r="DN185" s="52"/>
      <c r="DO185" s="52"/>
      <c r="DP185" s="52"/>
      <c r="DQ185" s="52"/>
      <c r="DR185" s="52"/>
      <c r="DS185" s="52"/>
      <c r="DT185" s="52"/>
      <c r="DU185" s="52"/>
      <c r="DV185" s="52"/>
      <c r="DW185" s="52"/>
      <c r="DX185" s="52"/>
      <c r="DY185" s="52"/>
      <c r="DZ185" s="52"/>
      <c r="EA185" s="3"/>
      <c r="EB185" s="3"/>
      <c r="EC185" s="3"/>
      <c r="ED185" s="3"/>
      <c r="EE185" s="3"/>
      <c r="EF185" s="3"/>
      <c r="EG185" s="3"/>
      <c r="EH185" s="3"/>
      <c r="EI185" s="3"/>
      <c r="EJ185" s="3"/>
      <c r="EK185" s="3"/>
      <c r="EL185" s="3"/>
      <c r="EM185" s="3"/>
      <c r="EN185" s="3"/>
      <c r="EO185" s="3"/>
      <c r="EP185" s="3"/>
      <c r="EQ185" s="3"/>
      <c r="ER185" s="3"/>
      <c r="ES185" s="3"/>
      <c r="ET185" s="3"/>
      <c r="EU185" s="3"/>
      <c r="EV185" s="3"/>
      <c r="EW185" s="3"/>
      <c r="EX185" s="3"/>
    </row>
    <row r="186" spans="108:154" hidden="1" x14ac:dyDescent="0.2">
      <c r="DD186" s="52"/>
      <c r="DE186" s="52"/>
      <c r="DF186" s="52"/>
      <c r="DG186" s="52"/>
      <c r="DH186" s="52"/>
      <c r="DI186" s="52"/>
      <c r="DJ186" s="52"/>
      <c r="DK186" s="52"/>
      <c r="DL186" s="52"/>
      <c r="DM186" s="52"/>
      <c r="DN186" s="52"/>
      <c r="DO186" s="52"/>
      <c r="DP186" s="52"/>
      <c r="DQ186" s="52"/>
      <c r="DR186" s="52"/>
      <c r="DS186" s="52"/>
      <c r="DT186" s="52"/>
      <c r="DU186" s="52"/>
      <c r="DV186" s="52"/>
      <c r="DW186" s="52"/>
      <c r="DX186" s="52"/>
      <c r="DY186" s="52"/>
      <c r="DZ186" s="52"/>
      <c r="EA186" s="3"/>
      <c r="EB186" s="3"/>
      <c r="EC186" s="3"/>
      <c r="ED186" s="3"/>
      <c r="EE186" s="3"/>
      <c r="EF186" s="3"/>
      <c r="EG186" s="3"/>
      <c r="EH186" s="3"/>
      <c r="EI186" s="3"/>
      <c r="EJ186" s="3"/>
      <c r="EK186" s="3"/>
      <c r="EL186" s="3"/>
      <c r="EM186" s="3"/>
      <c r="EN186" s="3"/>
      <c r="EO186" s="3"/>
      <c r="EP186" s="3"/>
      <c r="EQ186" s="3"/>
      <c r="ER186" s="3"/>
      <c r="ES186" s="3"/>
      <c r="ET186" s="3"/>
      <c r="EU186" s="3"/>
      <c r="EV186" s="3"/>
      <c r="EW186" s="3"/>
      <c r="EX186" s="3"/>
    </row>
    <row r="187" spans="108:154" hidden="1" x14ac:dyDescent="0.2">
      <c r="DD187" s="52"/>
      <c r="DE187" s="52"/>
      <c r="DF187" s="52"/>
      <c r="DG187" s="52"/>
      <c r="DH187" s="52"/>
      <c r="DI187" s="52"/>
      <c r="DJ187" s="52"/>
      <c r="DK187" s="52"/>
      <c r="DL187" s="52"/>
      <c r="DM187" s="52"/>
      <c r="DN187" s="52"/>
      <c r="DO187" s="52"/>
      <c r="DP187" s="52"/>
      <c r="DQ187" s="52"/>
      <c r="DR187" s="52"/>
      <c r="DS187" s="52"/>
      <c r="DT187" s="52"/>
      <c r="DU187" s="52"/>
      <c r="DV187" s="52"/>
      <c r="DW187" s="52"/>
      <c r="DX187" s="52"/>
      <c r="DY187" s="52"/>
      <c r="DZ187" s="52"/>
      <c r="EA187" s="3"/>
      <c r="EB187" s="3"/>
      <c r="EC187" s="3"/>
      <c r="ED187" s="3"/>
      <c r="EE187" s="3"/>
      <c r="EF187" s="3"/>
      <c r="EG187" s="3"/>
      <c r="EH187" s="3"/>
      <c r="EI187" s="3"/>
      <c r="EJ187" s="3"/>
      <c r="EK187" s="3"/>
      <c r="EL187" s="3"/>
      <c r="EM187" s="3"/>
      <c r="EN187" s="3"/>
      <c r="EO187" s="3"/>
      <c r="EP187" s="3"/>
      <c r="EQ187" s="3"/>
      <c r="ER187" s="3"/>
      <c r="ES187" s="3"/>
      <c r="ET187" s="3"/>
      <c r="EU187" s="3"/>
      <c r="EV187" s="3"/>
      <c r="EW187" s="3"/>
      <c r="EX187" s="3"/>
    </row>
    <row r="188" spans="108:154" hidden="1" x14ac:dyDescent="0.2">
      <c r="DD188" s="52"/>
      <c r="DE188" s="52"/>
      <c r="DF188" s="52"/>
      <c r="DG188" s="52"/>
      <c r="DH188" s="52"/>
      <c r="DI188" s="52"/>
      <c r="DJ188" s="52"/>
      <c r="DK188" s="52"/>
      <c r="DL188" s="52"/>
      <c r="DM188" s="52"/>
      <c r="DN188" s="52"/>
      <c r="DO188" s="52"/>
      <c r="DP188" s="52"/>
      <c r="DQ188" s="52"/>
      <c r="DR188" s="52"/>
      <c r="DS188" s="52"/>
      <c r="DT188" s="52"/>
      <c r="DU188" s="52"/>
      <c r="DV188" s="52"/>
      <c r="DW188" s="52"/>
      <c r="DX188" s="52"/>
      <c r="DY188" s="52"/>
      <c r="DZ188" s="52"/>
      <c r="EA188" s="3"/>
      <c r="EB188" s="3"/>
      <c r="EC188" s="3"/>
      <c r="ED188" s="3"/>
      <c r="EE188" s="3"/>
      <c r="EF188" s="3"/>
      <c r="EG188" s="3"/>
      <c r="EH188" s="3"/>
      <c r="EI188" s="3"/>
      <c r="EJ188" s="3"/>
      <c r="EK188" s="3"/>
      <c r="EL188" s="3"/>
      <c r="EM188" s="3"/>
      <c r="EN188" s="3"/>
      <c r="EO188" s="3"/>
      <c r="EP188" s="3"/>
      <c r="EQ188" s="3"/>
      <c r="ER188" s="3"/>
      <c r="ES188" s="3"/>
      <c r="ET188" s="3"/>
      <c r="EU188" s="3"/>
      <c r="EV188" s="3"/>
      <c r="EW188" s="3"/>
      <c r="EX188" s="3"/>
    </row>
    <row r="189" spans="108:154" hidden="1" x14ac:dyDescent="0.2">
      <c r="DD189" s="52"/>
      <c r="DE189" s="52"/>
      <c r="DF189" s="52"/>
      <c r="DG189" s="52"/>
      <c r="DH189" s="52"/>
      <c r="DI189" s="52"/>
      <c r="DJ189" s="52"/>
      <c r="DK189" s="52"/>
      <c r="DL189" s="52"/>
      <c r="DM189" s="52"/>
      <c r="DN189" s="52"/>
      <c r="DO189" s="52"/>
      <c r="DP189" s="52"/>
      <c r="DQ189" s="52"/>
      <c r="DR189" s="52"/>
      <c r="DS189" s="52"/>
      <c r="DT189" s="52"/>
      <c r="DU189" s="52"/>
      <c r="DV189" s="52"/>
      <c r="DW189" s="52"/>
      <c r="DX189" s="52"/>
      <c r="DY189" s="52"/>
      <c r="DZ189" s="52"/>
      <c r="EA189" s="3"/>
      <c r="EB189" s="3"/>
      <c r="EC189" s="3"/>
      <c r="ED189" s="3"/>
      <c r="EE189" s="3"/>
      <c r="EF189" s="3"/>
      <c r="EG189" s="3"/>
      <c r="EH189" s="3"/>
      <c r="EI189" s="3"/>
      <c r="EJ189" s="3"/>
      <c r="EK189" s="3"/>
      <c r="EL189" s="3"/>
      <c r="EM189" s="3"/>
      <c r="EN189" s="3"/>
      <c r="EO189" s="3"/>
      <c r="EP189" s="3"/>
      <c r="EQ189" s="3"/>
      <c r="ER189" s="3"/>
      <c r="ES189" s="3"/>
      <c r="ET189" s="3"/>
      <c r="EU189" s="3"/>
      <c r="EV189" s="3"/>
      <c r="EW189" s="3"/>
      <c r="EX189" s="3"/>
    </row>
    <row r="190" spans="108:154" hidden="1" x14ac:dyDescent="0.2">
      <c r="DD190" s="52"/>
      <c r="DE190" s="52"/>
      <c r="DF190" s="52"/>
      <c r="DG190" s="52"/>
      <c r="DH190" s="52"/>
      <c r="DI190" s="52"/>
      <c r="DJ190" s="52"/>
      <c r="DK190" s="52"/>
      <c r="DL190" s="52"/>
      <c r="DM190" s="52"/>
      <c r="DN190" s="52"/>
      <c r="DO190" s="52"/>
      <c r="DP190" s="52"/>
      <c r="DQ190" s="52"/>
      <c r="DR190" s="52"/>
      <c r="DS190" s="52"/>
      <c r="DT190" s="52"/>
      <c r="DU190" s="52"/>
      <c r="DV190" s="52"/>
      <c r="DW190" s="52"/>
      <c r="DX190" s="52"/>
      <c r="DY190" s="52"/>
      <c r="DZ190" s="52"/>
      <c r="EA190" s="3"/>
      <c r="EB190" s="3"/>
      <c r="EC190" s="3"/>
      <c r="ED190" s="3"/>
      <c r="EE190" s="3"/>
      <c r="EF190" s="3"/>
      <c r="EG190" s="3"/>
      <c r="EH190" s="3"/>
      <c r="EI190" s="3"/>
      <c r="EJ190" s="3"/>
      <c r="EK190" s="3"/>
      <c r="EL190" s="3"/>
      <c r="EM190" s="3"/>
      <c r="EN190" s="3"/>
      <c r="EO190" s="3"/>
      <c r="EP190" s="3"/>
      <c r="EQ190" s="3"/>
      <c r="ER190" s="3"/>
      <c r="ES190" s="3"/>
      <c r="ET190" s="3"/>
      <c r="EU190" s="3"/>
      <c r="EV190" s="3"/>
      <c r="EW190" s="3"/>
      <c r="EX190" s="3"/>
    </row>
    <row r="191" spans="108:154" hidden="1" x14ac:dyDescent="0.2">
      <c r="DD191" s="52"/>
      <c r="DE191" s="52"/>
      <c r="DF191" s="52"/>
      <c r="DG191" s="52"/>
      <c r="DH191" s="52"/>
      <c r="DI191" s="52"/>
      <c r="DJ191" s="52"/>
      <c r="DK191" s="52"/>
      <c r="DL191" s="52"/>
      <c r="DM191" s="52"/>
      <c r="DN191" s="52"/>
      <c r="DO191" s="52"/>
      <c r="DP191" s="52"/>
      <c r="DQ191" s="52"/>
      <c r="DR191" s="52"/>
      <c r="DS191" s="52"/>
      <c r="DT191" s="52"/>
      <c r="DU191" s="52"/>
      <c r="DV191" s="52"/>
      <c r="DW191" s="52"/>
      <c r="DX191" s="52"/>
      <c r="DY191" s="52"/>
      <c r="DZ191" s="52"/>
      <c r="EA191" s="3"/>
      <c r="EB191" s="3"/>
      <c r="EC191" s="3"/>
      <c r="ED191" s="3"/>
      <c r="EE191" s="3"/>
      <c r="EF191" s="3"/>
      <c r="EG191" s="3"/>
      <c r="EH191" s="3"/>
      <c r="EI191" s="3"/>
      <c r="EJ191" s="3"/>
      <c r="EK191" s="3"/>
      <c r="EL191" s="3"/>
      <c r="EM191" s="3"/>
      <c r="EN191" s="3"/>
      <c r="EO191" s="3"/>
      <c r="EP191" s="3"/>
      <c r="EQ191" s="3"/>
      <c r="ER191" s="3"/>
      <c r="ES191" s="3"/>
      <c r="ET191" s="3"/>
      <c r="EU191" s="3"/>
      <c r="EV191" s="3"/>
      <c r="EW191" s="3"/>
      <c r="EX191" s="3"/>
    </row>
    <row r="192" spans="108:154" hidden="1" x14ac:dyDescent="0.2">
      <c r="DD192" s="52"/>
      <c r="DE192" s="52"/>
      <c r="DF192" s="52"/>
      <c r="DG192" s="52"/>
      <c r="DH192" s="52"/>
      <c r="DI192" s="52"/>
      <c r="DJ192" s="52"/>
      <c r="DK192" s="52"/>
      <c r="DL192" s="52"/>
      <c r="DM192" s="52"/>
      <c r="DN192" s="52"/>
      <c r="DO192" s="52"/>
      <c r="DP192" s="52"/>
      <c r="DQ192" s="52"/>
      <c r="DR192" s="52"/>
      <c r="DS192" s="52"/>
      <c r="DT192" s="52"/>
      <c r="DU192" s="52"/>
      <c r="DV192" s="52"/>
      <c r="DW192" s="52"/>
      <c r="DX192" s="52"/>
      <c r="DY192" s="52"/>
      <c r="DZ192" s="52"/>
      <c r="EA192" s="3"/>
      <c r="EB192" s="3"/>
      <c r="EC192" s="3"/>
      <c r="ED192" s="3"/>
      <c r="EE192" s="3"/>
      <c r="EF192" s="3"/>
      <c r="EG192" s="3"/>
      <c r="EH192" s="3"/>
      <c r="EI192" s="3"/>
      <c r="EJ192" s="3"/>
      <c r="EK192" s="3"/>
      <c r="EL192" s="3"/>
      <c r="EM192" s="3"/>
      <c r="EN192" s="3"/>
      <c r="EO192" s="3"/>
      <c r="EP192" s="3"/>
      <c r="EQ192" s="3"/>
      <c r="ER192" s="3"/>
      <c r="ES192" s="3"/>
      <c r="ET192" s="3"/>
      <c r="EU192" s="3"/>
      <c r="EV192" s="3"/>
      <c r="EW192" s="3"/>
      <c r="EX192" s="3"/>
    </row>
    <row r="193" spans="108:154" hidden="1" x14ac:dyDescent="0.2">
      <c r="DD193" s="52"/>
      <c r="DE193" s="52"/>
      <c r="DF193" s="52"/>
      <c r="DG193" s="52"/>
      <c r="DH193" s="52"/>
      <c r="DI193" s="52"/>
      <c r="DJ193" s="52"/>
      <c r="DK193" s="52"/>
      <c r="DL193" s="52"/>
      <c r="DM193" s="52"/>
      <c r="DN193" s="52"/>
      <c r="DO193" s="52"/>
      <c r="DP193" s="52"/>
      <c r="DQ193" s="52"/>
      <c r="DR193" s="52"/>
      <c r="DS193" s="52"/>
      <c r="DT193" s="52"/>
      <c r="DU193" s="52"/>
      <c r="DV193" s="52"/>
      <c r="DW193" s="52"/>
      <c r="DX193" s="52"/>
      <c r="DY193" s="52"/>
      <c r="DZ193" s="52"/>
      <c r="EA193" s="3"/>
      <c r="EB193" s="3"/>
      <c r="EC193" s="3"/>
      <c r="ED193" s="3"/>
      <c r="EE193" s="3"/>
      <c r="EF193" s="3"/>
      <c r="EG193" s="3"/>
      <c r="EH193" s="3"/>
      <c r="EI193" s="3"/>
      <c r="EJ193" s="3"/>
      <c r="EK193" s="3"/>
      <c r="EL193" s="3"/>
      <c r="EM193" s="3"/>
      <c r="EN193" s="3"/>
      <c r="EO193" s="3"/>
      <c r="EP193" s="3"/>
      <c r="EQ193" s="3"/>
      <c r="ER193" s="3"/>
      <c r="ES193" s="3"/>
      <c r="ET193" s="3"/>
      <c r="EU193" s="3"/>
      <c r="EV193" s="3"/>
      <c r="EW193" s="3"/>
      <c r="EX193" s="3"/>
    </row>
    <row r="194" spans="108:154" hidden="1" x14ac:dyDescent="0.2">
      <c r="DD194" s="52"/>
      <c r="DE194" s="52"/>
      <c r="DF194" s="52"/>
      <c r="DG194" s="52"/>
      <c r="DH194" s="52"/>
      <c r="DI194" s="52"/>
      <c r="DJ194" s="52"/>
      <c r="DK194" s="52"/>
      <c r="DL194" s="52"/>
      <c r="DM194" s="52"/>
      <c r="DN194" s="52"/>
      <c r="DO194" s="52"/>
      <c r="DP194" s="52"/>
      <c r="DQ194" s="52"/>
      <c r="DR194" s="52"/>
      <c r="DS194" s="52"/>
      <c r="DT194" s="52"/>
      <c r="DU194" s="52"/>
      <c r="DV194" s="52"/>
      <c r="DW194" s="52"/>
      <c r="DX194" s="52"/>
      <c r="DY194" s="52"/>
      <c r="DZ194" s="52"/>
      <c r="EA194" s="3"/>
      <c r="EB194" s="3"/>
      <c r="EC194" s="3"/>
      <c r="ED194" s="3"/>
      <c r="EE194" s="3"/>
      <c r="EF194" s="3"/>
      <c r="EG194" s="3"/>
      <c r="EH194" s="3"/>
      <c r="EI194" s="3"/>
      <c r="EJ194" s="3"/>
      <c r="EK194" s="3"/>
      <c r="EL194" s="3"/>
      <c r="EM194" s="3"/>
      <c r="EN194" s="3"/>
      <c r="EO194" s="3"/>
      <c r="EP194" s="3"/>
      <c r="EQ194" s="3"/>
      <c r="ER194" s="3"/>
      <c r="ES194" s="3"/>
      <c r="ET194" s="3"/>
      <c r="EU194" s="3"/>
      <c r="EV194" s="3"/>
      <c r="EW194" s="3"/>
      <c r="EX194" s="3"/>
    </row>
    <row r="195" spans="108:154" hidden="1" x14ac:dyDescent="0.2">
      <c r="DD195" s="52"/>
      <c r="DE195" s="52"/>
      <c r="DF195" s="52"/>
      <c r="DG195" s="52"/>
      <c r="DH195" s="52"/>
      <c r="DI195" s="52"/>
      <c r="DJ195" s="52"/>
      <c r="DK195" s="52"/>
      <c r="DL195" s="52"/>
      <c r="DM195" s="52"/>
      <c r="DN195" s="52"/>
      <c r="DO195" s="52"/>
      <c r="DP195" s="52"/>
      <c r="DQ195" s="52"/>
      <c r="DR195" s="52"/>
      <c r="DS195" s="52"/>
      <c r="DT195" s="52"/>
      <c r="DU195" s="52"/>
      <c r="DV195" s="52"/>
      <c r="DW195" s="52"/>
      <c r="DX195" s="52"/>
      <c r="DY195" s="52"/>
      <c r="DZ195" s="52"/>
      <c r="EA195" s="3"/>
      <c r="EB195" s="3"/>
      <c r="EC195" s="3"/>
      <c r="ED195" s="3"/>
      <c r="EE195" s="3"/>
      <c r="EF195" s="3"/>
      <c r="EG195" s="3"/>
      <c r="EH195" s="3"/>
      <c r="EI195" s="3"/>
      <c r="EJ195" s="3"/>
      <c r="EK195" s="3"/>
      <c r="EL195" s="3"/>
      <c r="EM195" s="3"/>
      <c r="EN195" s="3"/>
      <c r="EO195" s="3"/>
      <c r="EP195" s="3"/>
      <c r="EQ195" s="3"/>
      <c r="ER195" s="3"/>
      <c r="ES195" s="3"/>
      <c r="ET195" s="3"/>
      <c r="EU195" s="3"/>
      <c r="EV195" s="3"/>
      <c r="EW195" s="3"/>
      <c r="EX195" s="3"/>
    </row>
    <row r="196" spans="108:154" hidden="1" x14ac:dyDescent="0.2">
      <c r="DD196" s="52"/>
      <c r="DE196" s="52"/>
      <c r="DF196" s="52"/>
      <c r="DG196" s="52"/>
      <c r="DH196" s="52"/>
      <c r="DI196" s="52"/>
      <c r="DJ196" s="52"/>
      <c r="DK196" s="52"/>
      <c r="DL196" s="52"/>
      <c r="DM196" s="52"/>
      <c r="DN196" s="52"/>
      <c r="DO196" s="52"/>
      <c r="DP196" s="52"/>
      <c r="DQ196" s="52"/>
      <c r="DR196" s="52"/>
      <c r="DS196" s="52"/>
      <c r="DT196" s="52"/>
      <c r="DU196" s="52"/>
      <c r="DV196" s="52"/>
      <c r="DW196" s="52"/>
      <c r="DX196" s="52"/>
      <c r="DY196" s="52"/>
      <c r="DZ196" s="52"/>
      <c r="EA196" s="3"/>
      <c r="EB196" s="3"/>
      <c r="EC196" s="3"/>
      <c r="ED196" s="3"/>
      <c r="EE196" s="3"/>
      <c r="EF196" s="3"/>
      <c r="EG196" s="3"/>
      <c r="EH196" s="3"/>
      <c r="EI196" s="3"/>
      <c r="EJ196" s="3"/>
      <c r="EK196" s="3"/>
      <c r="EL196" s="3"/>
      <c r="EM196" s="3"/>
      <c r="EN196" s="3"/>
      <c r="EO196" s="3"/>
      <c r="EP196" s="3"/>
      <c r="EQ196" s="3"/>
      <c r="ER196" s="3"/>
      <c r="ES196" s="3"/>
      <c r="ET196" s="3"/>
      <c r="EU196" s="3"/>
      <c r="EV196" s="3"/>
      <c r="EW196" s="3"/>
      <c r="EX196" s="3"/>
    </row>
    <row r="197" spans="108:154" hidden="1" x14ac:dyDescent="0.2">
      <c r="DD197" s="52"/>
      <c r="DE197" s="52"/>
      <c r="DF197" s="52"/>
      <c r="DG197" s="52"/>
      <c r="DH197" s="52"/>
      <c r="DI197" s="52"/>
      <c r="DJ197" s="52"/>
      <c r="DK197" s="52"/>
      <c r="DL197" s="52"/>
      <c r="DM197" s="52"/>
      <c r="DN197" s="52"/>
      <c r="DO197" s="52"/>
      <c r="DP197" s="52"/>
      <c r="DQ197" s="52"/>
      <c r="DR197" s="52"/>
      <c r="DS197" s="52"/>
      <c r="DT197" s="52"/>
      <c r="DU197" s="52"/>
      <c r="DV197" s="52"/>
      <c r="DW197" s="52"/>
      <c r="DX197" s="52"/>
      <c r="DY197" s="52"/>
      <c r="DZ197" s="52"/>
      <c r="EA197" s="3"/>
      <c r="EB197" s="3"/>
      <c r="EC197" s="3"/>
      <c r="ED197" s="3"/>
      <c r="EE197" s="3"/>
      <c r="EF197" s="3"/>
      <c r="EG197" s="3"/>
      <c r="EH197" s="3"/>
      <c r="EI197" s="3"/>
      <c r="EJ197" s="3"/>
      <c r="EK197" s="3"/>
      <c r="EL197" s="3"/>
      <c r="EM197" s="3"/>
      <c r="EN197" s="3"/>
      <c r="EO197" s="3"/>
      <c r="EP197" s="3"/>
      <c r="EQ197" s="3"/>
      <c r="ER197" s="3"/>
      <c r="ES197" s="3"/>
      <c r="ET197" s="3"/>
      <c r="EU197" s="3"/>
      <c r="EV197" s="3"/>
      <c r="EW197" s="3"/>
      <c r="EX197" s="3"/>
    </row>
    <row r="198" spans="108:154" hidden="1" x14ac:dyDescent="0.2">
      <c r="DD198" s="52"/>
      <c r="DE198" s="52"/>
      <c r="DF198" s="52"/>
      <c r="DG198" s="52"/>
      <c r="DH198" s="52"/>
      <c r="DI198" s="52"/>
      <c r="DJ198" s="52"/>
      <c r="DK198" s="52"/>
      <c r="DL198" s="52"/>
      <c r="DM198" s="52"/>
      <c r="DN198" s="52"/>
      <c r="DO198" s="52"/>
      <c r="DP198" s="52"/>
      <c r="DQ198" s="52"/>
      <c r="DR198" s="52"/>
      <c r="DS198" s="52"/>
      <c r="DT198" s="52"/>
      <c r="DU198" s="52"/>
      <c r="DV198" s="52"/>
      <c r="DW198" s="52"/>
      <c r="DX198" s="52"/>
      <c r="DY198" s="52"/>
      <c r="DZ198" s="52"/>
      <c r="EA198" s="3"/>
      <c r="EB198" s="3"/>
      <c r="EC198" s="3"/>
      <c r="ED198" s="3"/>
      <c r="EE198" s="3"/>
      <c r="EF198" s="3"/>
      <c r="EG198" s="3"/>
      <c r="EH198" s="3"/>
      <c r="EI198" s="3"/>
      <c r="EJ198" s="3"/>
      <c r="EK198" s="3"/>
      <c r="EL198" s="3"/>
      <c r="EM198" s="3"/>
      <c r="EN198" s="3"/>
      <c r="EO198" s="3"/>
      <c r="EP198" s="3"/>
      <c r="EQ198" s="3"/>
      <c r="ER198" s="3"/>
      <c r="ES198" s="3"/>
      <c r="ET198" s="3"/>
      <c r="EU198" s="3"/>
      <c r="EV198" s="3"/>
      <c r="EW198" s="3"/>
      <c r="EX198" s="3"/>
    </row>
    <row r="199" spans="108:154" hidden="1" x14ac:dyDescent="0.2">
      <c r="DD199" s="52"/>
      <c r="DE199" s="52"/>
      <c r="DF199" s="52"/>
      <c r="DG199" s="52"/>
      <c r="DH199" s="52"/>
      <c r="DI199" s="52"/>
      <c r="DJ199" s="52"/>
      <c r="DK199" s="52"/>
      <c r="DL199" s="52"/>
      <c r="DM199" s="52"/>
      <c r="DN199" s="52"/>
      <c r="DO199" s="52"/>
      <c r="DP199" s="52"/>
      <c r="DQ199" s="52"/>
      <c r="DR199" s="52"/>
      <c r="DS199" s="52"/>
      <c r="DT199" s="52"/>
      <c r="DU199" s="52"/>
      <c r="DV199" s="52"/>
      <c r="DW199" s="52"/>
      <c r="DX199" s="52"/>
      <c r="DY199" s="52"/>
      <c r="DZ199" s="52"/>
      <c r="EA199" s="3"/>
      <c r="EB199" s="3"/>
      <c r="EC199" s="3"/>
      <c r="ED199" s="3"/>
      <c r="EE199" s="3"/>
      <c r="EF199" s="3"/>
      <c r="EG199" s="3"/>
      <c r="EH199" s="3"/>
      <c r="EI199" s="3"/>
      <c r="EJ199" s="3"/>
      <c r="EK199" s="3"/>
      <c r="EL199" s="3"/>
      <c r="EM199" s="3"/>
      <c r="EN199" s="3"/>
      <c r="EO199" s="3"/>
      <c r="EP199" s="3"/>
      <c r="EQ199" s="3"/>
      <c r="ER199" s="3"/>
      <c r="ES199" s="3"/>
      <c r="ET199" s="3"/>
      <c r="EU199" s="3"/>
      <c r="EV199" s="3"/>
      <c r="EW199" s="3"/>
      <c r="EX199" s="3"/>
    </row>
    <row r="200" spans="108:154" hidden="1" x14ac:dyDescent="0.2">
      <c r="DD200" s="52"/>
      <c r="DE200" s="52"/>
      <c r="DF200" s="52"/>
      <c r="DG200" s="52"/>
      <c r="DH200" s="52"/>
      <c r="DI200" s="52"/>
      <c r="DJ200" s="52"/>
      <c r="DK200" s="52"/>
      <c r="DL200" s="52"/>
      <c r="DM200" s="52"/>
      <c r="DN200" s="52"/>
      <c r="DO200" s="52"/>
      <c r="DP200" s="52"/>
      <c r="DQ200" s="52"/>
      <c r="DR200" s="52"/>
      <c r="DS200" s="52"/>
      <c r="DT200" s="52"/>
      <c r="DU200" s="52"/>
      <c r="DV200" s="52"/>
      <c r="DW200" s="52"/>
      <c r="DX200" s="52"/>
      <c r="DY200" s="52"/>
      <c r="DZ200" s="52"/>
      <c r="EA200" s="3"/>
      <c r="EB200" s="3"/>
      <c r="EC200" s="3"/>
      <c r="ED200" s="3"/>
      <c r="EE200" s="3"/>
      <c r="EF200" s="3"/>
      <c r="EG200" s="3"/>
      <c r="EH200" s="3"/>
      <c r="EI200" s="3"/>
      <c r="EJ200" s="3"/>
      <c r="EK200" s="3"/>
      <c r="EL200" s="3"/>
      <c r="EM200" s="3"/>
      <c r="EN200" s="3"/>
      <c r="EO200" s="3"/>
      <c r="EP200" s="3"/>
      <c r="EQ200" s="3"/>
      <c r="ER200" s="3"/>
      <c r="ES200" s="3"/>
      <c r="ET200" s="3"/>
      <c r="EU200" s="3"/>
      <c r="EV200" s="3"/>
      <c r="EW200" s="3"/>
      <c r="EX200" s="3"/>
    </row>
    <row r="201" spans="108:154" hidden="1" x14ac:dyDescent="0.2">
      <c r="DD201" s="52"/>
      <c r="DE201" s="52"/>
      <c r="DF201" s="52"/>
      <c r="DG201" s="52"/>
      <c r="DH201" s="52"/>
      <c r="DI201" s="52"/>
      <c r="DJ201" s="52"/>
      <c r="DK201" s="52"/>
      <c r="DL201" s="52"/>
      <c r="DM201" s="52"/>
      <c r="DN201" s="52"/>
      <c r="DO201" s="52"/>
      <c r="DP201" s="52"/>
      <c r="DQ201" s="52"/>
      <c r="DR201" s="52"/>
      <c r="DS201" s="52"/>
      <c r="DT201" s="52"/>
      <c r="DU201" s="52"/>
      <c r="DV201" s="52"/>
      <c r="DW201" s="52"/>
      <c r="DX201" s="52"/>
      <c r="DY201" s="52"/>
      <c r="DZ201" s="52"/>
      <c r="EA201" s="3"/>
      <c r="EB201" s="3"/>
      <c r="EC201" s="3"/>
      <c r="ED201" s="3"/>
      <c r="EE201" s="3"/>
      <c r="EF201" s="3"/>
      <c r="EG201" s="3"/>
      <c r="EH201" s="3"/>
      <c r="EI201" s="3"/>
      <c r="EJ201" s="3"/>
      <c r="EK201" s="3"/>
      <c r="EL201" s="3"/>
      <c r="EM201" s="3"/>
      <c r="EN201" s="3"/>
      <c r="EO201" s="3"/>
      <c r="EP201" s="3"/>
      <c r="EQ201" s="3"/>
      <c r="ER201" s="3"/>
      <c r="ES201" s="3"/>
      <c r="ET201" s="3"/>
      <c r="EU201" s="3"/>
      <c r="EV201" s="3"/>
      <c r="EW201" s="3"/>
      <c r="EX201" s="3"/>
    </row>
    <row r="202" spans="108:154" hidden="1" x14ac:dyDescent="0.2">
      <c r="DD202" s="52"/>
      <c r="DE202" s="52"/>
      <c r="DF202" s="52"/>
      <c r="DG202" s="52"/>
      <c r="DH202" s="52"/>
      <c r="DI202" s="52"/>
      <c r="DJ202" s="52"/>
      <c r="DK202" s="52"/>
      <c r="DL202" s="52"/>
      <c r="DM202" s="52"/>
      <c r="DN202" s="52"/>
      <c r="DO202" s="52"/>
      <c r="DP202" s="52"/>
      <c r="DQ202" s="52"/>
      <c r="DR202" s="52"/>
      <c r="DS202" s="52"/>
      <c r="DT202" s="52"/>
      <c r="DU202" s="52"/>
      <c r="DV202" s="52"/>
      <c r="DW202" s="52"/>
      <c r="DX202" s="52"/>
      <c r="DY202" s="52"/>
      <c r="DZ202" s="52"/>
      <c r="EA202" s="3"/>
      <c r="EB202" s="3"/>
      <c r="EC202" s="3"/>
      <c r="ED202" s="3"/>
      <c r="EE202" s="3"/>
      <c r="EF202" s="3"/>
      <c r="EG202" s="3"/>
      <c r="EH202" s="3"/>
      <c r="EI202" s="3"/>
      <c r="EJ202" s="3"/>
      <c r="EK202" s="3"/>
      <c r="EL202" s="3"/>
      <c r="EM202" s="3"/>
      <c r="EN202" s="3"/>
      <c r="EO202" s="3"/>
      <c r="EP202" s="3"/>
      <c r="EQ202" s="3"/>
      <c r="ER202" s="3"/>
      <c r="ES202" s="3"/>
      <c r="ET202" s="3"/>
      <c r="EU202" s="3"/>
      <c r="EV202" s="3"/>
      <c r="EW202" s="3"/>
      <c r="EX202" s="3"/>
    </row>
    <row r="203" spans="108:154" hidden="1" x14ac:dyDescent="0.2">
      <c r="DD203" s="52"/>
      <c r="DE203" s="52"/>
      <c r="DF203" s="52"/>
      <c r="DG203" s="52"/>
      <c r="DH203" s="52"/>
      <c r="DI203" s="52"/>
      <c r="DJ203" s="52"/>
      <c r="DK203" s="52"/>
      <c r="DL203" s="52"/>
      <c r="DM203" s="52"/>
      <c r="DN203" s="52"/>
      <c r="DO203" s="52"/>
      <c r="DP203" s="52"/>
      <c r="DQ203" s="52"/>
      <c r="DR203" s="52"/>
      <c r="DS203" s="52"/>
      <c r="DT203" s="52"/>
      <c r="DU203" s="52"/>
      <c r="DV203" s="52"/>
      <c r="DW203" s="52"/>
      <c r="DX203" s="52"/>
      <c r="DY203" s="52"/>
      <c r="DZ203" s="52"/>
      <c r="EA203" s="3"/>
      <c r="EB203" s="3"/>
      <c r="EC203" s="3"/>
      <c r="ED203" s="3"/>
      <c r="EE203" s="3"/>
      <c r="EF203" s="3"/>
      <c r="EG203" s="3"/>
      <c r="EH203" s="3"/>
      <c r="EI203" s="3"/>
      <c r="EJ203" s="3"/>
      <c r="EK203" s="3"/>
      <c r="EL203" s="3"/>
      <c r="EM203" s="3"/>
      <c r="EN203" s="3"/>
      <c r="EO203" s="3"/>
      <c r="EP203" s="3"/>
      <c r="EQ203" s="3"/>
      <c r="ER203" s="3"/>
      <c r="ES203" s="3"/>
      <c r="ET203" s="3"/>
      <c r="EU203" s="3"/>
      <c r="EV203" s="3"/>
      <c r="EW203" s="3"/>
      <c r="EX203" s="3"/>
    </row>
    <row r="204" spans="108:154" hidden="1" x14ac:dyDescent="0.2">
      <c r="DD204" s="52"/>
      <c r="DE204" s="52"/>
      <c r="DF204" s="52"/>
      <c r="DG204" s="52"/>
      <c r="DH204" s="52"/>
      <c r="DI204" s="52"/>
      <c r="DJ204" s="52"/>
      <c r="DK204" s="52"/>
      <c r="DL204" s="52"/>
      <c r="DM204" s="52"/>
      <c r="DN204" s="52"/>
      <c r="DO204" s="52"/>
      <c r="DP204" s="52"/>
      <c r="DQ204" s="52"/>
      <c r="DR204" s="52"/>
      <c r="DS204" s="52"/>
      <c r="DT204" s="52"/>
      <c r="DU204" s="52"/>
      <c r="DV204" s="52"/>
      <c r="DW204" s="52"/>
      <c r="DX204" s="52"/>
      <c r="DY204" s="52"/>
      <c r="DZ204" s="52"/>
      <c r="EA204" s="3"/>
      <c r="EB204" s="3"/>
      <c r="EC204" s="3"/>
      <c r="ED204" s="3"/>
      <c r="EE204" s="3"/>
      <c r="EF204" s="3"/>
      <c r="EG204" s="3"/>
      <c r="EH204" s="3"/>
      <c r="EI204" s="3"/>
      <c r="EJ204" s="3"/>
      <c r="EK204" s="3"/>
      <c r="EL204" s="3"/>
      <c r="EM204" s="3"/>
      <c r="EN204" s="3"/>
      <c r="EO204" s="3"/>
      <c r="EP204" s="3"/>
      <c r="EQ204" s="3"/>
      <c r="ER204" s="3"/>
      <c r="ES204" s="3"/>
      <c r="ET204" s="3"/>
      <c r="EU204" s="3"/>
      <c r="EV204" s="3"/>
      <c r="EW204" s="3"/>
      <c r="EX204" s="3"/>
    </row>
    <row r="205" spans="108:154" hidden="1" x14ac:dyDescent="0.2">
      <c r="DD205" s="52"/>
      <c r="DE205" s="52"/>
      <c r="DF205" s="52"/>
      <c r="DG205" s="52"/>
      <c r="DH205" s="52"/>
      <c r="DI205" s="52"/>
      <c r="DJ205" s="52"/>
      <c r="DK205" s="52"/>
      <c r="DL205" s="52"/>
      <c r="DM205" s="52"/>
      <c r="DN205" s="52"/>
      <c r="DO205" s="52"/>
      <c r="DP205" s="52"/>
      <c r="DQ205" s="52"/>
      <c r="DR205" s="52"/>
      <c r="DS205" s="52"/>
      <c r="DT205" s="52"/>
      <c r="DU205" s="52"/>
      <c r="DV205" s="52"/>
      <c r="DW205" s="52"/>
      <c r="DX205" s="52"/>
      <c r="DY205" s="52"/>
      <c r="DZ205" s="52"/>
      <c r="EA205" s="3"/>
      <c r="EB205" s="3"/>
      <c r="EC205" s="3"/>
      <c r="ED205" s="3"/>
      <c r="EE205" s="3"/>
      <c r="EF205" s="3"/>
      <c r="EG205" s="3"/>
      <c r="EH205" s="3"/>
      <c r="EI205" s="3"/>
      <c r="EJ205" s="3"/>
      <c r="EK205" s="3"/>
      <c r="EL205" s="3"/>
      <c r="EM205" s="3"/>
      <c r="EN205" s="3"/>
      <c r="EO205" s="3"/>
      <c r="EP205" s="3"/>
      <c r="EQ205" s="3"/>
      <c r="ER205" s="3"/>
      <c r="ES205" s="3"/>
      <c r="ET205" s="3"/>
      <c r="EU205" s="3"/>
      <c r="EV205" s="3"/>
      <c r="EW205" s="3"/>
      <c r="EX205" s="3"/>
    </row>
    <row r="206" spans="108:154" hidden="1" x14ac:dyDescent="0.2">
      <c r="DD206" s="52"/>
      <c r="DE206" s="52"/>
      <c r="DF206" s="52"/>
      <c r="DG206" s="52"/>
      <c r="DH206" s="52"/>
      <c r="DI206" s="52"/>
      <c r="DJ206" s="52"/>
      <c r="DK206" s="52"/>
      <c r="DL206" s="52"/>
      <c r="DM206" s="52"/>
      <c r="DN206" s="52"/>
      <c r="DO206" s="52"/>
      <c r="DP206" s="52"/>
      <c r="DQ206" s="52"/>
      <c r="DR206" s="52"/>
      <c r="DS206" s="52"/>
      <c r="DT206" s="52"/>
      <c r="DU206" s="52"/>
      <c r="DV206" s="52"/>
      <c r="DW206" s="52"/>
      <c r="DX206" s="52"/>
      <c r="DY206" s="52"/>
      <c r="DZ206" s="52"/>
      <c r="EA206" s="3"/>
      <c r="EB206" s="3"/>
      <c r="EC206" s="3"/>
      <c r="ED206" s="3"/>
      <c r="EE206" s="3"/>
      <c r="EF206" s="3"/>
      <c r="EG206" s="3"/>
      <c r="EH206" s="3"/>
      <c r="EI206" s="3"/>
      <c r="EJ206" s="3"/>
      <c r="EK206" s="3"/>
      <c r="EL206" s="3"/>
      <c r="EM206" s="3"/>
      <c r="EN206" s="3"/>
      <c r="EO206" s="3"/>
      <c r="EP206" s="3"/>
      <c r="EQ206" s="3"/>
      <c r="ER206" s="3"/>
      <c r="ES206" s="3"/>
      <c r="ET206" s="3"/>
      <c r="EU206" s="3"/>
      <c r="EV206" s="3"/>
      <c r="EW206" s="3"/>
      <c r="EX206" s="3"/>
    </row>
    <row r="207" spans="108:154" hidden="1" x14ac:dyDescent="0.2">
      <c r="DD207" s="52"/>
      <c r="DE207" s="52"/>
      <c r="DF207" s="52"/>
      <c r="DG207" s="52"/>
      <c r="DH207" s="52"/>
      <c r="DI207" s="52"/>
      <c r="DJ207" s="52"/>
      <c r="DK207" s="52"/>
      <c r="DL207" s="52"/>
      <c r="DM207" s="52"/>
      <c r="DN207" s="52"/>
      <c r="DO207" s="52"/>
      <c r="DP207" s="52"/>
      <c r="DQ207" s="52"/>
      <c r="DR207" s="52"/>
      <c r="DS207" s="52"/>
      <c r="DT207" s="52"/>
      <c r="DU207" s="52"/>
      <c r="DV207" s="52"/>
      <c r="DW207" s="52"/>
      <c r="DX207" s="52"/>
      <c r="DY207" s="52"/>
      <c r="DZ207" s="52"/>
      <c r="EA207" s="3"/>
      <c r="EB207" s="3"/>
      <c r="EC207" s="3"/>
      <c r="ED207" s="3"/>
      <c r="EE207" s="3"/>
      <c r="EF207" s="3"/>
      <c r="EG207" s="3"/>
      <c r="EH207" s="3"/>
      <c r="EI207" s="3"/>
      <c r="EJ207" s="3"/>
      <c r="EK207" s="3"/>
      <c r="EL207" s="3"/>
      <c r="EM207" s="3"/>
      <c r="EN207" s="3"/>
      <c r="EO207" s="3"/>
      <c r="EP207" s="3"/>
      <c r="EQ207" s="3"/>
      <c r="ER207" s="3"/>
      <c r="ES207" s="3"/>
      <c r="ET207" s="3"/>
      <c r="EU207" s="3"/>
      <c r="EV207" s="3"/>
      <c r="EW207" s="3"/>
      <c r="EX207" s="3"/>
    </row>
    <row r="208" spans="108:154" hidden="1" x14ac:dyDescent="0.2">
      <c r="DD208" s="52"/>
      <c r="DE208" s="52"/>
      <c r="DF208" s="52"/>
      <c r="DG208" s="52"/>
      <c r="DH208" s="52"/>
      <c r="DI208" s="52"/>
      <c r="DJ208" s="52"/>
      <c r="DK208" s="52"/>
      <c r="DL208" s="52"/>
      <c r="DM208" s="52"/>
      <c r="DN208" s="52"/>
      <c r="DO208" s="52"/>
      <c r="DP208" s="52"/>
      <c r="DQ208" s="52"/>
      <c r="DR208" s="52"/>
      <c r="DS208" s="52"/>
      <c r="DT208" s="52"/>
      <c r="DU208" s="52"/>
      <c r="DV208" s="52"/>
      <c r="DW208" s="52"/>
      <c r="DX208" s="52"/>
      <c r="DY208" s="52"/>
      <c r="DZ208" s="52"/>
      <c r="EA208" s="3"/>
      <c r="EB208" s="3"/>
      <c r="EC208" s="3"/>
      <c r="ED208" s="3"/>
      <c r="EE208" s="3"/>
      <c r="EF208" s="3"/>
      <c r="EG208" s="3"/>
      <c r="EH208" s="3"/>
      <c r="EI208" s="3"/>
      <c r="EJ208" s="3"/>
      <c r="EK208" s="3"/>
      <c r="EL208" s="3"/>
      <c r="EM208" s="3"/>
      <c r="EN208" s="3"/>
      <c r="EO208" s="3"/>
      <c r="EP208" s="3"/>
      <c r="EQ208" s="3"/>
      <c r="ER208" s="3"/>
      <c r="ES208" s="3"/>
      <c r="ET208" s="3"/>
      <c r="EU208" s="3"/>
      <c r="EV208" s="3"/>
      <c r="EW208" s="3"/>
      <c r="EX208" s="3"/>
    </row>
    <row r="209" spans="108:154" hidden="1" x14ac:dyDescent="0.2">
      <c r="DD209" s="52"/>
      <c r="DE209" s="52"/>
      <c r="DF209" s="52"/>
      <c r="DG209" s="52"/>
      <c r="DH209" s="52"/>
      <c r="DI209" s="52"/>
      <c r="DJ209" s="52"/>
      <c r="DK209" s="52"/>
      <c r="DL209" s="52"/>
      <c r="DM209" s="52"/>
      <c r="DN209" s="52"/>
      <c r="DO209" s="52"/>
      <c r="DP209" s="52"/>
      <c r="DQ209" s="52"/>
      <c r="DR209" s="52"/>
      <c r="DS209" s="52"/>
      <c r="DT209" s="52"/>
      <c r="DU209" s="52"/>
      <c r="DV209" s="52"/>
      <c r="DW209" s="52"/>
      <c r="DX209" s="52"/>
      <c r="DY209" s="52"/>
      <c r="DZ209" s="52"/>
      <c r="EA209" s="3"/>
      <c r="EB209" s="3"/>
      <c r="EC209" s="3"/>
      <c r="ED209" s="3"/>
      <c r="EE209" s="3"/>
      <c r="EF209" s="3"/>
      <c r="EG209" s="3"/>
      <c r="EH209" s="3"/>
      <c r="EI209" s="3"/>
      <c r="EJ209" s="3"/>
      <c r="EK209" s="3"/>
      <c r="EL209" s="3"/>
      <c r="EM209" s="3"/>
      <c r="EN209" s="3"/>
      <c r="EO209" s="3"/>
      <c r="EP209" s="3"/>
      <c r="EQ209" s="3"/>
      <c r="ER209" s="3"/>
      <c r="ES209" s="3"/>
      <c r="ET209" s="3"/>
      <c r="EU209" s="3"/>
      <c r="EV209" s="3"/>
      <c r="EW209" s="3"/>
      <c r="EX209" s="3"/>
    </row>
    <row r="210" spans="108:154" hidden="1" x14ac:dyDescent="0.2">
      <c r="DD210" s="52"/>
      <c r="DE210" s="52"/>
      <c r="DF210" s="52"/>
      <c r="DG210" s="52"/>
      <c r="DH210" s="52"/>
      <c r="DI210" s="52"/>
      <c r="DJ210" s="52"/>
      <c r="DK210" s="52"/>
      <c r="DL210" s="52"/>
      <c r="DM210" s="52"/>
      <c r="DN210" s="52"/>
      <c r="DO210" s="52"/>
      <c r="DP210" s="52"/>
      <c r="DQ210" s="52"/>
      <c r="DR210" s="52"/>
      <c r="DS210" s="52"/>
      <c r="DT210" s="52"/>
      <c r="DU210" s="52"/>
      <c r="DV210" s="52"/>
      <c r="DW210" s="52"/>
      <c r="DX210" s="52"/>
      <c r="DY210" s="52"/>
      <c r="DZ210" s="52"/>
      <c r="EA210" s="3"/>
      <c r="EB210" s="3"/>
      <c r="EC210" s="3"/>
      <c r="ED210" s="3"/>
      <c r="EE210" s="3"/>
      <c r="EF210" s="3"/>
      <c r="EG210" s="3"/>
      <c r="EH210" s="3"/>
      <c r="EI210" s="3"/>
      <c r="EJ210" s="3"/>
      <c r="EK210" s="3"/>
      <c r="EL210" s="3"/>
      <c r="EM210" s="3"/>
      <c r="EN210" s="3"/>
      <c r="EO210" s="3"/>
      <c r="EP210" s="3"/>
      <c r="EQ210" s="3"/>
      <c r="ER210" s="3"/>
      <c r="ES210" s="3"/>
      <c r="ET210" s="3"/>
      <c r="EU210" s="3"/>
      <c r="EV210" s="3"/>
      <c r="EW210" s="3"/>
      <c r="EX210" s="3"/>
    </row>
    <row r="211" spans="108:154" hidden="1" x14ac:dyDescent="0.2">
      <c r="DD211" s="52"/>
      <c r="DE211" s="52"/>
      <c r="DF211" s="52"/>
      <c r="DG211" s="52"/>
      <c r="DH211" s="52"/>
      <c r="DI211" s="52"/>
      <c r="DJ211" s="52"/>
      <c r="DK211" s="52"/>
      <c r="DL211" s="52"/>
      <c r="DM211" s="52"/>
      <c r="DN211" s="52"/>
      <c r="DO211" s="52"/>
      <c r="DP211" s="52"/>
      <c r="DQ211" s="52"/>
      <c r="DR211" s="52"/>
      <c r="DS211" s="52"/>
      <c r="DT211" s="52"/>
      <c r="DU211" s="52"/>
      <c r="DV211" s="52"/>
      <c r="DW211" s="52"/>
      <c r="DX211" s="52"/>
      <c r="DY211" s="52"/>
      <c r="DZ211" s="52"/>
      <c r="EA211" s="3"/>
      <c r="EB211" s="3"/>
      <c r="EC211" s="3"/>
      <c r="ED211" s="3"/>
      <c r="EE211" s="3"/>
      <c r="EF211" s="3"/>
      <c r="EG211" s="3"/>
      <c r="EH211" s="3"/>
      <c r="EI211" s="3"/>
      <c r="EJ211" s="3"/>
      <c r="EK211" s="3"/>
      <c r="EL211" s="3"/>
      <c r="EM211" s="3"/>
      <c r="EN211" s="3"/>
      <c r="EO211" s="3"/>
      <c r="EP211" s="3"/>
      <c r="EQ211" s="3"/>
      <c r="ER211" s="3"/>
      <c r="ES211" s="3"/>
      <c r="ET211" s="3"/>
      <c r="EU211" s="3"/>
      <c r="EV211" s="3"/>
      <c r="EW211" s="3"/>
      <c r="EX211" s="3"/>
    </row>
    <row r="212" spans="108:154" hidden="1" x14ac:dyDescent="0.2">
      <c r="DD212" s="52"/>
      <c r="DE212" s="52"/>
      <c r="DF212" s="52"/>
      <c r="DG212" s="52"/>
      <c r="DH212" s="52"/>
      <c r="DI212" s="52"/>
      <c r="DJ212" s="52"/>
      <c r="DK212" s="52"/>
      <c r="DL212" s="52"/>
      <c r="DM212" s="52"/>
      <c r="DN212" s="52"/>
      <c r="DO212" s="52"/>
      <c r="DP212" s="52"/>
      <c r="DQ212" s="52"/>
      <c r="DR212" s="52"/>
      <c r="DS212" s="52"/>
      <c r="DT212" s="52"/>
      <c r="DU212" s="52"/>
      <c r="DV212" s="52"/>
      <c r="DW212" s="52"/>
      <c r="DX212" s="52"/>
      <c r="DY212" s="52"/>
      <c r="DZ212" s="52"/>
      <c r="EA212" s="3"/>
      <c r="EB212" s="3"/>
      <c r="EC212" s="3"/>
      <c r="ED212" s="3"/>
      <c r="EE212" s="3"/>
      <c r="EF212" s="3"/>
      <c r="EG212" s="3"/>
      <c r="EH212" s="3"/>
      <c r="EI212" s="3"/>
      <c r="EJ212" s="3"/>
      <c r="EK212" s="3"/>
      <c r="EL212" s="3"/>
      <c r="EM212" s="3"/>
      <c r="EN212" s="3"/>
      <c r="EO212" s="3"/>
      <c r="EP212" s="3"/>
      <c r="EQ212" s="3"/>
      <c r="ER212" s="3"/>
      <c r="ES212" s="3"/>
      <c r="ET212" s="3"/>
      <c r="EU212" s="3"/>
      <c r="EV212" s="3"/>
      <c r="EW212" s="3"/>
      <c r="EX212" s="3"/>
    </row>
    <row r="213" spans="108:154" hidden="1" x14ac:dyDescent="0.2">
      <c r="DD213" s="52"/>
      <c r="DE213" s="52"/>
      <c r="DF213" s="52"/>
      <c r="DG213" s="52"/>
      <c r="DH213" s="52"/>
      <c r="DI213" s="52"/>
      <c r="DJ213" s="52"/>
      <c r="DK213" s="52"/>
      <c r="DL213" s="52"/>
      <c r="DM213" s="52"/>
      <c r="DN213" s="52"/>
      <c r="DO213" s="52"/>
      <c r="DP213" s="52"/>
      <c r="DQ213" s="52"/>
      <c r="DR213" s="52"/>
      <c r="DS213" s="52"/>
      <c r="DT213" s="52"/>
      <c r="DU213" s="52"/>
      <c r="DV213" s="52"/>
      <c r="DW213" s="52"/>
      <c r="DX213" s="52"/>
      <c r="DY213" s="52"/>
      <c r="DZ213" s="52"/>
      <c r="EA213" s="3"/>
      <c r="EB213" s="3"/>
      <c r="EC213" s="3"/>
      <c r="ED213" s="3"/>
      <c r="EE213" s="3"/>
      <c r="EF213" s="3"/>
      <c r="EG213" s="3"/>
      <c r="EH213" s="3"/>
      <c r="EI213" s="3"/>
      <c r="EJ213" s="3"/>
      <c r="EK213" s="3"/>
      <c r="EL213" s="3"/>
      <c r="EM213" s="3"/>
      <c r="EN213" s="3"/>
      <c r="EO213" s="3"/>
      <c r="EP213" s="3"/>
      <c r="EQ213" s="3"/>
      <c r="ER213" s="3"/>
      <c r="ES213" s="3"/>
      <c r="ET213" s="3"/>
      <c r="EU213" s="3"/>
      <c r="EV213" s="3"/>
      <c r="EW213" s="3"/>
      <c r="EX213" s="3"/>
    </row>
    <row r="214" spans="108:154" hidden="1" x14ac:dyDescent="0.2">
      <c r="DD214" s="52"/>
      <c r="DE214" s="52"/>
      <c r="DF214" s="52"/>
      <c r="DG214" s="52"/>
      <c r="DH214" s="52"/>
      <c r="DI214" s="52"/>
      <c r="DJ214" s="52"/>
      <c r="DK214" s="52"/>
      <c r="DL214" s="52"/>
      <c r="DM214" s="52"/>
      <c r="DN214" s="52"/>
      <c r="DO214" s="52"/>
      <c r="DP214" s="52"/>
      <c r="DQ214" s="52"/>
      <c r="DR214" s="52"/>
      <c r="DS214" s="52"/>
      <c r="DT214" s="52"/>
      <c r="DU214" s="52"/>
      <c r="DV214" s="52"/>
      <c r="DW214" s="52"/>
      <c r="DX214" s="52"/>
      <c r="DY214" s="52"/>
      <c r="DZ214" s="52"/>
      <c r="EA214" s="3"/>
      <c r="EB214" s="3"/>
      <c r="EC214" s="3"/>
      <c r="ED214" s="3"/>
      <c r="EE214" s="3"/>
      <c r="EF214" s="3"/>
      <c r="EG214" s="3"/>
      <c r="EH214" s="3"/>
      <c r="EI214" s="3"/>
      <c r="EJ214" s="3"/>
      <c r="EK214" s="3"/>
      <c r="EL214" s="3"/>
      <c r="EM214" s="3"/>
      <c r="EN214" s="3"/>
      <c r="EO214" s="3"/>
      <c r="EP214" s="3"/>
      <c r="EQ214" s="3"/>
      <c r="ER214" s="3"/>
      <c r="ES214" s="3"/>
      <c r="ET214" s="3"/>
      <c r="EU214" s="3"/>
      <c r="EV214" s="3"/>
      <c r="EW214" s="3"/>
      <c r="EX214" s="3"/>
    </row>
    <row r="215" spans="108:154" hidden="1" x14ac:dyDescent="0.2">
      <c r="DD215" s="52"/>
      <c r="DE215" s="52"/>
      <c r="DF215" s="52"/>
      <c r="DG215" s="52"/>
      <c r="DH215" s="52"/>
      <c r="DI215" s="52"/>
      <c r="DJ215" s="52"/>
      <c r="DK215" s="52"/>
      <c r="DL215" s="52"/>
      <c r="DM215" s="52"/>
      <c r="DN215" s="52"/>
      <c r="DO215" s="52"/>
      <c r="DP215" s="52"/>
      <c r="DQ215" s="52"/>
      <c r="DR215" s="52"/>
      <c r="DS215" s="52"/>
      <c r="DT215" s="52"/>
      <c r="DU215" s="52"/>
      <c r="DV215" s="52"/>
      <c r="DW215" s="52"/>
      <c r="DX215" s="52"/>
      <c r="DY215" s="52"/>
      <c r="DZ215" s="52"/>
      <c r="EA215" s="3"/>
      <c r="EB215" s="3"/>
      <c r="EC215" s="3"/>
      <c r="ED215" s="3"/>
      <c r="EE215" s="3"/>
      <c r="EF215" s="3"/>
      <c r="EG215" s="3"/>
      <c r="EH215" s="3"/>
      <c r="EI215" s="3"/>
      <c r="EJ215" s="3"/>
      <c r="EK215" s="3"/>
      <c r="EL215" s="3"/>
      <c r="EM215" s="3"/>
      <c r="EN215" s="3"/>
      <c r="EO215" s="3"/>
      <c r="EP215" s="3"/>
      <c r="EQ215" s="3"/>
      <c r="ER215" s="3"/>
      <c r="ES215" s="3"/>
      <c r="ET215" s="3"/>
      <c r="EU215" s="3"/>
      <c r="EV215" s="3"/>
      <c r="EW215" s="3"/>
      <c r="EX215" s="3"/>
    </row>
    <row r="216" spans="108:154" hidden="1" x14ac:dyDescent="0.2">
      <c r="DD216" s="52"/>
      <c r="DE216" s="52"/>
      <c r="DF216" s="52"/>
      <c r="DG216" s="52"/>
      <c r="DH216" s="52"/>
      <c r="DI216" s="52"/>
      <c r="DJ216" s="52"/>
      <c r="DK216" s="52"/>
      <c r="DL216" s="52"/>
      <c r="DM216" s="52"/>
      <c r="DN216" s="52"/>
      <c r="DO216" s="52"/>
      <c r="DP216" s="52"/>
      <c r="DQ216" s="52"/>
      <c r="DR216" s="52"/>
      <c r="DS216" s="52"/>
      <c r="DT216" s="52"/>
      <c r="DU216" s="52"/>
      <c r="DV216" s="52"/>
      <c r="DW216" s="52"/>
      <c r="DX216" s="52"/>
      <c r="DY216" s="52"/>
      <c r="DZ216" s="52"/>
      <c r="EA216" s="3"/>
      <c r="EB216" s="3"/>
      <c r="EC216" s="3"/>
      <c r="ED216" s="3"/>
      <c r="EE216" s="3"/>
      <c r="EF216" s="3"/>
      <c r="EG216" s="3"/>
      <c r="EH216" s="3"/>
      <c r="EI216" s="3"/>
      <c r="EJ216" s="3"/>
      <c r="EK216" s="3"/>
      <c r="EL216" s="3"/>
      <c r="EM216" s="3"/>
      <c r="EN216" s="3"/>
      <c r="EO216" s="3"/>
      <c r="EP216" s="3"/>
      <c r="EQ216" s="3"/>
      <c r="ER216" s="3"/>
      <c r="ES216" s="3"/>
      <c r="ET216" s="3"/>
      <c r="EU216" s="3"/>
      <c r="EV216" s="3"/>
      <c r="EW216" s="3"/>
      <c r="EX216" s="3"/>
    </row>
    <row r="217" spans="108:154" hidden="1" x14ac:dyDescent="0.2">
      <c r="DD217" s="52"/>
      <c r="DE217" s="52"/>
      <c r="DF217" s="52"/>
      <c r="DG217" s="52"/>
      <c r="DH217" s="52"/>
      <c r="DI217" s="52"/>
      <c r="DJ217" s="52"/>
      <c r="DK217" s="52"/>
      <c r="DL217" s="52"/>
      <c r="DM217" s="52"/>
      <c r="DN217" s="52"/>
      <c r="DO217" s="52"/>
      <c r="DP217" s="52"/>
      <c r="DQ217" s="52"/>
      <c r="DR217" s="52"/>
      <c r="DS217" s="52"/>
      <c r="DT217" s="52"/>
      <c r="DU217" s="52"/>
      <c r="DV217" s="52"/>
      <c r="DW217" s="52"/>
      <c r="DX217" s="52"/>
      <c r="DY217" s="52"/>
      <c r="DZ217" s="52"/>
      <c r="EA217" s="3"/>
      <c r="EB217" s="3"/>
      <c r="EC217" s="3"/>
      <c r="ED217" s="3"/>
      <c r="EE217" s="3"/>
      <c r="EF217" s="3"/>
      <c r="EG217" s="3"/>
      <c r="EH217" s="3"/>
      <c r="EI217" s="3"/>
      <c r="EJ217" s="3"/>
      <c r="EK217" s="3"/>
      <c r="EL217" s="3"/>
      <c r="EM217" s="3"/>
      <c r="EN217" s="3"/>
      <c r="EO217" s="3"/>
      <c r="EP217" s="3"/>
      <c r="EQ217" s="3"/>
      <c r="ER217" s="3"/>
      <c r="ES217" s="3"/>
      <c r="ET217" s="3"/>
      <c r="EU217" s="3"/>
      <c r="EV217" s="3"/>
      <c r="EW217" s="3"/>
      <c r="EX217" s="3"/>
    </row>
    <row r="218" spans="108:154" hidden="1" x14ac:dyDescent="0.2">
      <c r="DD218" s="52"/>
      <c r="DE218" s="52"/>
      <c r="DF218" s="52"/>
      <c r="DG218" s="52"/>
      <c r="DH218" s="52"/>
      <c r="DI218" s="52"/>
      <c r="DJ218" s="52"/>
      <c r="DK218" s="52"/>
      <c r="DL218" s="52"/>
      <c r="DM218" s="52"/>
      <c r="DN218" s="52"/>
      <c r="DO218" s="52"/>
      <c r="DP218" s="52"/>
      <c r="DQ218" s="52"/>
      <c r="DR218" s="52"/>
      <c r="DS218" s="52"/>
      <c r="DT218" s="52"/>
      <c r="DU218" s="52"/>
      <c r="DV218" s="52"/>
      <c r="DW218" s="52"/>
      <c r="DX218" s="52"/>
      <c r="DY218" s="52"/>
      <c r="DZ218" s="52"/>
      <c r="EA218" s="3"/>
      <c r="EB218" s="3"/>
      <c r="EC218" s="3"/>
      <c r="ED218" s="3"/>
      <c r="EE218" s="3"/>
      <c r="EF218" s="3"/>
      <c r="EG218" s="3"/>
      <c r="EH218" s="3"/>
      <c r="EI218" s="3"/>
      <c r="EJ218" s="3"/>
      <c r="EK218" s="3"/>
      <c r="EL218" s="3"/>
      <c r="EM218" s="3"/>
      <c r="EN218" s="3"/>
      <c r="EO218" s="3"/>
      <c r="EP218" s="3"/>
      <c r="EQ218" s="3"/>
      <c r="ER218" s="3"/>
      <c r="ES218" s="3"/>
      <c r="ET218" s="3"/>
      <c r="EU218" s="3"/>
      <c r="EV218" s="3"/>
      <c r="EW218" s="3"/>
      <c r="EX218" s="3"/>
    </row>
    <row r="219" spans="108:154" hidden="1" x14ac:dyDescent="0.2">
      <c r="DD219" s="52"/>
      <c r="DE219" s="52"/>
      <c r="DF219" s="52"/>
      <c r="DG219" s="52"/>
      <c r="DH219" s="52"/>
      <c r="DI219" s="52"/>
      <c r="DJ219" s="52"/>
      <c r="DK219" s="52"/>
      <c r="DL219" s="52"/>
      <c r="DM219" s="52"/>
      <c r="DN219" s="52"/>
      <c r="DO219" s="52"/>
      <c r="DP219" s="52"/>
      <c r="DQ219" s="52"/>
      <c r="DR219" s="52"/>
      <c r="DS219" s="52"/>
      <c r="DT219" s="52"/>
      <c r="DU219" s="52"/>
      <c r="DV219" s="52"/>
      <c r="DW219" s="52"/>
      <c r="DX219" s="52"/>
      <c r="DY219" s="52"/>
      <c r="DZ219" s="52"/>
      <c r="EA219" s="3"/>
      <c r="EB219" s="3"/>
      <c r="EC219" s="3"/>
      <c r="ED219" s="3"/>
      <c r="EE219" s="3"/>
      <c r="EF219" s="3"/>
      <c r="EG219" s="3"/>
      <c r="EH219" s="3"/>
      <c r="EI219" s="3"/>
      <c r="EJ219" s="3"/>
      <c r="EK219" s="3"/>
      <c r="EL219" s="3"/>
      <c r="EM219" s="3"/>
      <c r="EN219" s="3"/>
      <c r="EO219" s="3"/>
      <c r="EP219" s="3"/>
      <c r="EQ219" s="3"/>
      <c r="ER219" s="3"/>
      <c r="ES219" s="3"/>
      <c r="ET219" s="3"/>
      <c r="EU219" s="3"/>
      <c r="EV219" s="3"/>
      <c r="EW219" s="3"/>
      <c r="EX219" s="3"/>
    </row>
    <row r="220" spans="108:154" hidden="1" x14ac:dyDescent="0.2">
      <c r="DD220" s="52"/>
      <c r="DE220" s="52"/>
      <c r="DF220" s="52"/>
      <c r="DG220" s="52"/>
      <c r="DH220" s="52"/>
      <c r="DI220" s="52"/>
      <c r="DJ220" s="52"/>
      <c r="DK220" s="52"/>
      <c r="DL220" s="52"/>
      <c r="DM220" s="52"/>
      <c r="DN220" s="52"/>
      <c r="DO220" s="52"/>
      <c r="DP220" s="52"/>
      <c r="DQ220" s="52"/>
      <c r="DR220" s="52"/>
      <c r="DS220" s="52"/>
      <c r="DT220" s="52"/>
      <c r="DU220" s="52"/>
      <c r="DV220" s="52"/>
      <c r="DW220" s="52"/>
      <c r="DX220" s="52"/>
      <c r="DY220" s="52"/>
      <c r="DZ220" s="52"/>
      <c r="EA220" s="3"/>
      <c r="EB220" s="3"/>
      <c r="EC220" s="3"/>
      <c r="ED220" s="3"/>
      <c r="EE220" s="3"/>
      <c r="EF220" s="3"/>
      <c r="EG220" s="3"/>
      <c r="EH220" s="3"/>
      <c r="EI220" s="3"/>
      <c r="EJ220" s="3"/>
      <c r="EK220" s="3"/>
      <c r="EL220" s="3"/>
      <c r="EM220" s="3"/>
      <c r="EN220" s="3"/>
      <c r="EO220" s="3"/>
      <c r="EP220" s="3"/>
      <c r="EQ220" s="3"/>
      <c r="ER220" s="3"/>
      <c r="ES220" s="3"/>
      <c r="ET220" s="3"/>
      <c r="EU220" s="3"/>
      <c r="EV220" s="3"/>
      <c r="EW220" s="3"/>
      <c r="EX220" s="3"/>
    </row>
    <row r="221" spans="108:154" hidden="1" x14ac:dyDescent="0.2">
      <c r="DD221" s="52"/>
      <c r="DE221" s="52"/>
      <c r="DF221" s="52"/>
      <c r="DG221" s="52"/>
      <c r="DH221" s="52"/>
      <c r="DI221" s="52"/>
      <c r="DJ221" s="52"/>
      <c r="DK221" s="52"/>
      <c r="DL221" s="52"/>
      <c r="DM221" s="52"/>
      <c r="DN221" s="52"/>
      <c r="DO221" s="52"/>
      <c r="DP221" s="52"/>
      <c r="DQ221" s="52"/>
      <c r="DR221" s="52"/>
      <c r="DS221" s="52"/>
      <c r="DT221" s="52"/>
      <c r="DU221" s="52"/>
      <c r="DV221" s="52"/>
      <c r="DW221" s="52"/>
      <c r="DX221" s="52"/>
      <c r="DY221" s="52"/>
      <c r="DZ221" s="52"/>
      <c r="EA221" s="3"/>
      <c r="EB221" s="3"/>
      <c r="EC221" s="3"/>
      <c r="ED221" s="3"/>
      <c r="EE221" s="3"/>
      <c r="EF221" s="3"/>
      <c r="EG221" s="3"/>
      <c r="EH221" s="3"/>
      <c r="EI221" s="3"/>
      <c r="EJ221" s="3"/>
      <c r="EK221" s="3"/>
      <c r="EL221" s="3"/>
      <c r="EM221" s="3"/>
      <c r="EN221" s="3"/>
      <c r="EO221" s="3"/>
      <c r="EP221" s="3"/>
      <c r="EQ221" s="3"/>
      <c r="ER221" s="3"/>
      <c r="ES221" s="3"/>
      <c r="ET221" s="3"/>
      <c r="EU221" s="3"/>
      <c r="EV221" s="3"/>
      <c r="EW221" s="3"/>
      <c r="EX221" s="3"/>
    </row>
    <row r="222" spans="108:154" hidden="1" x14ac:dyDescent="0.2">
      <c r="DD222" s="52"/>
      <c r="DE222" s="52"/>
      <c r="DF222" s="52"/>
      <c r="DG222" s="52"/>
      <c r="DH222" s="52"/>
      <c r="DI222" s="52"/>
      <c r="DJ222" s="52"/>
      <c r="DK222" s="52"/>
      <c r="DL222" s="52"/>
      <c r="DM222" s="52"/>
      <c r="DN222" s="52"/>
      <c r="DO222" s="52"/>
      <c r="DP222" s="52"/>
      <c r="DQ222" s="52"/>
      <c r="DR222" s="52"/>
      <c r="DS222" s="52"/>
      <c r="DT222" s="52"/>
      <c r="DU222" s="52"/>
      <c r="DV222" s="52"/>
      <c r="DW222" s="52"/>
      <c r="DX222" s="52"/>
      <c r="DY222" s="52"/>
      <c r="DZ222" s="52"/>
      <c r="EA222" s="3"/>
      <c r="EB222" s="3"/>
      <c r="EC222" s="3"/>
      <c r="ED222" s="3"/>
      <c r="EE222" s="3"/>
      <c r="EF222" s="3"/>
      <c r="EG222" s="3"/>
      <c r="EH222" s="3"/>
      <c r="EI222" s="3"/>
      <c r="EJ222" s="3"/>
      <c r="EK222" s="3"/>
      <c r="EL222" s="3"/>
      <c r="EM222" s="3"/>
      <c r="EN222" s="3"/>
      <c r="EO222" s="3"/>
      <c r="EP222" s="3"/>
      <c r="EQ222" s="3"/>
      <c r="ER222" s="3"/>
      <c r="ES222" s="3"/>
      <c r="ET222" s="3"/>
      <c r="EU222" s="3"/>
      <c r="EV222" s="3"/>
      <c r="EW222" s="3"/>
      <c r="EX222" s="3"/>
    </row>
    <row r="223" spans="108:154" hidden="1" x14ac:dyDescent="0.2">
      <c r="DD223" s="52"/>
      <c r="DE223" s="52"/>
      <c r="DF223" s="52"/>
      <c r="DG223" s="52"/>
      <c r="DH223" s="52"/>
      <c r="DI223" s="52"/>
      <c r="DJ223" s="52"/>
      <c r="DK223" s="52"/>
      <c r="DL223" s="52"/>
      <c r="DM223" s="52"/>
      <c r="DN223" s="52"/>
      <c r="DO223" s="52"/>
      <c r="DP223" s="52"/>
      <c r="DQ223" s="52"/>
      <c r="DR223" s="52"/>
      <c r="DS223" s="52"/>
      <c r="DT223" s="52"/>
      <c r="DU223" s="52"/>
      <c r="DV223" s="52"/>
      <c r="DW223" s="52"/>
      <c r="DX223" s="52"/>
      <c r="DY223" s="52"/>
      <c r="DZ223" s="52"/>
      <c r="EA223" s="3"/>
      <c r="EB223" s="3"/>
      <c r="EC223" s="3"/>
      <c r="ED223" s="3"/>
      <c r="EE223" s="3"/>
      <c r="EF223" s="3"/>
      <c r="EG223" s="3"/>
      <c r="EH223" s="3"/>
      <c r="EI223" s="3"/>
      <c r="EJ223" s="3"/>
      <c r="EK223" s="3"/>
      <c r="EL223" s="3"/>
      <c r="EM223" s="3"/>
      <c r="EN223" s="3"/>
      <c r="EO223" s="3"/>
      <c r="EP223" s="3"/>
      <c r="EQ223" s="3"/>
      <c r="ER223" s="3"/>
      <c r="ES223" s="3"/>
      <c r="ET223" s="3"/>
      <c r="EU223" s="3"/>
      <c r="EV223" s="3"/>
      <c r="EW223" s="3"/>
      <c r="EX223" s="3"/>
    </row>
    <row r="224" spans="108:154" hidden="1" x14ac:dyDescent="0.2">
      <c r="DD224" s="52"/>
      <c r="DE224" s="52"/>
      <c r="DF224" s="52"/>
      <c r="DG224" s="52"/>
      <c r="DH224" s="52"/>
      <c r="DI224" s="52"/>
      <c r="DJ224" s="52"/>
      <c r="DK224" s="52"/>
      <c r="DL224" s="52"/>
      <c r="DM224" s="52"/>
      <c r="DN224" s="52"/>
      <c r="DO224" s="52"/>
      <c r="DP224" s="52"/>
      <c r="DQ224" s="52"/>
      <c r="DR224" s="52"/>
      <c r="DS224" s="52"/>
      <c r="DT224" s="52"/>
      <c r="DU224" s="52"/>
      <c r="DV224" s="52"/>
      <c r="DW224" s="52"/>
      <c r="DX224" s="52"/>
      <c r="DY224" s="52"/>
      <c r="DZ224" s="52"/>
      <c r="EA224" s="3"/>
      <c r="EB224" s="3"/>
      <c r="EC224" s="3"/>
      <c r="ED224" s="3"/>
      <c r="EE224" s="3"/>
      <c r="EF224" s="3"/>
      <c r="EG224" s="3"/>
      <c r="EH224" s="3"/>
      <c r="EI224" s="3"/>
      <c r="EJ224" s="3"/>
      <c r="EK224" s="3"/>
      <c r="EL224" s="3"/>
      <c r="EM224" s="3"/>
      <c r="EN224" s="3"/>
      <c r="EO224" s="3"/>
      <c r="EP224" s="3"/>
      <c r="EQ224" s="3"/>
      <c r="ER224" s="3"/>
      <c r="ES224" s="3"/>
      <c r="ET224" s="3"/>
      <c r="EU224" s="3"/>
      <c r="EV224" s="3"/>
      <c r="EW224" s="3"/>
      <c r="EX224" s="3"/>
    </row>
    <row r="225" spans="108:154" hidden="1" x14ac:dyDescent="0.2">
      <c r="DD225" s="52"/>
      <c r="DE225" s="52"/>
      <c r="DF225" s="52"/>
      <c r="DG225" s="52"/>
      <c r="DH225" s="52"/>
      <c r="DI225" s="52"/>
      <c r="DJ225" s="52"/>
      <c r="DK225" s="52"/>
      <c r="DL225" s="52"/>
      <c r="DM225" s="52"/>
      <c r="DN225" s="52"/>
      <c r="DO225" s="52"/>
      <c r="DP225" s="52"/>
      <c r="DQ225" s="52"/>
      <c r="DR225" s="52"/>
      <c r="DS225" s="52"/>
      <c r="DT225" s="52"/>
      <c r="DU225" s="52"/>
      <c r="DV225" s="52"/>
      <c r="DW225" s="52"/>
      <c r="DX225" s="52"/>
      <c r="DY225" s="52"/>
      <c r="DZ225" s="52"/>
      <c r="EA225" s="3"/>
      <c r="EB225" s="3"/>
      <c r="EC225" s="3"/>
      <c r="ED225" s="3"/>
      <c r="EE225" s="3"/>
      <c r="EF225" s="3"/>
      <c r="EG225" s="3"/>
      <c r="EH225" s="3"/>
      <c r="EI225" s="3"/>
      <c r="EJ225" s="3"/>
      <c r="EK225" s="3"/>
      <c r="EL225" s="3"/>
      <c r="EM225" s="3"/>
      <c r="EN225" s="3"/>
      <c r="EO225" s="3"/>
      <c r="EP225" s="3"/>
      <c r="EQ225" s="3"/>
      <c r="ER225" s="3"/>
      <c r="ES225" s="3"/>
      <c r="ET225" s="3"/>
      <c r="EU225" s="3"/>
      <c r="EV225" s="3"/>
      <c r="EW225" s="3"/>
      <c r="EX225" s="3"/>
    </row>
    <row r="226" spans="108:154" hidden="1" x14ac:dyDescent="0.2">
      <c r="DD226" s="52"/>
      <c r="DE226" s="52"/>
      <c r="DF226" s="52"/>
      <c r="DG226" s="52"/>
      <c r="DH226" s="52"/>
      <c r="DI226" s="52"/>
      <c r="DJ226" s="52"/>
      <c r="DK226" s="52"/>
      <c r="DL226" s="52"/>
      <c r="DM226" s="52"/>
      <c r="DN226" s="52"/>
      <c r="DO226" s="52"/>
      <c r="DP226" s="52"/>
      <c r="DQ226" s="52"/>
      <c r="DR226" s="52"/>
      <c r="DS226" s="52"/>
      <c r="DT226" s="52"/>
      <c r="DU226" s="52"/>
      <c r="DV226" s="52"/>
      <c r="DW226" s="52"/>
      <c r="DX226" s="52"/>
      <c r="DY226" s="52"/>
      <c r="DZ226" s="52"/>
      <c r="EA226" s="3"/>
      <c r="EB226" s="3"/>
      <c r="EC226" s="3"/>
      <c r="ED226" s="3"/>
      <c r="EE226" s="3"/>
      <c r="EF226" s="3"/>
      <c r="EG226" s="3"/>
      <c r="EH226" s="3"/>
      <c r="EI226" s="3"/>
      <c r="EJ226" s="3"/>
      <c r="EK226" s="3"/>
      <c r="EL226" s="3"/>
      <c r="EM226" s="3"/>
      <c r="EN226" s="3"/>
      <c r="EO226" s="3"/>
      <c r="EP226" s="3"/>
      <c r="EQ226" s="3"/>
      <c r="ER226" s="3"/>
      <c r="ES226" s="3"/>
      <c r="ET226" s="3"/>
      <c r="EU226" s="3"/>
      <c r="EV226" s="3"/>
      <c r="EW226" s="3"/>
      <c r="EX226" s="3"/>
    </row>
    <row r="227" spans="108:154" hidden="1" x14ac:dyDescent="0.2">
      <c r="DD227" s="52"/>
      <c r="DE227" s="52"/>
      <c r="DF227" s="52"/>
      <c r="DG227" s="52"/>
      <c r="DH227" s="52"/>
      <c r="DI227" s="52"/>
      <c r="DJ227" s="52"/>
      <c r="DK227" s="52"/>
      <c r="DL227" s="52"/>
      <c r="DM227" s="52"/>
      <c r="DN227" s="52"/>
      <c r="DO227" s="52"/>
      <c r="DP227" s="52"/>
      <c r="DQ227" s="52"/>
      <c r="DR227" s="52"/>
      <c r="DS227" s="52"/>
      <c r="DT227" s="52"/>
      <c r="DU227" s="52"/>
      <c r="DV227" s="52"/>
      <c r="DW227" s="52"/>
      <c r="DX227" s="52"/>
      <c r="DY227" s="52"/>
      <c r="DZ227" s="52"/>
      <c r="EA227" s="3"/>
      <c r="EB227" s="3"/>
      <c r="EC227" s="3"/>
      <c r="ED227" s="3"/>
      <c r="EE227" s="3"/>
      <c r="EF227" s="3"/>
      <c r="EG227" s="3"/>
      <c r="EH227" s="3"/>
      <c r="EI227" s="3"/>
      <c r="EJ227" s="3"/>
      <c r="EK227" s="3"/>
      <c r="EL227" s="3"/>
      <c r="EM227" s="3"/>
      <c r="EN227" s="3"/>
      <c r="EO227" s="3"/>
      <c r="EP227" s="3"/>
      <c r="EQ227" s="3"/>
      <c r="ER227" s="3"/>
      <c r="ES227" s="3"/>
      <c r="ET227" s="3"/>
      <c r="EU227" s="3"/>
      <c r="EV227" s="3"/>
      <c r="EW227" s="3"/>
      <c r="EX227" s="3"/>
    </row>
    <row r="228" spans="108:154" hidden="1" x14ac:dyDescent="0.2">
      <c r="DD228" s="52"/>
      <c r="DE228" s="52"/>
      <c r="DF228" s="52"/>
      <c r="DG228" s="52"/>
      <c r="DH228" s="52"/>
      <c r="DI228" s="52"/>
      <c r="DJ228" s="52"/>
      <c r="DK228" s="52"/>
      <c r="DL228" s="52"/>
      <c r="DM228" s="52"/>
      <c r="DN228" s="52"/>
      <c r="DO228" s="52"/>
      <c r="DP228" s="52"/>
      <c r="DQ228" s="52"/>
      <c r="DR228" s="52"/>
      <c r="DS228" s="52"/>
      <c r="DT228" s="52"/>
      <c r="DU228" s="52"/>
      <c r="DV228" s="52"/>
      <c r="DW228" s="52"/>
      <c r="DX228" s="52"/>
      <c r="DY228" s="52"/>
      <c r="DZ228" s="52"/>
      <c r="EA228" s="3"/>
      <c r="EB228" s="3"/>
      <c r="EC228" s="3"/>
      <c r="ED228" s="3"/>
      <c r="EE228" s="3"/>
      <c r="EF228" s="3"/>
      <c r="EG228" s="3"/>
      <c r="EH228" s="3"/>
      <c r="EI228" s="3"/>
      <c r="EJ228" s="3"/>
      <c r="EK228" s="3"/>
      <c r="EL228" s="3"/>
      <c r="EM228" s="3"/>
      <c r="EN228" s="3"/>
      <c r="EO228" s="3"/>
      <c r="EP228" s="3"/>
      <c r="EQ228" s="3"/>
      <c r="ER228" s="3"/>
      <c r="ES228" s="3"/>
      <c r="ET228" s="3"/>
      <c r="EU228" s="3"/>
      <c r="EV228" s="3"/>
      <c r="EW228" s="3"/>
      <c r="EX228" s="3"/>
    </row>
    <row r="229" spans="108:154" hidden="1" x14ac:dyDescent="0.2">
      <c r="DD229" s="52"/>
      <c r="DE229" s="52"/>
      <c r="DF229" s="52"/>
      <c r="DG229" s="52"/>
      <c r="DH229" s="52"/>
      <c r="DI229" s="52"/>
      <c r="DJ229" s="52"/>
      <c r="DK229" s="52"/>
      <c r="DL229" s="52"/>
      <c r="DM229" s="52"/>
      <c r="DN229" s="52"/>
      <c r="DO229" s="52"/>
      <c r="DP229" s="52"/>
      <c r="DQ229" s="52"/>
      <c r="DR229" s="52"/>
      <c r="DS229" s="52"/>
      <c r="DT229" s="52"/>
      <c r="DU229" s="52"/>
      <c r="DV229" s="52"/>
      <c r="DW229" s="52"/>
      <c r="DX229" s="52"/>
      <c r="DY229" s="52"/>
      <c r="DZ229" s="52"/>
      <c r="EA229" s="3"/>
      <c r="EB229" s="3"/>
      <c r="EC229" s="3"/>
      <c r="ED229" s="3"/>
      <c r="EE229" s="3"/>
      <c r="EF229" s="3"/>
      <c r="EG229" s="3"/>
      <c r="EH229" s="3"/>
      <c r="EI229" s="3"/>
      <c r="EJ229" s="3"/>
      <c r="EK229" s="3"/>
      <c r="EL229" s="3"/>
      <c r="EM229" s="3"/>
      <c r="EN229" s="3"/>
      <c r="EO229" s="3"/>
      <c r="EP229" s="3"/>
      <c r="EQ229" s="3"/>
      <c r="ER229" s="3"/>
      <c r="ES229" s="3"/>
      <c r="ET229" s="3"/>
      <c r="EU229" s="3"/>
      <c r="EV229" s="3"/>
      <c r="EW229" s="3"/>
      <c r="EX229" s="3"/>
    </row>
    <row r="230" spans="108:154" hidden="1" x14ac:dyDescent="0.2">
      <c r="DD230" s="52"/>
      <c r="DE230" s="52"/>
      <c r="DF230" s="52"/>
      <c r="DG230" s="52"/>
      <c r="DH230" s="52"/>
      <c r="DI230" s="52"/>
      <c r="DJ230" s="52"/>
      <c r="DK230" s="52"/>
      <c r="DL230" s="52"/>
      <c r="DM230" s="52"/>
      <c r="DN230" s="52"/>
      <c r="DO230" s="52"/>
      <c r="DP230" s="52"/>
      <c r="DQ230" s="52"/>
      <c r="DR230" s="52"/>
      <c r="DS230" s="52"/>
      <c r="DT230" s="52"/>
      <c r="DU230" s="52"/>
      <c r="DV230" s="52"/>
      <c r="DW230" s="52"/>
      <c r="DX230" s="52"/>
      <c r="DY230" s="52"/>
      <c r="DZ230" s="52"/>
      <c r="EA230" s="3"/>
      <c r="EB230" s="3"/>
      <c r="EC230" s="3"/>
      <c r="ED230" s="3"/>
      <c r="EE230" s="3"/>
      <c r="EF230" s="3"/>
      <c r="EG230" s="3"/>
      <c r="EH230" s="3"/>
      <c r="EI230" s="3"/>
      <c r="EJ230" s="3"/>
      <c r="EK230" s="3"/>
      <c r="EL230" s="3"/>
      <c r="EM230" s="3"/>
      <c r="EN230" s="3"/>
      <c r="EO230" s="3"/>
      <c r="EP230" s="3"/>
      <c r="EQ230" s="3"/>
      <c r="ER230" s="3"/>
      <c r="ES230" s="3"/>
      <c r="ET230" s="3"/>
      <c r="EU230" s="3"/>
      <c r="EV230" s="3"/>
      <c r="EW230" s="3"/>
      <c r="EX230" s="3"/>
    </row>
    <row r="231" spans="108:154" hidden="1" x14ac:dyDescent="0.2">
      <c r="DD231" s="52"/>
      <c r="DE231" s="52"/>
      <c r="DF231" s="52"/>
      <c r="DG231" s="52"/>
      <c r="DH231" s="52"/>
      <c r="DI231" s="52"/>
      <c r="DJ231" s="52"/>
      <c r="DK231" s="52"/>
      <c r="DL231" s="52"/>
      <c r="DM231" s="52"/>
      <c r="DN231" s="52"/>
      <c r="DO231" s="52"/>
      <c r="DP231" s="52"/>
      <c r="DQ231" s="52"/>
      <c r="DR231" s="52"/>
      <c r="DS231" s="52"/>
      <c r="DT231" s="52"/>
      <c r="DU231" s="52"/>
      <c r="DV231" s="52"/>
      <c r="DW231" s="52"/>
      <c r="DX231" s="52"/>
      <c r="DY231" s="52"/>
      <c r="DZ231" s="52"/>
      <c r="EA231" s="3"/>
      <c r="EB231" s="3"/>
      <c r="EC231" s="3"/>
      <c r="ED231" s="3"/>
      <c r="EE231" s="3"/>
      <c r="EF231" s="3"/>
      <c r="EG231" s="3"/>
      <c r="EH231" s="3"/>
      <c r="EI231" s="3"/>
      <c r="EJ231" s="3"/>
      <c r="EK231" s="3"/>
      <c r="EL231" s="3"/>
      <c r="EM231" s="3"/>
      <c r="EN231" s="3"/>
      <c r="EO231" s="3"/>
      <c r="EP231" s="3"/>
      <c r="EQ231" s="3"/>
      <c r="ER231" s="3"/>
      <c r="ES231" s="3"/>
      <c r="ET231" s="3"/>
      <c r="EU231" s="3"/>
      <c r="EV231" s="3"/>
      <c r="EW231" s="3"/>
      <c r="EX231" s="3"/>
    </row>
    <row r="232" spans="108:154" hidden="1" x14ac:dyDescent="0.2">
      <c r="DD232" s="52"/>
      <c r="DE232" s="52"/>
      <c r="DF232" s="52"/>
      <c r="DG232" s="52"/>
      <c r="DH232" s="52"/>
      <c r="DI232" s="52"/>
      <c r="DJ232" s="52"/>
      <c r="DK232" s="52"/>
      <c r="DL232" s="52"/>
      <c r="DM232" s="52"/>
      <c r="DN232" s="52"/>
      <c r="DO232" s="52"/>
      <c r="DP232" s="52"/>
      <c r="DQ232" s="52"/>
      <c r="DR232" s="52"/>
      <c r="DS232" s="52"/>
      <c r="DT232" s="52"/>
      <c r="DU232" s="52"/>
      <c r="DV232" s="52"/>
      <c r="DW232" s="52"/>
      <c r="DX232" s="52"/>
      <c r="DY232" s="52"/>
      <c r="DZ232" s="52"/>
      <c r="EA232" s="3"/>
      <c r="EB232" s="3"/>
      <c r="EC232" s="3"/>
      <c r="ED232" s="3"/>
      <c r="EE232" s="3"/>
      <c r="EF232" s="3"/>
      <c r="EG232" s="3"/>
      <c r="EH232" s="3"/>
      <c r="EI232" s="3"/>
      <c r="EJ232" s="3"/>
      <c r="EK232" s="3"/>
      <c r="EL232" s="3"/>
      <c r="EM232" s="3"/>
      <c r="EN232" s="3"/>
      <c r="EO232" s="3"/>
      <c r="EP232" s="3"/>
      <c r="EQ232" s="3"/>
      <c r="ER232" s="3"/>
      <c r="ES232" s="3"/>
      <c r="ET232" s="3"/>
      <c r="EU232" s="3"/>
      <c r="EV232" s="3"/>
      <c r="EW232" s="3"/>
      <c r="EX232" s="3"/>
    </row>
    <row r="233" spans="108:154" hidden="1" x14ac:dyDescent="0.2">
      <c r="DD233" s="52"/>
      <c r="DE233" s="52"/>
      <c r="DF233" s="52"/>
      <c r="DG233" s="52"/>
      <c r="DH233" s="52"/>
      <c r="DI233" s="52"/>
      <c r="DJ233" s="52"/>
      <c r="DK233" s="52"/>
      <c r="DL233" s="52"/>
      <c r="DM233" s="52"/>
      <c r="DN233" s="52"/>
      <c r="DO233" s="52"/>
      <c r="DP233" s="52"/>
      <c r="DQ233" s="52"/>
      <c r="DR233" s="52"/>
      <c r="DS233" s="52"/>
      <c r="DT233" s="52"/>
      <c r="DU233" s="52"/>
      <c r="DV233" s="52"/>
      <c r="DW233" s="52"/>
      <c r="DX233" s="52"/>
      <c r="DY233" s="52"/>
      <c r="DZ233" s="52"/>
      <c r="EA233" s="3"/>
      <c r="EB233" s="3"/>
      <c r="EC233" s="3"/>
      <c r="ED233" s="3"/>
      <c r="EE233" s="3"/>
      <c r="EF233" s="3"/>
      <c r="EG233" s="3"/>
      <c r="EH233" s="3"/>
      <c r="EI233" s="3"/>
      <c r="EJ233" s="3"/>
      <c r="EK233" s="3"/>
      <c r="EL233" s="3"/>
      <c r="EM233" s="3"/>
      <c r="EN233" s="3"/>
      <c r="EO233" s="3"/>
      <c r="EP233" s="3"/>
      <c r="EQ233" s="3"/>
      <c r="ER233" s="3"/>
      <c r="ES233" s="3"/>
      <c r="ET233" s="3"/>
      <c r="EU233" s="3"/>
      <c r="EV233" s="3"/>
      <c r="EW233" s="3"/>
      <c r="EX233" s="3"/>
    </row>
    <row r="234" spans="108:154" hidden="1" x14ac:dyDescent="0.2">
      <c r="DD234" s="52"/>
      <c r="DE234" s="52"/>
      <c r="DF234" s="52"/>
      <c r="DG234" s="52"/>
      <c r="DH234" s="52"/>
      <c r="DI234" s="52"/>
      <c r="DJ234" s="52"/>
      <c r="DK234" s="52"/>
      <c r="DL234" s="52"/>
      <c r="DM234" s="52"/>
      <c r="DN234" s="52"/>
      <c r="DO234" s="52"/>
      <c r="DP234" s="52"/>
      <c r="DQ234" s="52"/>
      <c r="DR234" s="52"/>
      <c r="DS234" s="52"/>
      <c r="DT234" s="52"/>
      <c r="DU234" s="52"/>
      <c r="DV234" s="52"/>
      <c r="DW234" s="52"/>
      <c r="DX234" s="52"/>
      <c r="DY234" s="52"/>
      <c r="DZ234" s="52"/>
      <c r="EA234" s="3"/>
      <c r="EB234" s="3"/>
      <c r="EC234" s="3"/>
      <c r="ED234" s="3"/>
      <c r="EE234" s="3"/>
      <c r="EF234" s="3"/>
      <c r="EG234" s="3"/>
      <c r="EH234" s="3"/>
      <c r="EI234" s="3"/>
      <c r="EJ234" s="3"/>
      <c r="EK234" s="3"/>
      <c r="EL234" s="3"/>
      <c r="EM234" s="3"/>
      <c r="EN234" s="3"/>
      <c r="EO234" s="3"/>
      <c r="EP234" s="3"/>
      <c r="EQ234" s="3"/>
      <c r="ER234" s="3"/>
      <c r="ES234" s="3"/>
      <c r="ET234" s="3"/>
      <c r="EU234" s="3"/>
      <c r="EV234" s="3"/>
      <c r="EW234" s="3"/>
      <c r="EX234" s="3"/>
    </row>
    <row r="235" spans="108:154" hidden="1" x14ac:dyDescent="0.2">
      <c r="DD235" s="52"/>
      <c r="DE235" s="52"/>
      <c r="DF235" s="52"/>
      <c r="DG235" s="52"/>
      <c r="DH235" s="52"/>
      <c r="DI235" s="52"/>
      <c r="DJ235" s="52"/>
      <c r="DK235" s="52"/>
      <c r="DL235" s="52"/>
      <c r="DM235" s="52"/>
      <c r="DN235" s="52"/>
      <c r="DO235" s="52"/>
      <c r="DP235" s="52"/>
      <c r="DQ235" s="52"/>
      <c r="DR235" s="52"/>
      <c r="DS235" s="52"/>
      <c r="DT235" s="52"/>
      <c r="DU235" s="52"/>
      <c r="DV235" s="52"/>
      <c r="DW235" s="52"/>
      <c r="DX235" s="52"/>
      <c r="DY235" s="52"/>
      <c r="DZ235" s="52"/>
      <c r="EA235" s="3"/>
      <c r="EB235" s="3"/>
      <c r="EC235" s="3"/>
      <c r="ED235" s="3"/>
      <c r="EE235" s="3"/>
      <c r="EF235" s="3"/>
      <c r="EG235" s="3"/>
      <c r="EH235" s="3"/>
      <c r="EI235" s="3"/>
      <c r="EJ235" s="3"/>
      <c r="EK235" s="3"/>
      <c r="EL235" s="3"/>
      <c r="EM235" s="3"/>
      <c r="EN235" s="3"/>
      <c r="EO235" s="3"/>
      <c r="EP235" s="3"/>
      <c r="EQ235" s="3"/>
      <c r="ER235" s="3"/>
      <c r="ES235" s="3"/>
      <c r="ET235" s="3"/>
      <c r="EU235" s="3"/>
      <c r="EV235" s="3"/>
      <c r="EW235" s="3"/>
      <c r="EX235" s="3"/>
    </row>
    <row r="236" spans="108:154" hidden="1" x14ac:dyDescent="0.2">
      <c r="DD236" s="52"/>
      <c r="DE236" s="52"/>
      <c r="DF236" s="52"/>
      <c r="DG236" s="52"/>
      <c r="DH236" s="52"/>
      <c r="DI236" s="52"/>
      <c r="DJ236" s="52"/>
      <c r="DK236" s="52"/>
      <c r="DL236" s="52"/>
      <c r="DM236" s="52"/>
      <c r="DN236" s="52"/>
      <c r="DO236" s="52"/>
      <c r="DP236" s="52"/>
      <c r="DQ236" s="52"/>
      <c r="DR236" s="52"/>
      <c r="DS236" s="52"/>
      <c r="DT236" s="52"/>
      <c r="DU236" s="52"/>
      <c r="DV236" s="52"/>
      <c r="DW236" s="52"/>
      <c r="DX236" s="52"/>
      <c r="DY236" s="52"/>
      <c r="DZ236" s="52"/>
      <c r="EA236" s="3"/>
      <c r="EB236" s="3"/>
      <c r="EC236" s="3"/>
      <c r="ED236" s="3"/>
      <c r="EE236" s="3"/>
      <c r="EF236" s="3"/>
      <c r="EG236" s="3"/>
      <c r="EH236" s="3"/>
      <c r="EI236" s="3"/>
      <c r="EJ236" s="3"/>
      <c r="EK236" s="3"/>
      <c r="EL236" s="3"/>
      <c r="EM236" s="3"/>
      <c r="EN236" s="3"/>
      <c r="EO236" s="3"/>
      <c r="EP236" s="3"/>
      <c r="EQ236" s="3"/>
      <c r="ER236" s="3"/>
      <c r="ES236" s="3"/>
      <c r="ET236" s="3"/>
      <c r="EU236" s="3"/>
      <c r="EV236" s="3"/>
      <c r="EW236" s="3"/>
      <c r="EX236" s="3"/>
    </row>
    <row r="237" spans="108:154" hidden="1" x14ac:dyDescent="0.2">
      <c r="DD237" s="52"/>
      <c r="DE237" s="52"/>
      <c r="DF237" s="52"/>
      <c r="DG237" s="52"/>
      <c r="DH237" s="52"/>
      <c r="DI237" s="52"/>
      <c r="DJ237" s="52"/>
      <c r="DK237" s="52"/>
      <c r="DL237" s="52"/>
      <c r="DM237" s="52"/>
      <c r="DN237" s="52"/>
      <c r="DO237" s="52"/>
      <c r="DP237" s="52"/>
      <c r="DQ237" s="52"/>
      <c r="DR237" s="52"/>
      <c r="DS237" s="52"/>
      <c r="DT237" s="52"/>
      <c r="DU237" s="52"/>
      <c r="DV237" s="52"/>
      <c r="DW237" s="52"/>
      <c r="DX237" s="52"/>
      <c r="DY237" s="52"/>
      <c r="DZ237" s="52"/>
      <c r="EA237" s="3"/>
      <c r="EB237" s="3"/>
      <c r="EC237" s="3"/>
      <c r="ED237" s="3"/>
      <c r="EE237" s="3"/>
      <c r="EF237" s="3"/>
      <c r="EG237" s="3"/>
      <c r="EH237" s="3"/>
      <c r="EI237" s="3"/>
      <c r="EJ237" s="3"/>
      <c r="EK237" s="3"/>
      <c r="EL237" s="3"/>
      <c r="EM237" s="3"/>
      <c r="EN237" s="3"/>
      <c r="EO237" s="3"/>
      <c r="EP237" s="3"/>
      <c r="EQ237" s="3"/>
      <c r="ER237" s="3"/>
      <c r="ES237" s="3"/>
      <c r="ET237" s="3"/>
      <c r="EU237" s="3"/>
      <c r="EV237" s="3"/>
      <c r="EW237" s="3"/>
      <c r="EX237" s="3"/>
    </row>
    <row r="238" spans="108:154" hidden="1" x14ac:dyDescent="0.2">
      <c r="DD238" s="52"/>
      <c r="DE238" s="52"/>
      <c r="DF238" s="52"/>
      <c r="DG238" s="52"/>
      <c r="DH238" s="52"/>
      <c r="DI238" s="52"/>
      <c r="DJ238" s="52"/>
      <c r="DK238" s="52"/>
      <c r="DL238" s="52"/>
      <c r="DM238" s="52"/>
      <c r="DN238" s="52"/>
      <c r="DO238" s="52"/>
      <c r="DP238" s="52"/>
      <c r="DQ238" s="52"/>
      <c r="DR238" s="52"/>
      <c r="DS238" s="52"/>
      <c r="DT238" s="52"/>
      <c r="DU238" s="52"/>
      <c r="DV238" s="52"/>
      <c r="DW238" s="52"/>
      <c r="DX238" s="52"/>
      <c r="DY238" s="52"/>
      <c r="DZ238" s="52"/>
      <c r="EA238" s="3"/>
      <c r="EB238" s="3"/>
      <c r="EC238" s="3"/>
      <c r="ED238" s="3"/>
      <c r="EE238" s="3"/>
      <c r="EF238" s="3"/>
      <c r="EG238" s="3"/>
      <c r="EH238" s="3"/>
      <c r="EI238" s="3"/>
      <c r="EJ238" s="3"/>
      <c r="EK238" s="3"/>
      <c r="EL238" s="3"/>
      <c r="EM238" s="3"/>
      <c r="EN238" s="3"/>
      <c r="EO238" s="3"/>
      <c r="EP238" s="3"/>
      <c r="EQ238" s="3"/>
      <c r="ER238" s="3"/>
      <c r="ES238" s="3"/>
      <c r="ET238" s="3"/>
      <c r="EU238" s="3"/>
      <c r="EV238" s="3"/>
      <c r="EW238" s="3"/>
      <c r="EX238" s="3"/>
    </row>
    <row r="239" spans="108:154" hidden="1" x14ac:dyDescent="0.2">
      <c r="DD239" s="52"/>
      <c r="DE239" s="52"/>
      <c r="DF239" s="52"/>
      <c r="DG239" s="52"/>
      <c r="DH239" s="52"/>
      <c r="DI239" s="52"/>
      <c r="DJ239" s="52"/>
      <c r="DK239" s="52"/>
      <c r="DL239" s="52"/>
      <c r="DM239" s="52"/>
      <c r="DN239" s="52"/>
      <c r="DO239" s="52"/>
      <c r="DP239" s="52"/>
      <c r="DQ239" s="52"/>
      <c r="DR239" s="52"/>
      <c r="DS239" s="52"/>
      <c r="DT239" s="52"/>
      <c r="DU239" s="52"/>
      <c r="DV239" s="52"/>
      <c r="DW239" s="52"/>
      <c r="DX239" s="52"/>
      <c r="DY239" s="52"/>
      <c r="DZ239" s="52"/>
      <c r="EA239" s="3"/>
      <c r="EB239" s="3"/>
      <c r="EC239" s="3"/>
      <c r="ED239" s="3"/>
      <c r="EE239" s="3"/>
      <c r="EF239" s="3"/>
      <c r="EG239" s="3"/>
      <c r="EH239" s="3"/>
      <c r="EI239" s="3"/>
      <c r="EJ239" s="3"/>
      <c r="EK239" s="3"/>
      <c r="EL239" s="3"/>
      <c r="EM239" s="3"/>
      <c r="EN239" s="3"/>
      <c r="EO239" s="3"/>
      <c r="EP239" s="3"/>
      <c r="EQ239" s="3"/>
      <c r="ER239" s="3"/>
      <c r="ES239" s="3"/>
      <c r="ET239" s="3"/>
      <c r="EU239" s="3"/>
      <c r="EV239" s="3"/>
      <c r="EW239" s="3"/>
      <c r="EX239" s="3"/>
    </row>
    <row r="240" spans="108:154" hidden="1" x14ac:dyDescent="0.2">
      <c r="DD240" s="52"/>
      <c r="DE240" s="52"/>
      <c r="DF240" s="52"/>
      <c r="DG240" s="52"/>
      <c r="DH240" s="52"/>
      <c r="DI240" s="52"/>
      <c r="DJ240" s="52"/>
      <c r="DK240" s="52"/>
      <c r="DL240" s="52"/>
      <c r="DM240" s="52"/>
      <c r="DN240" s="52"/>
      <c r="DO240" s="52"/>
      <c r="DP240" s="52"/>
      <c r="DQ240" s="52"/>
      <c r="DR240" s="52"/>
      <c r="DS240" s="52"/>
      <c r="DT240" s="52"/>
      <c r="DU240" s="52"/>
      <c r="DV240" s="52"/>
      <c r="DW240" s="52"/>
      <c r="DX240" s="52"/>
      <c r="DY240" s="52"/>
      <c r="DZ240" s="52"/>
      <c r="EA240" s="3"/>
      <c r="EB240" s="3"/>
      <c r="EC240" s="3"/>
      <c r="ED240" s="3"/>
      <c r="EE240" s="3"/>
      <c r="EF240" s="3"/>
      <c r="EG240" s="3"/>
      <c r="EH240" s="3"/>
      <c r="EI240" s="3"/>
      <c r="EJ240" s="3"/>
      <c r="EK240" s="3"/>
      <c r="EL240" s="3"/>
      <c r="EM240" s="3"/>
      <c r="EN240" s="3"/>
      <c r="EO240" s="3"/>
      <c r="EP240" s="3"/>
      <c r="EQ240" s="3"/>
      <c r="ER240" s="3"/>
      <c r="ES240" s="3"/>
      <c r="ET240" s="3"/>
      <c r="EU240" s="3"/>
      <c r="EV240" s="3"/>
      <c r="EW240" s="3"/>
      <c r="EX240" s="3"/>
    </row>
    <row r="241" spans="1:154" hidden="1" x14ac:dyDescent="0.2">
      <c r="DD241" s="52"/>
      <c r="DE241" s="52"/>
      <c r="DF241" s="52"/>
      <c r="DG241" s="52"/>
      <c r="DH241" s="52"/>
      <c r="DI241" s="52"/>
      <c r="DJ241" s="52"/>
      <c r="DK241" s="52"/>
      <c r="DL241" s="52"/>
      <c r="DM241" s="52"/>
      <c r="DN241" s="52"/>
      <c r="DO241" s="52"/>
      <c r="DP241" s="52"/>
      <c r="DQ241" s="52"/>
      <c r="DR241" s="52"/>
      <c r="DS241" s="52"/>
      <c r="DT241" s="52"/>
      <c r="DU241" s="52"/>
      <c r="DV241" s="52"/>
      <c r="DW241" s="52"/>
      <c r="DX241" s="52"/>
      <c r="DY241" s="52"/>
      <c r="DZ241" s="52"/>
      <c r="EA241" s="3"/>
      <c r="EB241" s="3"/>
      <c r="EC241" s="3"/>
      <c r="ED241" s="3"/>
      <c r="EE241" s="3"/>
      <c r="EF241" s="3"/>
      <c r="EG241" s="3"/>
      <c r="EH241" s="3"/>
      <c r="EI241" s="3"/>
      <c r="EJ241" s="3"/>
      <c r="EK241" s="3"/>
      <c r="EL241" s="3"/>
      <c r="EM241" s="3"/>
      <c r="EN241" s="3"/>
      <c r="EO241" s="3"/>
      <c r="EP241" s="3"/>
      <c r="EQ241" s="3"/>
      <c r="ER241" s="3"/>
      <c r="ES241" s="3"/>
      <c r="ET241" s="3"/>
      <c r="EU241" s="3"/>
      <c r="EV241" s="3"/>
      <c r="EW241" s="3"/>
      <c r="EX241" s="3"/>
    </row>
    <row r="242" spans="1:154" hidden="1" x14ac:dyDescent="0.2">
      <c r="DD242" s="52"/>
      <c r="DE242" s="52"/>
      <c r="DF242" s="52"/>
      <c r="DG242" s="52"/>
      <c r="DH242" s="52"/>
      <c r="DI242" s="52"/>
      <c r="DJ242" s="52"/>
      <c r="DK242" s="52"/>
      <c r="DL242" s="52"/>
      <c r="DM242" s="52"/>
      <c r="DN242" s="52"/>
      <c r="DO242" s="52"/>
      <c r="DP242" s="52"/>
      <c r="DQ242" s="52"/>
      <c r="DR242" s="52"/>
      <c r="DS242" s="52"/>
      <c r="DT242" s="52"/>
      <c r="DU242" s="52"/>
      <c r="DV242" s="52"/>
      <c r="DW242" s="52"/>
      <c r="DX242" s="52"/>
      <c r="DY242" s="52"/>
      <c r="DZ242" s="52"/>
      <c r="EA242" s="3"/>
      <c r="EB242" s="3"/>
      <c r="EC242" s="3"/>
      <c r="ED242" s="3"/>
      <c r="EE242" s="3"/>
      <c r="EF242" s="3"/>
      <c r="EG242" s="3"/>
      <c r="EH242" s="3"/>
      <c r="EI242" s="3"/>
      <c r="EJ242" s="3"/>
      <c r="EK242" s="3"/>
      <c r="EL242" s="3"/>
      <c r="EM242" s="3"/>
      <c r="EN242" s="3"/>
      <c r="EO242" s="3"/>
      <c r="EP242" s="3"/>
      <c r="EQ242" s="3"/>
      <c r="ER242" s="3"/>
      <c r="ES242" s="3"/>
      <c r="ET242" s="3"/>
      <c r="EU242" s="3"/>
      <c r="EV242" s="3"/>
      <c r="EW242" s="3"/>
      <c r="EX242" s="3"/>
    </row>
    <row r="243" spans="1:154" hidden="1" x14ac:dyDescent="0.2">
      <c r="DD243" s="52"/>
      <c r="DE243" s="52"/>
      <c r="DF243" s="52"/>
      <c r="DG243" s="52"/>
      <c r="DH243" s="52"/>
      <c r="DI243" s="52"/>
      <c r="DJ243" s="52"/>
      <c r="DK243" s="52"/>
      <c r="DL243" s="52"/>
      <c r="DM243" s="52"/>
      <c r="DN243" s="52"/>
      <c r="DO243" s="52"/>
      <c r="DP243" s="52"/>
      <c r="DQ243" s="52"/>
      <c r="DR243" s="52"/>
      <c r="DS243" s="52"/>
      <c r="DT243" s="52"/>
      <c r="DU243" s="52"/>
      <c r="DV243" s="52"/>
      <c r="DW243" s="52"/>
      <c r="DX243" s="52"/>
      <c r="DY243" s="52"/>
      <c r="DZ243" s="52"/>
      <c r="EA243" s="3"/>
      <c r="EB243" s="3"/>
      <c r="EC243" s="3"/>
      <c r="ED243" s="3"/>
      <c r="EE243" s="3"/>
      <c r="EF243" s="3"/>
      <c r="EG243" s="3"/>
      <c r="EH243" s="3"/>
      <c r="EI243" s="3"/>
      <c r="EJ243" s="3"/>
      <c r="EK243" s="3"/>
      <c r="EL243" s="3"/>
      <c r="EM243" s="3"/>
      <c r="EN243" s="3"/>
      <c r="EO243" s="3"/>
      <c r="EP243" s="3"/>
      <c r="EQ243" s="3"/>
      <c r="ER243" s="3"/>
      <c r="ES243" s="3"/>
      <c r="ET243" s="3"/>
      <c r="EU243" s="3"/>
      <c r="EV243" s="3"/>
      <c r="EW243" s="3"/>
      <c r="EX243" s="3"/>
    </row>
    <row r="244" spans="1:154" hidden="1" x14ac:dyDescent="0.2">
      <c r="DD244" s="52"/>
      <c r="DE244" s="52"/>
      <c r="DF244" s="52"/>
      <c r="DG244" s="52"/>
      <c r="DH244" s="52"/>
      <c r="DI244" s="52"/>
      <c r="DJ244" s="52"/>
      <c r="DK244" s="52"/>
      <c r="DL244" s="52"/>
      <c r="DM244" s="52"/>
      <c r="DN244" s="52"/>
      <c r="DO244" s="52"/>
      <c r="DP244" s="52"/>
      <c r="DQ244" s="52"/>
      <c r="DR244" s="52"/>
      <c r="DS244" s="52"/>
      <c r="DT244" s="52"/>
      <c r="DU244" s="52"/>
      <c r="DV244" s="52"/>
      <c r="DW244" s="52"/>
      <c r="DX244" s="52"/>
      <c r="DY244" s="52"/>
      <c r="DZ244" s="52"/>
      <c r="EA244" s="3"/>
      <c r="EB244" s="3"/>
      <c r="EC244" s="3"/>
      <c r="ED244" s="3"/>
      <c r="EE244" s="3"/>
      <c r="EF244" s="3"/>
      <c r="EG244" s="3"/>
      <c r="EH244" s="3"/>
      <c r="EI244" s="3"/>
      <c r="EJ244" s="3"/>
      <c r="EK244" s="3"/>
      <c r="EL244" s="3"/>
      <c r="EM244" s="3"/>
      <c r="EN244" s="3"/>
      <c r="EO244" s="3"/>
      <c r="EP244" s="3"/>
      <c r="EQ244" s="3"/>
      <c r="ER244" s="3"/>
      <c r="ES244" s="3"/>
      <c r="ET244" s="3"/>
      <c r="EU244" s="3"/>
      <c r="EV244" s="3"/>
      <c r="EW244" s="3"/>
      <c r="EX244" s="3"/>
    </row>
    <row r="245" spans="1:154" hidden="1" x14ac:dyDescent="0.2">
      <c r="DD245" s="52"/>
      <c r="DE245" s="52"/>
      <c r="DF245" s="52"/>
      <c r="DG245" s="52"/>
      <c r="DH245" s="52"/>
      <c r="DI245" s="52"/>
      <c r="DJ245" s="52"/>
      <c r="DK245" s="52"/>
      <c r="DL245" s="52"/>
      <c r="DM245" s="52"/>
      <c r="DN245" s="52"/>
      <c r="DO245" s="52"/>
      <c r="DP245" s="52"/>
      <c r="DQ245" s="52"/>
      <c r="DR245" s="52"/>
      <c r="DS245" s="52"/>
      <c r="DT245" s="52"/>
      <c r="DU245" s="52"/>
      <c r="DV245" s="52"/>
      <c r="DW245" s="52"/>
      <c r="DX245" s="52"/>
      <c r="DY245" s="52"/>
      <c r="DZ245" s="52"/>
      <c r="EA245" s="3"/>
      <c r="EB245" s="3"/>
      <c r="EC245" s="3"/>
      <c r="ED245" s="3"/>
      <c r="EE245" s="3"/>
      <c r="EF245" s="3"/>
      <c r="EG245" s="3"/>
      <c r="EH245" s="3"/>
      <c r="EI245" s="3"/>
      <c r="EJ245" s="3"/>
      <c r="EK245" s="3"/>
      <c r="EL245" s="3"/>
      <c r="EM245" s="3"/>
      <c r="EN245" s="3"/>
      <c r="EO245" s="3"/>
      <c r="EP245" s="3"/>
      <c r="EQ245" s="3"/>
      <c r="ER245" s="3"/>
      <c r="ES245" s="3"/>
      <c r="ET245" s="3"/>
      <c r="EU245" s="3"/>
      <c r="EV245" s="3"/>
      <c r="EW245" s="3"/>
      <c r="EX245" s="3"/>
    </row>
    <row r="246" spans="1:154" hidden="1" x14ac:dyDescent="0.2">
      <c r="DD246" s="52"/>
      <c r="DE246" s="52"/>
      <c r="DF246" s="52"/>
      <c r="DG246" s="52"/>
      <c r="DH246" s="52"/>
      <c r="DI246" s="52"/>
      <c r="DJ246" s="52"/>
      <c r="DK246" s="52"/>
      <c r="DL246" s="52"/>
      <c r="DM246" s="52"/>
      <c r="DN246" s="52"/>
      <c r="DO246" s="52"/>
      <c r="DP246" s="52"/>
      <c r="DQ246" s="52"/>
      <c r="DR246" s="52"/>
      <c r="DS246" s="52"/>
      <c r="DT246" s="52"/>
      <c r="DU246" s="52"/>
      <c r="DV246" s="52"/>
      <c r="DW246" s="52"/>
      <c r="DX246" s="52"/>
      <c r="DY246" s="52"/>
      <c r="DZ246" s="52"/>
      <c r="EA246" s="3"/>
      <c r="EB246" s="3"/>
      <c r="EC246" s="3"/>
      <c r="ED246" s="3"/>
      <c r="EE246" s="3"/>
      <c r="EF246" s="3"/>
      <c r="EG246" s="3"/>
      <c r="EH246" s="3"/>
      <c r="EI246" s="3"/>
      <c r="EJ246" s="3"/>
      <c r="EK246" s="3"/>
      <c r="EL246" s="3"/>
      <c r="EM246" s="3"/>
      <c r="EN246" s="3"/>
      <c r="EO246" s="3"/>
      <c r="EP246" s="3"/>
      <c r="EQ246" s="3"/>
      <c r="ER246" s="3"/>
      <c r="ES246" s="3"/>
      <c r="ET246" s="3"/>
      <c r="EU246" s="3"/>
      <c r="EV246" s="3"/>
      <c r="EW246" s="3"/>
      <c r="EX246" s="3"/>
    </row>
    <row r="247" spans="1:154" hidden="1" x14ac:dyDescent="0.2">
      <c r="DD247" s="52"/>
      <c r="DE247" s="52"/>
      <c r="DF247" s="52"/>
      <c r="DG247" s="52"/>
      <c r="DH247" s="52"/>
      <c r="DI247" s="52"/>
      <c r="DJ247" s="52"/>
      <c r="DK247" s="52"/>
      <c r="DL247" s="52"/>
      <c r="DM247" s="52"/>
      <c r="DN247" s="52"/>
      <c r="DO247" s="52"/>
      <c r="DP247" s="52"/>
      <c r="DQ247" s="52"/>
      <c r="DR247" s="52"/>
      <c r="DS247" s="52"/>
      <c r="DT247" s="52"/>
      <c r="DU247" s="52"/>
      <c r="DV247" s="52"/>
      <c r="DW247" s="52"/>
      <c r="DX247" s="52"/>
      <c r="DY247" s="52"/>
      <c r="DZ247" s="52"/>
      <c r="EA247" s="3"/>
      <c r="EB247" s="3"/>
      <c r="EC247" s="3"/>
      <c r="ED247" s="3"/>
      <c r="EE247" s="3"/>
      <c r="EF247" s="3"/>
      <c r="EG247" s="3"/>
      <c r="EH247" s="3"/>
      <c r="EI247" s="3"/>
      <c r="EJ247" s="3"/>
      <c r="EK247" s="3"/>
      <c r="EL247" s="3"/>
      <c r="EM247" s="3"/>
      <c r="EN247" s="3"/>
      <c r="EO247" s="3"/>
      <c r="EP247" s="3"/>
      <c r="EQ247" s="3"/>
      <c r="ER247" s="3"/>
      <c r="ES247" s="3"/>
      <c r="ET247" s="3"/>
      <c r="EU247" s="3"/>
      <c r="EV247" s="3"/>
      <c r="EW247" s="3"/>
      <c r="EX247" s="3"/>
    </row>
    <row r="248" spans="1:154" hidden="1" x14ac:dyDescent="0.2">
      <c r="DD248" s="52"/>
      <c r="DE248" s="52"/>
      <c r="DF248" s="52"/>
      <c r="DG248" s="52"/>
      <c r="DH248" s="52"/>
      <c r="DI248" s="52"/>
      <c r="DJ248" s="52"/>
      <c r="DK248" s="52"/>
      <c r="DL248" s="52"/>
      <c r="DM248" s="52"/>
      <c r="DN248" s="52"/>
      <c r="DO248" s="52"/>
      <c r="DP248" s="52"/>
      <c r="DQ248" s="52"/>
      <c r="DR248" s="52"/>
      <c r="DS248" s="52"/>
      <c r="DT248" s="52"/>
      <c r="DU248" s="52"/>
      <c r="DV248" s="52"/>
      <c r="DW248" s="52"/>
      <c r="DX248" s="52"/>
      <c r="DY248" s="52"/>
      <c r="DZ248" s="52"/>
      <c r="EA248" s="3"/>
      <c r="EB248" s="3"/>
      <c r="EC248" s="3"/>
      <c r="ED248" s="3"/>
      <c r="EE248" s="3"/>
      <c r="EF248" s="3"/>
      <c r="EG248" s="3"/>
      <c r="EH248" s="3"/>
      <c r="EI248" s="3"/>
      <c r="EJ248" s="3"/>
      <c r="EK248" s="3"/>
      <c r="EL248" s="3"/>
      <c r="EM248" s="3"/>
      <c r="EN248" s="3"/>
      <c r="EO248" s="3"/>
      <c r="EP248" s="3"/>
      <c r="EQ248" s="3"/>
      <c r="ER248" s="3"/>
      <c r="ES248" s="3"/>
      <c r="ET248" s="3"/>
      <c r="EU248" s="3"/>
      <c r="EV248" s="3"/>
      <c r="EW248" s="3"/>
      <c r="EX248" s="3"/>
    </row>
    <row r="249" spans="1:154" hidden="1" x14ac:dyDescent="0.2">
      <c r="DD249" s="52"/>
      <c r="DE249" s="52"/>
      <c r="DF249" s="52"/>
      <c r="DG249" s="52"/>
      <c r="DH249" s="52"/>
      <c r="DI249" s="52"/>
      <c r="DJ249" s="52"/>
      <c r="DK249" s="52"/>
      <c r="DL249" s="52"/>
      <c r="DM249" s="52"/>
      <c r="DN249" s="52"/>
      <c r="DO249" s="52"/>
      <c r="DP249" s="52"/>
      <c r="DQ249" s="52"/>
      <c r="DR249" s="52"/>
      <c r="DS249" s="52"/>
      <c r="DT249" s="52"/>
      <c r="DU249" s="52"/>
      <c r="DV249" s="52"/>
      <c r="DW249" s="52"/>
      <c r="DX249" s="52"/>
      <c r="DY249" s="52"/>
      <c r="DZ249" s="52"/>
      <c r="EA249" s="3"/>
      <c r="EB249" s="3"/>
      <c r="EC249" s="3"/>
      <c r="ED249" s="3"/>
      <c r="EE249" s="3"/>
      <c r="EF249" s="3"/>
      <c r="EG249" s="3"/>
      <c r="EH249" s="3"/>
      <c r="EI249" s="3"/>
      <c r="EJ249" s="3"/>
      <c r="EK249" s="3"/>
      <c r="EL249" s="3"/>
      <c r="EM249" s="3"/>
      <c r="EN249" s="3"/>
      <c r="EO249" s="3"/>
      <c r="EP249" s="3"/>
      <c r="EQ249" s="3"/>
      <c r="ER249" s="3"/>
      <c r="ES249" s="3"/>
      <c r="ET249" s="3"/>
      <c r="EU249" s="3"/>
      <c r="EV249" s="3"/>
      <c r="EW249" s="3"/>
      <c r="EX249" s="3"/>
    </row>
    <row r="250" spans="1:154" hidden="1" x14ac:dyDescent="0.2">
      <c r="DD250" s="52"/>
      <c r="DE250" s="52"/>
      <c r="DF250" s="52"/>
      <c r="DG250" s="52"/>
      <c r="DH250" s="52"/>
      <c r="DI250" s="52"/>
      <c r="DJ250" s="52"/>
      <c r="DK250" s="52"/>
      <c r="DL250" s="52"/>
      <c r="DM250" s="52"/>
      <c r="DN250" s="52"/>
      <c r="DO250" s="52"/>
      <c r="DP250" s="52"/>
      <c r="DQ250" s="52"/>
      <c r="DR250" s="52"/>
      <c r="DS250" s="52"/>
      <c r="DT250" s="52"/>
      <c r="DU250" s="52"/>
      <c r="DV250" s="52"/>
      <c r="DW250" s="52"/>
      <c r="DX250" s="52"/>
      <c r="DY250" s="52"/>
      <c r="DZ250" s="52"/>
      <c r="EA250" s="3"/>
      <c r="EB250" s="3"/>
      <c r="EC250" s="3"/>
      <c r="ED250" s="3"/>
      <c r="EE250" s="3"/>
      <c r="EF250" s="3"/>
      <c r="EG250" s="3"/>
      <c r="EH250" s="3"/>
      <c r="EI250" s="3"/>
      <c r="EJ250" s="3"/>
      <c r="EK250" s="3"/>
      <c r="EL250" s="3"/>
      <c r="EM250" s="3"/>
      <c r="EN250" s="3"/>
      <c r="EO250" s="3"/>
      <c r="EP250" s="3"/>
      <c r="EQ250" s="3"/>
      <c r="ER250" s="3"/>
      <c r="ES250" s="3"/>
      <c r="ET250" s="3"/>
      <c r="EU250" s="3"/>
      <c r="EV250" s="3"/>
      <c r="EW250" s="3"/>
      <c r="EX250" s="3"/>
    </row>
    <row r="251" spans="1:154" hidden="1" x14ac:dyDescent="0.2">
      <c r="DD251" s="52"/>
      <c r="DE251" s="52"/>
      <c r="DF251" s="52"/>
      <c r="DG251" s="52"/>
      <c r="DH251" s="52"/>
      <c r="DI251" s="52"/>
      <c r="DJ251" s="52"/>
      <c r="DK251" s="52"/>
      <c r="DL251" s="52"/>
      <c r="DM251" s="52"/>
      <c r="DN251" s="52"/>
      <c r="DO251" s="52"/>
      <c r="DP251" s="52"/>
      <c r="DQ251" s="52"/>
      <c r="DR251" s="52"/>
      <c r="DS251" s="52"/>
      <c r="DT251" s="52"/>
      <c r="DU251" s="52"/>
      <c r="DV251" s="52"/>
      <c r="DW251" s="52"/>
      <c r="DX251" s="52"/>
      <c r="DY251" s="52"/>
      <c r="DZ251" s="52"/>
      <c r="EA251" s="3"/>
      <c r="EB251" s="3"/>
      <c r="EC251" s="3"/>
      <c r="ED251" s="3"/>
      <c r="EE251" s="3"/>
      <c r="EF251" s="3"/>
      <c r="EG251" s="3"/>
      <c r="EH251" s="3"/>
      <c r="EI251" s="3"/>
      <c r="EJ251" s="3"/>
      <c r="EK251" s="3"/>
      <c r="EL251" s="3"/>
      <c r="EM251" s="3"/>
      <c r="EN251" s="3"/>
      <c r="EO251" s="3"/>
      <c r="EP251" s="3"/>
      <c r="EQ251" s="3"/>
      <c r="ER251" s="3"/>
      <c r="ES251" s="3"/>
      <c r="ET251" s="3"/>
      <c r="EU251" s="3"/>
      <c r="EV251" s="3"/>
      <c r="EW251" s="3"/>
      <c r="EX251" s="3"/>
    </row>
    <row r="252" spans="1:154" s="54" customFormat="1" x14ac:dyDescent="0.2">
      <c r="A252" s="5"/>
      <c r="B252" s="67" t="s">
        <v>95</v>
      </c>
      <c r="C252" s="5" t="s">
        <v>58</v>
      </c>
      <c r="D252" s="5"/>
      <c r="E252" s="5" t="s">
        <v>59</v>
      </c>
      <c r="F252" s="6"/>
      <c r="G252" s="7"/>
      <c r="H252" s="7"/>
      <c r="I252" s="7"/>
      <c r="J252" s="8"/>
      <c r="K252" s="9"/>
      <c r="L252" s="8">
        <f>M252/N252*100</f>
        <v>13.270907329673879</v>
      </c>
      <c r="M252" s="9">
        <f>SUM(M8:M251)</f>
        <v>411</v>
      </c>
      <c r="N252" s="9">
        <f>SUM(N8:N251)</f>
        <v>3097</v>
      </c>
      <c r="O252" s="8">
        <f>P252/Q252*100</f>
        <v>44.171779141104295</v>
      </c>
      <c r="P252" s="9">
        <f>SUM(P8:P251)</f>
        <v>1368</v>
      </c>
      <c r="Q252" s="9">
        <f>SUM(Q8:Q251)</f>
        <v>3097</v>
      </c>
      <c r="R252" s="8"/>
      <c r="S252" s="9"/>
      <c r="T252" s="9"/>
      <c r="U252" s="8"/>
      <c r="V252" s="9"/>
      <c r="W252" s="9"/>
      <c r="X252" s="8">
        <f>Y252/Z252*100</f>
        <v>57.042077141425949</v>
      </c>
      <c r="Y252" s="9">
        <f>SUM(Y8:Y251)</f>
        <v>13665</v>
      </c>
      <c r="Z252" s="9">
        <f>SUM(Z8:Z251)</f>
        <v>23956</v>
      </c>
      <c r="AA252" s="8"/>
      <c r="AB252" s="9"/>
      <c r="AC252" s="9"/>
      <c r="AD252" s="8"/>
      <c r="AE252" s="9"/>
      <c r="AF252" s="9"/>
      <c r="AG252" s="8"/>
      <c r="AH252" s="9"/>
      <c r="AI252" s="9"/>
      <c r="AJ252" s="91">
        <f>AVERAGE(AJ8:AJ76)</f>
        <v>83.410447761194021</v>
      </c>
      <c r="AK252" s="9"/>
      <c r="AL252" s="9"/>
      <c r="AM252" s="10">
        <f>AN252/AO252</f>
        <v>17.20686877252491</v>
      </c>
      <c r="AN252" s="9">
        <f>SUM(AN8:AN251)</f>
        <v>811648</v>
      </c>
      <c r="AO252" s="9">
        <f>SUM(AO8:AO251)</f>
        <v>47170</v>
      </c>
      <c r="AP252" s="10">
        <f>AQ252/AR252</f>
        <v>2.0302900107411386</v>
      </c>
      <c r="AQ252" s="9">
        <f>SUM(AQ8:AQ251)</f>
        <v>47255</v>
      </c>
      <c r="AR252" s="9">
        <f>SUM(AR8:AR251)</f>
        <v>23275</v>
      </c>
      <c r="AS252" s="8">
        <f>AT252/AU252*100</f>
        <v>35.591541410052116</v>
      </c>
      <c r="AT252" s="9">
        <f>SUM(AT8:AT251)</f>
        <v>8264</v>
      </c>
      <c r="AU252" s="9">
        <f>SUM(AU8:AU251)</f>
        <v>23219</v>
      </c>
      <c r="AV252" s="8">
        <f>AW252/AX252*100</f>
        <v>3.484320557491289</v>
      </c>
      <c r="AW252" s="9">
        <f>SUM(AW8:AW251)</f>
        <v>80</v>
      </c>
      <c r="AX252" s="9">
        <f>SUM(AX8:AX251)</f>
        <v>2296</v>
      </c>
      <c r="AY252" s="8">
        <f>AZ252/BA252*100</f>
        <v>1.6879711569977056</v>
      </c>
      <c r="AZ252" s="9">
        <f>SUM(AZ8:AZ251)</f>
        <v>103</v>
      </c>
      <c r="BA252" s="9">
        <f>SUM(BA8:BA251)</f>
        <v>6102</v>
      </c>
      <c r="BB252" s="8">
        <f>BC252/BD252*100</f>
        <v>2.4330900243309004</v>
      </c>
      <c r="BC252" s="9">
        <f>SUM(BC8:BC251)</f>
        <v>150</v>
      </c>
      <c r="BD252" s="9">
        <f>SUM(BD8:BD251)</f>
        <v>6165</v>
      </c>
      <c r="BE252" s="91">
        <f>AVERAGE(BE8:BE76)</f>
        <v>70.787878787878782</v>
      </c>
      <c r="BF252" s="9"/>
      <c r="BG252" s="9"/>
      <c r="BH252" s="8"/>
      <c r="BI252" s="9"/>
      <c r="BJ252" s="9"/>
      <c r="BK252" s="91">
        <f>AVERAGE(BK8:BK76)</f>
        <v>57.924242424242422</v>
      </c>
      <c r="BL252" s="9"/>
      <c r="BM252" s="9"/>
      <c r="BN252" s="8"/>
      <c r="BO252" s="9"/>
      <c r="BP252" s="9"/>
      <c r="BQ252" s="91">
        <f>AVERAGE(BQ8:BQ76)</f>
        <v>82</v>
      </c>
      <c r="BR252" s="9"/>
      <c r="BS252" s="9"/>
      <c r="BT252" s="8"/>
      <c r="BU252" s="9"/>
      <c r="BV252" s="9"/>
      <c r="BW252" s="8">
        <f>BX252/BY252*100</f>
        <v>10.290652003142183</v>
      </c>
      <c r="BX252" s="9">
        <f>SUM(BX8:BX251)</f>
        <v>262</v>
      </c>
      <c r="BY252" s="9">
        <f>SUM(BY8:BY251)</f>
        <v>2546</v>
      </c>
      <c r="BZ252" s="8">
        <f>CA252/CB252*100</f>
        <v>17.799060354174195</v>
      </c>
      <c r="CA252" s="9">
        <f>SUM(CA8:CA251)</f>
        <v>985</v>
      </c>
      <c r="CB252" s="9">
        <f>SUM(CB8:CB251)</f>
        <v>5534</v>
      </c>
      <c r="CC252" s="8">
        <f>CD252/CE252*100</f>
        <v>4.0966386554621845</v>
      </c>
      <c r="CD252" s="9">
        <f>SUM(CD8:CD251)</f>
        <v>78</v>
      </c>
      <c r="CE252" s="9">
        <f>SUM(CE8:CE251)</f>
        <v>1904</v>
      </c>
      <c r="CF252" s="8">
        <f>CG252/CH252*100</f>
        <v>6.652398787230247</v>
      </c>
      <c r="CG252" s="9">
        <f>SUM(CG8:CG251)</f>
        <v>373</v>
      </c>
      <c r="CH252" s="9">
        <f>SUM(CH8:CH251)</f>
        <v>5607</v>
      </c>
      <c r="CI252" s="8">
        <f>CJ252/CK252*100</f>
        <v>78.721872187218722</v>
      </c>
      <c r="CJ252" s="9">
        <f>SUM(CJ8:CJ251)</f>
        <v>4373</v>
      </c>
      <c r="CK252" s="9">
        <f>SUM(CK8:CK251)</f>
        <v>5555</v>
      </c>
      <c r="CL252" s="8"/>
      <c r="CM252" s="9"/>
      <c r="CN252" s="9"/>
      <c r="CO252" s="8">
        <f>CP252/CQ252*100</f>
        <v>73.928571428571431</v>
      </c>
      <c r="CP252" s="9">
        <f>SUM(CP8:CP251)</f>
        <v>1656</v>
      </c>
      <c r="CQ252" s="9">
        <f>SUM(CQ8:CQ251)</f>
        <v>2240</v>
      </c>
      <c r="CR252" s="8"/>
      <c r="CS252" s="9"/>
      <c r="CT252" s="9"/>
      <c r="CU252" s="8">
        <f>CV252/CW252*100</f>
        <v>81.960784313725483</v>
      </c>
      <c r="CV252" s="9">
        <f>SUM(CV8:CV251)</f>
        <v>2717</v>
      </c>
      <c r="CW252" s="9">
        <f>SUM(CW8:CW251)</f>
        <v>3315</v>
      </c>
      <c r="CX252" s="8"/>
      <c r="CY252" s="9"/>
      <c r="CZ252" s="9"/>
      <c r="DA252" s="8">
        <f>DB252/DC252*100</f>
        <v>86.666666666666671</v>
      </c>
      <c r="DB252" s="9">
        <f>SUM(DB8:DB251)</f>
        <v>2223</v>
      </c>
      <c r="DC252" s="9">
        <f>SUM(DC8:DC251)</f>
        <v>2565</v>
      </c>
      <c r="DD252" s="103">
        <f t="shared" ref="DD252" si="9">DE252/DF252*1000</f>
        <v>173.5548827712455</v>
      </c>
      <c r="DE252" s="104">
        <f>SUM(DE8:DE251)</f>
        <v>4930</v>
      </c>
      <c r="DF252" s="104">
        <f>SUM(DF8:DF251)</f>
        <v>28406</v>
      </c>
      <c r="DG252" s="106">
        <f>AVERAGE(DG8:DG58)</f>
        <v>6.6078431372549016</v>
      </c>
      <c r="DH252" s="106">
        <f t="shared" ref="DH252:DI252" si="10">AVERAGE(DH8:DH58)</f>
        <v>4.1960784313725492</v>
      </c>
      <c r="DI252" s="106">
        <f t="shared" si="10"/>
        <v>0.11764705882352941</v>
      </c>
      <c r="DJ252" s="50"/>
      <c r="DK252" s="51"/>
      <c r="DL252" s="50"/>
      <c r="DM252" s="50"/>
      <c r="DN252" s="52"/>
      <c r="DO252" s="52"/>
      <c r="DP252" s="52"/>
      <c r="DQ252" s="52"/>
      <c r="DR252" s="52"/>
      <c r="DS252" s="52"/>
      <c r="DT252" s="52"/>
      <c r="DU252" s="52"/>
      <c r="DV252" s="52"/>
      <c r="DW252" s="53"/>
      <c r="DX252" s="53"/>
      <c r="DY252" s="53"/>
      <c r="DZ252" s="52"/>
      <c r="EA252" s="52"/>
      <c r="EB252" s="52"/>
      <c r="EC252" s="52"/>
      <c r="ED252" s="52"/>
      <c r="EE252" s="52"/>
      <c r="EF252" s="52"/>
      <c r="EG252" s="52"/>
      <c r="EH252" s="52"/>
      <c r="EI252" s="52"/>
      <c r="EJ252" s="52"/>
      <c r="EK252" s="52"/>
      <c r="EL252" s="52"/>
      <c r="EM252" s="52"/>
      <c r="EN252" s="52"/>
      <c r="EO252" s="52"/>
      <c r="EP252" s="52"/>
      <c r="EQ252" s="52"/>
      <c r="ER252" s="52"/>
      <c r="ES252" s="52"/>
      <c r="ET252" s="52"/>
      <c r="EU252" s="52"/>
      <c r="EV252" s="52"/>
      <c r="EW252" s="52"/>
      <c r="EX252" s="52"/>
    </row>
    <row r="253" spans="1:154" s="54" customFormat="1" x14ac:dyDescent="0.2">
      <c r="A253"/>
      <c r="B253" s="1"/>
      <c r="C253"/>
      <c r="D253"/>
      <c r="E253"/>
      <c r="G253"/>
      <c r="L253"/>
      <c r="O253"/>
      <c r="R253"/>
      <c r="X253"/>
      <c r="AA253"/>
      <c r="AD253"/>
      <c r="AG253"/>
      <c r="AJ253" s="23" t="s">
        <v>302</v>
      </c>
      <c r="AM253"/>
      <c r="AP253"/>
      <c r="AS253"/>
      <c r="AV253"/>
      <c r="AY253"/>
      <c r="BB253"/>
      <c r="BE253" s="23" t="s">
        <v>302</v>
      </c>
      <c r="BH253"/>
      <c r="BK253" s="23" t="s">
        <v>302</v>
      </c>
      <c r="BN253"/>
      <c r="BQ253" s="23" t="s">
        <v>302</v>
      </c>
      <c r="BT253"/>
      <c r="BW253"/>
      <c r="BZ253"/>
      <c r="CC253"/>
      <c r="CF253"/>
      <c r="CI253"/>
      <c r="CL253"/>
      <c r="CO253"/>
      <c r="CU253"/>
      <c r="DA253"/>
      <c r="DD253"/>
      <c r="DE253" s="52"/>
      <c r="DF253" s="52"/>
      <c r="DG253"/>
      <c r="DH253" s="52"/>
      <c r="DI253" s="52"/>
      <c r="DJ253" s="52"/>
      <c r="DK253" s="52"/>
      <c r="DL253" s="52"/>
      <c r="DM253" s="52"/>
      <c r="DN253" s="52"/>
      <c r="DO253" s="52"/>
      <c r="DP253" s="52"/>
      <c r="DQ253" s="52"/>
      <c r="DR253" s="52"/>
      <c r="DS253" s="52"/>
      <c r="DT253" s="52"/>
      <c r="DU253" s="52"/>
      <c r="DV253" s="52"/>
      <c r="DW253" s="52"/>
      <c r="DX253" s="52"/>
      <c r="DY253" s="52"/>
      <c r="DZ253" s="52"/>
      <c r="EA253" s="52"/>
      <c r="EB253" s="52"/>
      <c r="EC253" s="52"/>
      <c r="ED253" s="52"/>
      <c r="EE253" s="52"/>
      <c r="EF253" s="52"/>
      <c r="EG253" s="52"/>
      <c r="EH253" s="52"/>
      <c r="EI253" s="52"/>
      <c r="EJ253" s="52"/>
      <c r="EK253" s="52"/>
      <c r="EL253" s="52"/>
      <c r="EM253" s="52"/>
      <c r="EN253" s="52"/>
      <c r="EO253" s="52"/>
      <c r="EP253" s="52"/>
      <c r="EQ253" s="52"/>
      <c r="ER253" s="52"/>
      <c r="ES253" s="52"/>
      <c r="ET253" s="52"/>
      <c r="EU253" s="52"/>
      <c r="EV253" s="52"/>
      <c r="EW253" s="52"/>
      <c r="EX253" s="52"/>
    </row>
    <row r="254" spans="1:154" s="54" customFormat="1" x14ac:dyDescent="0.2">
      <c r="A254"/>
      <c r="B254" s="1"/>
      <c r="C254"/>
      <c r="D254"/>
      <c r="E254" s="11" t="s">
        <v>60</v>
      </c>
      <c r="F254" s="59"/>
      <c r="G254"/>
      <c r="I254" s="59"/>
      <c r="J254" s="59"/>
      <c r="L254" s="12">
        <f>STDEV(L8:L76)</f>
        <v>9.2965015557719646</v>
      </c>
      <c r="N254" s="59"/>
      <c r="O254" s="12">
        <f>STDEV(O8:O76)</f>
        <v>12.149358088425231</v>
      </c>
      <c r="R254"/>
      <c r="U254" s="59"/>
      <c r="V254" s="59"/>
      <c r="X254" s="12">
        <f>STDEV(X8:X76)</f>
        <v>14.998141970744021</v>
      </c>
      <c r="Z254" s="59"/>
      <c r="AA254"/>
      <c r="AD254"/>
      <c r="AG254"/>
      <c r="AH254" s="59"/>
      <c r="AJ254" s="12">
        <f>STDEV(AJ8:AJ76)</f>
        <v>9.8553651644040254</v>
      </c>
      <c r="AL254" s="59"/>
      <c r="AM254" s="12">
        <f>STDEV(AM8:AM76)</f>
        <v>4.3184367484720854</v>
      </c>
      <c r="AP254" s="12">
        <f>STDEV(AP8:AP76)</f>
        <v>0.41628830220670127</v>
      </c>
      <c r="AS254" s="12">
        <f>STDEV(AS8:AS76)</f>
        <v>12.537589176950673</v>
      </c>
      <c r="AT254" s="59"/>
      <c r="AV254" s="12">
        <f>STDEV(AV8:AV76)</f>
        <v>3.9494765197269128</v>
      </c>
      <c r="AX254" s="59"/>
      <c r="AY254" s="12">
        <f>STDEV(AY8:AY76)</f>
        <v>2.6390158699607631</v>
      </c>
      <c r="BB254" s="12">
        <f>STDEV(BB8:BB76)</f>
        <v>3.785910113118824</v>
      </c>
      <c r="BE254" s="12">
        <f>STDEV(BE8:BE76)</f>
        <v>11.20784773343439</v>
      </c>
      <c r="BF254" s="59"/>
      <c r="BH254"/>
      <c r="BJ254" s="59"/>
      <c r="BK254" s="12">
        <f>STDEV(BK8:BK76)</f>
        <v>10.827757216539647</v>
      </c>
      <c r="BN254"/>
      <c r="BQ254" s="12">
        <f>STDEV(BQ8:BQ76)</f>
        <v>10.033789068787677</v>
      </c>
      <c r="BR254" s="59"/>
      <c r="BT254"/>
      <c r="BV254" s="59"/>
      <c r="BW254" s="12">
        <f>STDEV(BW8:BW76)</f>
        <v>5.6460147886095049</v>
      </c>
      <c r="BZ254" s="12">
        <f>STDEV(BZ8:BZ76)</f>
        <v>10.527152765833289</v>
      </c>
      <c r="CC254" s="12">
        <f>STDEV(CC8:CC76)</f>
        <v>4.0254089036232905</v>
      </c>
      <c r="CD254" s="59"/>
      <c r="CF254" s="12">
        <f>STDEV(CF8:CF76)</f>
        <v>4.9328416341193844</v>
      </c>
      <c r="CH254" s="59"/>
      <c r="CI254" s="12">
        <f>STDEV(CI8:CI76)</f>
        <v>10.39321323187723</v>
      </c>
      <c r="CL254"/>
      <c r="CO254" s="12">
        <f>STDEV(CO8:CO76)</f>
        <v>11.048800431974229</v>
      </c>
      <c r="CP254" s="59"/>
      <c r="CT254" s="59"/>
      <c r="CU254" s="12">
        <f>STDEV(CU8:CU76)</f>
        <v>15.625821400320262</v>
      </c>
      <c r="DA254" s="12">
        <f>STDEV(DA8:DA76)</f>
        <v>9.2426720244693445</v>
      </c>
      <c r="DB254" s="59"/>
      <c r="DD254" s="12">
        <f>STDEV(DD8:DD76)</f>
        <v>198.91012278957575</v>
      </c>
      <c r="DE254" s="52"/>
      <c r="DF254" s="55"/>
      <c r="DG254" s="12">
        <f>STDEV(DG8:DG76)</f>
        <v>6.0102526781244361</v>
      </c>
      <c r="DH254" s="55"/>
      <c r="DI254" s="52"/>
      <c r="DJ254" s="52"/>
      <c r="DK254" s="55"/>
      <c r="DL254" s="52"/>
      <c r="DM254" s="52"/>
      <c r="DN254" s="52"/>
      <c r="DO254" s="52"/>
      <c r="DP254" s="52"/>
      <c r="DQ254" s="52"/>
      <c r="DR254" s="52"/>
      <c r="DS254" s="52"/>
      <c r="DT254" s="52"/>
      <c r="DU254" s="52"/>
      <c r="DV254" s="52"/>
      <c r="DW254" s="55"/>
      <c r="DX254" s="55"/>
      <c r="DY254" s="55"/>
      <c r="DZ254" s="52"/>
      <c r="EA254" s="52"/>
      <c r="EB254" s="52"/>
      <c r="EC254" s="52"/>
      <c r="ED254" s="52"/>
      <c r="EE254" s="52"/>
      <c r="EF254" s="52"/>
      <c r="EG254" s="52"/>
      <c r="EH254" s="52"/>
      <c r="EI254" s="52"/>
      <c r="EJ254" s="52"/>
      <c r="EK254" s="52"/>
      <c r="EL254" s="52"/>
      <c r="EM254" s="52"/>
      <c r="EN254" s="52"/>
      <c r="EO254" s="52"/>
      <c r="EP254" s="52"/>
      <c r="EQ254" s="52"/>
      <c r="ER254" s="52"/>
      <c r="ES254" s="52"/>
      <c r="ET254" s="52"/>
      <c r="EU254" s="52"/>
      <c r="EV254" s="52"/>
      <c r="EW254" s="52"/>
      <c r="EX254" s="52"/>
    </row>
    <row r="255" spans="1:154" s="112" customFormat="1" ht="15" x14ac:dyDescent="0.25">
      <c r="A255" s="108"/>
      <c r="B255" s="109"/>
      <c r="C255" s="108"/>
      <c r="D255" s="108"/>
      <c r="E255" s="110" t="s">
        <v>61</v>
      </c>
      <c r="F255" s="111"/>
      <c r="G255" s="108"/>
      <c r="I255" s="111"/>
      <c r="J255" s="111"/>
      <c r="L255" s="113">
        <f>MAX(L8:L76)</f>
        <v>64.7</v>
      </c>
      <c r="N255" s="111"/>
      <c r="O255" s="113">
        <f>MAX(O8:O76)</f>
        <v>66.7</v>
      </c>
      <c r="R255" s="108"/>
      <c r="U255" s="111"/>
      <c r="V255" s="111"/>
      <c r="X255" s="113">
        <f>MAX(X8:X76)</f>
        <v>76</v>
      </c>
      <c r="Z255" s="111"/>
      <c r="AA255" s="108"/>
      <c r="AD255" s="108"/>
      <c r="AG255" s="108"/>
      <c r="AH255" s="111"/>
      <c r="AJ255" s="113">
        <f>MAX(AJ8:AJ76)</f>
        <v>116.5</v>
      </c>
      <c r="AL255" s="111"/>
      <c r="AM255" s="113">
        <f>MAX(AM8:AM76)</f>
        <v>43.47</v>
      </c>
      <c r="AP255" s="113">
        <f>MAX(AP8:AP76)</f>
        <v>3.95</v>
      </c>
      <c r="AS255" s="113">
        <f>MAX(AS8:AS76)</f>
        <v>63.1</v>
      </c>
      <c r="AT255" s="111"/>
      <c r="AV255" s="113">
        <f>MAX(AV8:AV76)</f>
        <v>15.4</v>
      </c>
      <c r="AX255" s="111"/>
      <c r="AY255" s="113">
        <f>MAX(AY8:AY76)</f>
        <v>14.3</v>
      </c>
      <c r="BB255" s="113">
        <f>MAX(BB8:BB76)</f>
        <v>23.1</v>
      </c>
      <c r="BE255" s="113">
        <f>MAX(BE8:BE76)</f>
        <v>100</v>
      </c>
      <c r="BF255" s="111"/>
      <c r="BH255" s="108"/>
      <c r="BJ255" s="111"/>
      <c r="BK255" s="113">
        <f>MAX(BK8:BK76)</f>
        <v>86</v>
      </c>
      <c r="BN255" s="108"/>
      <c r="BQ255" s="113">
        <f>MAX(BQ8:BQ76)</f>
        <v>100</v>
      </c>
      <c r="BR255" s="111"/>
      <c r="BT255" s="108"/>
      <c r="BV255" s="111"/>
      <c r="BW255" s="113">
        <f>MAX(BW8:BW76)</f>
        <v>25.4</v>
      </c>
      <c r="BZ255" s="113">
        <f>MAX(BZ8:BZ76)</f>
        <v>47.8</v>
      </c>
      <c r="CC255" s="113">
        <f>MAX(CC8:CC76)</f>
        <v>18.2</v>
      </c>
      <c r="CD255" s="111"/>
      <c r="CF255" s="113">
        <f>MAX(CF8:CF76)</f>
        <v>25</v>
      </c>
      <c r="CH255" s="111"/>
      <c r="CI255" s="113">
        <f>MAX(CI8:CI76)</f>
        <v>100</v>
      </c>
      <c r="CL255" s="108"/>
      <c r="CO255" s="113">
        <f>MAX(CO8:CO76)</f>
        <v>100</v>
      </c>
      <c r="CP255" s="111"/>
      <c r="CT255" s="111"/>
      <c r="CU255" s="113">
        <f>MAX(CU8:CU76)</f>
        <v>100</v>
      </c>
      <c r="DA255" s="113">
        <f>MAX(DA8:DA76)</f>
        <v>100</v>
      </c>
      <c r="DB255" s="111"/>
      <c r="DD255" s="113">
        <f>MAX(DD8:DD76)</f>
        <v>755.69044006069805</v>
      </c>
      <c r="DE255" s="114"/>
      <c r="DF255" s="115"/>
      <c r="DG255" s="113">
        <f>MAX(DG8:DG76)</f>
        <v>31</v>
      </c>
      <c r="DH255" s="115"/>
      <c r="DI255" s="114"/>
      <c r="DJ255" s="114"/>
      <c r="DK255" s="115"/>
      <c r="DL255" s="114"/>
      <c r="DM255" s="114"/>
      <c r="DN255" s="114"/>
      <c r="DO255" s="114"/>
      <c r="DP255" s="114"/>
      <c r="DQ255" s="114"/>
      <c r="DR255" s="114"/>
      <c r="DS255" s="114"/>
      <c r="DT255" s="114"/>
      <c r="DU255" s="114"/>
      <c r="DV255" s="114"/>
      <c r="DW255" s="115"/>
      <c r="DX255" s="115"/>
      <c r="DY255" s="115"/>
      <c r="DZ255" s="114"/>
      <c r="EA255" s="114"/>
      <c r="EB255" s="114"/>
      <c r="EC255" s="114"/>
      <c r="ED255" s="114"/>
      <c r="EE255" s="114"/>
      <c r="EF255" s="114"/>
      <c r="EG255" s="114"/>
      <c r="EH255" s="114"/>
      <c r="EI255" s="114"/>
      <c r="EJ255" s="114"/>
      <c r="EK255" s="114"/>
      <c r="EL255" s="114"/>
      <c r="EM255" s="114"/>
      <c r="EN255" s="114"/>
      <c r="EO255" s="114"/>
      <c r="EP255" s="114"/>
      <c r="EQ255" s="114"/>
      <c r="ER255" s="114"/>
      <c r="ES255" s="114"/>
      <c r="ET255" s="114"/>
      <c r="EU255" s="114"/>
      <c r="EV255" s="114"/>
      <c r="EW255" s="114"/>
      <c r="EX255" s="114"/>
    </row>
    <row r="256" spans="1:154" s="54" customFormat="1" x14ac:dyDescent="0.2">
      <c r="A256"/>
      <c r="B256" s="1"/>
      <c r="C256"/>
      <c r="D256"/>
      <c r="E256" s="11" t="s">
        <v>62</v>
      </c>
      <c r="F256" s="59"/>
      <c r="G256"/>
      <c r="I256" s="59"/>
      <c r="J256" s="59"/>
      <c r="L256" s="12">
        <f>MIN(L8:L76)</f>
        <v>3.7</v>
      </c>
      <c r="N256" s="59"/>
      <c r="O256" s="12">
        <f>MIN(O8:O76)</f>
        <v>5.9</v>
      </c>
      <c r="R256"/>
      <c r="U256" s="59"/>
      <c r="V256" s="59"/>
      <c r="X256" s="12">
        <f>MIN(X8:X76)</f>
        <v>12</v>
      </c>
      <c r="Z256" s="59"/>
      <c r="AA256"/>
      <c r="AD256"/>
      <c r="AG256"/>
      <c r="AH256" s="59"/>
      <c r="AJ256" s="12">
        <f>MIN(AJ8:AJ76)</f>
        <v>68.5</v>
      </c>
      <c r="AL256" s="59"/>
      <c r="AM256" s="12">
        <f>MIN(AM8:AM76)</f>
        <v>9.09</v>
      </c>
      <c r="AP256" s="12">
        <f>MIN(AP8:AP76)</f>
        <v>1.62</v>
      </c>
      <c r="AS256" s="12">
        <f>MIN(AS8:AS76)</f>
        <v>4.2</v>
      </c>
      <c r="AT256" s="59"/>
      <c r="AV256" s="12">
        <f>MIN(AV8:AV76)</f>
        <v>0</v>
      </c>
      <c r="AX256" s="59"/>
      <c r="AY256" s="12">
        <f>MIN(AY8:AY76)</f>
        <v>0</v>
      </c>
      <c r="BB256" s="12">
        <f>MIN(BB8:BB76)</f>
        <v>0</v>
      </c>
      <c r="BE256" s="12">
        <f>MIN(BE8:BE76)</f>
        <v>44</v>
      </c>
      <c r="BF256" s="59"/>
      <c r="BH256"/>
      <c r="BJ256" s="59"/>
      <c r="BK256" s="12">
        <f>MIN(BK8:BK76)</f>
        <v>35</v>
      </c>
      <c r="BN256"/>
      <c r="BQ256" s="12">
        <f>MIN(BQ8:BQ76)</f>
        <v>60</v>
      </c>
      <c r="BR256" s="59"/>
      <c r="BT256"/>
      <c r="BV256" s="59"/>
      <c r="BW256" s="12">
        <f>MIN(BW8:BW76)</f>
        <v>0</v>
      </c>
      <c r="BZ256" s="12">
        <f>MIN(BZ8:BZ76)</f>
        <v>2.8</v>
      </c>
      <c r="CC256" s="12">
        <f>MIN(CC8:CC76)</f>
        <v>0</v>
      </c>
      <c r="CD256" s="59"/>
      <c r="CF256" s="12">
        <f>MIN(CF8:CF76)</f>
        <v>0</v>
      </c>
      <c r="CH256" s="59"/>
      <c r="CI256" s="12">
        <f>MIN(CI8:CI76)</f>
        <v>55.844155844155843</v>
      </c>
      <c r="CL256"/>
      <c r="CO256" s="12">
        <f>MIN(CO8:CO76)</f>
        <v>55.844155844155843</v>
      </c>
      <c r="CP256" s="59"/>
      <c r="CT256" s="59"/>
      <c r="CU256" s="12">
        <f>MIN(CU8:CU76)</f>
        <v>0</v>
      </c>
      <c r="DA256" s="12">
        <f>MIN(DA8:DA76)</f>
        <v>55.555555555555557</v>
      </c>
      <c r="DB256" s="59"/>
      <c r="DD256" s="12">
        <f>MIN(DD8:DD58)</f>
        <v>0</v>
      </c>
      <c r="DE256" s="52"/>
      <c r="DF256" s="55"/>
      <c r="DG256" s="12">
        <f>MIN(DG8:DG76)</f>
        <v>0</v>
      </c>
      <c r="DH256" s="55"/>
      <c r="DI256" s="52"/>
      <c r="DJ256" s="52"/>
      <c r="DK256" s="55"/>
      <c r="DL256" s="52"/>
      <c r="DM256" s="52"/>
      <c r="DN256" s="52"/>
      <c r="DO256" s="52"/>
      <c r="DP256" s="52"/>
      <c r="DQ256" s="52"/>
      <c r="DR256" s="52"/>
      <c r="DS256" s="52"/>
      <c r="DT256" s="52"/>
      <c r="DU256" s="52"/>
      <c r="DV256" s="52"/>
      <c r="DW256" s="55"/>
      <c r="DX256" s="55"/>
      <c r="DY256" s="55"/>
      <c r="DZ256" s="52"/>
      <c r="EA256" s="52"/>
      <c r="EB256" s="52"/>
      <c r="EC256" s="52"/>
      <c r="ED256" s="52"/>
      <c r="EE256" s="52"/>
      <c r="EF256" s="52"/>
      <c r="EG256" s="52"/>
      <c r="EH256" s="52"/>
      <c r="EI256" s="52"/>
      <c r="EJ256" s="52"/>
      <c r="EK256" s="52"/>
      <c r="EL256" s="52"/>
      <c r="EM256" s="52"/>
      <c r="EN256" s="52"/>
      <c r="EO256" s="52"/>
      <c r="EP256" s="52"/>
      <c r="EQ256" s="52"/>
      <c r="ER256" s="52"/>
      <c r="ES256" s="52"/>
      <c r="ET256" s="52"/>
      <c r="EU256" s="52"/>
      <c r="EV256" s="52"/>
      <c r="EW256" s="52"/>
      <c r="EX256" s="52"/>
    </row>
    <row r="257" spans="1:154" s="54" customFormat="1" x14ac:dyDescent="0.2">
      <c r="A257"/>
      <c r="B257" s="1"/>
      <c r="C257"/>
      <c r="D257"/>
      <c r="E257" s="11" t="s">
        <v>63</v>
      </c>
      <c r="F257" s="59"/>
      <c r="G257"/>
      <c r="I257" s="59"/>
      <c r="J257" s="59"/>
      <c r="L257" s="12">
        <f>L255-L256</f>
        <v>61</v>
      </c>
      <c r="N257" s="59"/>
      <c r="O257" s="12">
        <f>O255-O256</f>
        <v>60.800000000000004</v>
      </c>
      <c r="R257"/>
      <c r="U257" s="59"/>
      <c r="V257" s="59"/>
      <c r="X257" s="12">
        <f>X255-X256</f>
        <v>64</v>
      </c>
      <c r="Z257" s="59"/>
      <c r="AA257"/>
      <c r="AD257"/>
      <c r="AG257"/>
      <c r="AH257" s="59"/>
      <c r="AJ257" s="12">
        <f>AJ255-AJ256</f>
        <v>48</v>
      </c>
      <c r="AL257" s="59"/>
      <c r="AM257" s="12">
        <f>AM255-AM256</f>
        <v>34.379999999999995</v>
      </c>
      <c r="AP257" s="12">
        <f>AP255-AP256</f>
        <v>2.33</v>
      </c>
      <c r="AS257" s="12">
        <f>AS255-AS256</f>
        <v>58.9</v>
      </c>
      <c r="AT257" s="59"/>
      <c r="AV257" s="12">
        <f>AV255-AV256</f>
        <v>15.4</v>
      </c>
      <c r="AX257" s="59"/>
      <c r="AY257" s="12">
        <f>AY255-AY256</f>
        <v>14.3</v>
      </c>
      <c r="BB257" s="12">
        <f>BB255-BB256</f>
        <v>23.1</v>
      </c>
      <c r="BE257" s="12">
        <f>BE255-BE256</f>
        <v>56</v>
      </c>
      <c r="BF257" s="59"/>
      <c r="BH257"/>
      <c r="BJ257" s="59"/>
      <c r="BK257" s="12">
        <f>BK255-BK256</f>
        <v>51</v>
      </c>
      <c r="BN257"/>
      <c r="BQ257" s="12">
        <f>BQ255-BQ256</f>
        <v>40</v>
      </c>
      <c r="BR257" s="59"/>
      <c r="BT257"/>
      <c r="BV257" s="59"/>
      <c r="BW257" s="12">
        <f>BW255-BW256</f>
        <v>25.4</v>
      </c>
      <c r="BZ257" s="12">
        <f>BZ255-BZ256</f>
        <v>45</v>
      </c>
      <c r="CC257" s="12">
        <f>CC255-CC256</f>
        <v>18.2</v>
      </c>
      <c r="CD257" s="59"/>
      <c r="CF257" s="12">
        <f>CF255-CF256</f>
        <v>25</v>
      </c>
      <c r="CH257" s="59"/>
      <c r="CI257" s="12">
        <f>CI255-CI256</f>
        <v>44.155844155844157</v>
      </c>
      <c r="CL257"/>
      <c r="CO257" s="12">
        <f>CO255-CO256</f>
        <v>44.155844155844157</v>
      </c>
      <c r="CP257" s="59"/>
      <c r="CT257" s="59"/>
      <c r="CU257" s="12">
        <f>CU255-CU256</f>
        <v>100</v>
      </c>
      <c r="DA257" s="12">
        <f>DA255-DA256</f>
        <v>44.444444444444443</v>
      </c>
      <c r="DB257" s="59"/>
      <c r="DD257" s="12">
        <f>DD255-DD256</f>
        <v>755.69044006069805</v>
      </c>
      <c r="DE257" s="52"/>
      <c r="DF257" s="55"/>
      <c r="DG257" s="12">
        <f>DG255-DG256</f>
        <v>31</v>
      </c>
      <c r="DH257" s="55"/>
      <c r="DI257" s="52"/>
      <c r="DJ257" s="52"/>
      <c r="DK257" s="55"/>
      <c r="DL257" s="52"/>
      <c r="DM257" s="52"/>
      <c r="DN257" s="52"/>
      <c r="DO257" s="52"/>
      <c r="DP257" s="52"/>
      <c r="DQ257" s="52"/>
      <c r="DR257" s="52"/>
      <c r="DS257" s="52"/>
      <c r="DT257" s="52"/>
      <c r="DU257" s="52"/>
      <c r="DV257" s="52"/>
      <c r="DW257" s="55"/>
      <c r="DX257" s="55"/>
      <c r="DY257" s="55"/>
      <c r="DZ257" s="52"/>
      <c r="EA257" s="52"/>
      <c r="EB257" s="52"/>
      <c r="EC257" s="52"/>
      <c r="ED257" s="52"/>
      <c r="EE257" s="52"/>
      <c r="EF257" s="52"/>
      <c r="EG257" s="52"/>
      <c r="EH257" s="52"/>
      <c r="EI257" s="52"/>
      <c r="EJ257" s="52"/>
      <c r="EK257" s="52"/>
      <c r="EL257" s="52"/>
      <c r="EM257" s="52"/>
      <c r="EN257" s="52"/>
      <c r="EO257" s="52"/>
      <c r="EP257" s="52"/>
      <c r="EQ257" s="52"/>
      <c r="ER257" s="52"/>
      <c r="ES257" s="52"/>
      <c r="ET257" s="52"/>
      <c r="EU257" s="52"/>
      <c r="EV257" s="52"/>
      <c r="EW257" s="52"/>
      <c r="EX257" s="52"/>
    </row>
    <row r="258" spans="1:154" s="54" customFormat="1" x14ac:dyDescent="0.2">
      <c r="A258"/>
      <c r="B258" s="1"/>
      <c r="C258"/>
      <c r="D258"/>
      <c r="E258"/>
      <c r="G258"/>
      <c r="L258"/>
      <c r="O258"/>
      <c r="R258"/>
      <c r="X258"/>
      <c r="AA258"/>
      <c r="AD258"/>
      <c r="AG258"/>
      <c r="AJ258"/>
      <c r="AM258"/>
      <c r="AP258"/>
      <c r="AS258"/>
      <c r="AV258"/>
      <c r="AY258"/>
      <c r="BB258"/>
      <c r="BE258"/>
      <c r="BH258"/>
      <c r="BK258"/>
      <c r="BN258"/>
      <c r="BQ258"/>
      <c r="BT258"/>
      <c r="BW258"/>
      <c r="BZ258"/>
      <c r="CC258"/>
      <c r="CF258"/>
      <c r="CI258"/>
      <c r="CL258"/>
      <c r="CO258"/>
      <c r="CU258"/>
      <c r="DA258"/>
      <c r="DD258"/>
      <c r="DE258" s="52"/>
      <c r="DF258" s="52"/>
      <c r="DG258"/>
      <c r="DH258" s="52"/>
      <c r="DI258" s="52"/>
      <c r="DJ258" s="52"/>
      <c r="DK258" s="52"/>
      <c r="DL258" s="52"/>
      <c r="DM258" s="52"/>
      <c r="DN258" s="52"/>
      <c r="DO258" s="52"/>
      <c r="DP258" s="52"/>
      <c r="DQ258" s="52"/>
      <c r="DR258" s="52"/>
      <c r="DS258" s="52"/>
      <c r="DT258" s="52"/>
      <c r="DU258" s="52"/>
      <c r="DV258" s="52"/>
      <c r="DW258" s="52"/>
      <c r="DX258" s="52"/>
      <c r="DY258" s="52"/>
      <c r="DZ258" s="52"/>
      <c r="EA258" s="52"/>
      <c r="EB258" s="52"/>
      <c r="EC258" s="52"/>
      <c r="ED258" s="52"/>
      <c r="EE258" s="52"/>
      <c r="EF258" s="52"/>
      <c r="EG258" s="52"/>
      <c r="EH258" s="52"/>
      <c r="EI258" s="52"/>
      <c r="EJ258" s="52"/>
      <c r="EK258" s="52"/>
      <c r="EL258" s="52"/>
      <c r="EM258" s="52"/>
      <c r="EN258" s="52"/>
      <c r="EO258" s="52"/>
      <c r="EP258" s="52"/>
      <c r="EQ258" s="52"/>
      <c r="ER258" s="52"/>
      <c r="ES258" s="52"/>
      <c r="ET258" s="52"/>
      <c r="EU258" s="52"/>
      <c r="EV258" s="52"/>
      <c r="EW258" s="52"/>
      <c r="EX258" s="52"/>
    </row>
    <row r="259" spans="1:154" s="54" customFormat="1" x14ac:dyDescent="0.2">
      <c r="A259"/>
      <c r="B259" s="1"/>
      <c r="C259"/>
      <c r="D259"/>
      <c r="E259"/>
      <c r="G259"/>
      <c r="L259"/>
      <c r="O259"/>
      <c r="R259"/>
      <c r="X259"/>
      <c r="AA259"/>
      <c r="AD259"/>
      <c r="AG259"/>
      <c r="AJ259"/>
      <c r="AM259"/>
      <c r="AP259"/>
      <c r="AS259"/>
      <c r="AV259"/>
      <c r="AY259"/>
      <c r="BB259"/>
      <c r="BE259"/>
      <c r="BH259"/>
      <c r="BK259"/>
      <c r="BN259"/>
      <c r="BQ259"/>
      <c r="BT259"/>
      <c r="BW259"/>
      <c r="BZ259"/>
      <c r="CC259"/>
      <c r="CF259"/>
      <c r="CI259"/>
      <c r="CL259"/>
      <c r="CO259"/>
      <c r="CU259"/>
      <c r="DA259"/>
      <c r="DD259"/>
      <c r="DE259" s="52"/>
      <c r="DF259" s="52"/>
      <c r="DG259"/>
      <c r="DH259" s="52"/>
      <c r="DI259" s="52"/>
      <c r="DJ259" s="52"/>
      <c r="DK259" s="52"/>
      <c r="DL259" s="52"/>
      <c r="DM259" s="52"/>
      <c r="DN259" s="52"/>
      <c r="DO259" s="52"/>
      <c r="DP259" s="52"/>
      <c r="DQ259" s="52"/>
      <c r="DR259" s="52"/>
      <c r="DS259" s="52"/>
      <c r="DT259" s="52"/>
      <c r="DU259" s="52"/>
      <c r="DV259" s="52"/>
      <c r="DW259" s="52"/>
      <c r="DX259" s="52"/>
      <c r="DY259" s="52"/>
      <c r="DZ259" s="52"/>
      <c r="EA259" s="52"/>
      <c r="EB259" s="52"/>
      <c r="EC259" s="52"/>
      <c r="ED259" s="52"/>
      <c r="EE259" s="52"/>
      <c r="EF259" s="52"/>
      <c r="EG259" s="52"/>
      <c r="EH259" s="52"/>
      <c r="EI259" s="52"/>
      <c r="EJ259" s="52"/>
      <c r="EK259" s="52"/>
      <c r="EL259" s="52"/>
      <c r="EM259" s="52"/>
      <c r="EN259" s="52"/>
      <c r="EO259" s="52"/>
      <c r="EP259" s="52"/>
      <c r="EQ259" s="52"/>
      <c r="ER259" s="52"/>
      <c r="ES259" s="52"/>
      <c r="ET259" s="52"/>
      <c r="EU259" s="52"/>
      <c r="EV259" s="52"/>
      <c r="EW259" s="52"/>
      <c r="EX259" s="52"/>
    </row>
    <row r="260" spans="1:154" s="54" customFormat="1" x14ac:dyDescent="0.2">
      <c r="A260"/>
      <c r="B260" s="1"/>
      <c r="C260"/>
      <c r="D260"/>
      <c r="E260"/>
      <c r="G260"/>
      <c r="L260"/>
      <c r="O260"/>
      <c r="R260"/>
      <c r="X260"/>
      <c r="AA260"/>
      <c r="AD260"/>
      <c r="AG260"/>
      <c r="AJ260"/>
      <c r="AM260"/>
      <c r="AP260"/>
      <c r="AS260"/>
      <c r="AV260"/>
      <c r="AY260"/>
      <c r="BB260"/>
      <c r="BE260"/>
      <c r="BH260"/>
      <c r="BK260"/>
      <c r="BN260"/>
      <c r="BQ260"/>
      <c r="BT260"/>
      <c r="BW260"/>
      <c r="BZ260"/>
      <c r="CC260"/>
      <c r="CF260"/>
      <c r="CI260"/>
      <c r="CL260"/>
      <c r="CO260"/>
      <c r="CU260"/>
      <c r="DA260"/>
      <c r="DD260"/>
      <c r="DE260" s="52"/>
      <c r="DF260" s="52"/>
      <c r="DG260"/>
      <c r="DH260" s="52"/>
      <c r="DI260" s="52"/>
      <c r="DJ260" s="52"/>
      <c r="DK260" s="52"/>
      <c r="DL260" s="52"/>
      <c r="DM260" s="52"/>
      <c r="DN260" s="52"/>
      <c r="DO260" s="52"/>
      <c r="DP260" s="52"/>
      <c r="DQ260" s="52"/>
      <c r="DR260" s="52"/>
      <c r="DS260" s="52"/>
      <c r="DT260" s="52"/>
      <c r="DU260" s="52"/>
      <c r="DV260" s="52"/>
      <c r="DW260" s="52"/>
      <c r="DX260" s="52"/>
      <c r="DY260" s="52"/>
      <c r="DZ260" s="52"/>
      <c r="EA260" s="52"/>
      <c r="EB260" s="52"/>
      <c r="EC260" s="52"/>
      <c r="ED260" s="52"/>
      <c r="EE260" s="52"/>
      <c r="EF260" s="52"/>
      <c r="EG260" s="52"/>
      <c r="EH260" s="52"/>
      <c r="EI260" s="52"/>
      <c r="EJ260" s="52"/>
      <c r="EK260" s="52"/>
      <c r="EL260" s="52"/>
      <c r="EM260" s="52"/>
      <c r="EN260" s="52"/>
      <c r="EO260" s="52"/>
      <c r="EP260" s="52"/>
      <c r="EQ260" s="52"/>
      <c r="ER260" s="52"/>
      <c r="ES260" s="52"/>
      <c r="ET260" s="52"/>
      <c r="EU260" s="52"/>
      <c r="EV260" s="52"/>
      <c r="EW260" s="52"/>
      <c r="EX260" s="52"/>
    </row>
    <row r="261" spans="1:154" s="54" customFormat="1" x14ac:dyDescent="0.2">
      <c r="A261"/>
      <c r="B261" s="1"/>
      <c r="C261"/>
      <c r="D261"/>
      <c r="E261"/>
      <c r="G261"/>
      <c r="L261"/>
      <c r="O261"/>
      <c r="R261"/>
      <c r="X261"/>
      <c r="AA261"/>
      <c r="AD261"/>
      <c r="AG261"/>
      <c r="AJ261"/>
      <c r="AM261"/>
      <c r="AP261"/>
      <c r="AS261"/>
      <c r="AV261"/>
      <c r="AY261"/>
      <c r="BB261"/>
      <c r="BE261"/>
      <c r="BH261"/>
      <c r="BK261"/>
      <c r="BN261"/>
      <c r="BQ261"/>
      <c r="BT261"/>
      <c r="BW261"/>
      <c r="BZ261"/>
      <c r="CC261"/>
      <c r="CF261"/>
      <c r="CI261"/>
      <c r="CL261"/>
      <c r="CO261"/>
      <c r="CU261"/>
      <c r="DA261"/>
      <c r="DD261"/>
      <c r="DE261" s="52"/>
      <c r="DF261" s="52"/>
      <c r="DG261"/>
      <c r="DH261" s="52"/>
      <c r="DI261" s="52"/>
      <c r="DJ261" s="52"/>
      <c r="DK261" s="52"/>
      <c r="DL261" s="52"/>
      <c r="DM261" s="52"/>
      <c r="DN261" s="52"/>
      <c r="DO261" s="52"/>
      <c r="DP261" s="52"/>
      <c r="DQ261" s="52"/>
      <c r="DR261" s="52"/>
      <c r="DS261" s="52"/>
      <c r="DT261" s="52"/>
      <c r="DU261" s="52"/>
      <c r="DV261" s="52"/>
      <c r="DW261" s="52"/>
      <c r="DX261" s="52"/>
      <c r="DY261" s="52"/>
      <c r="DZ261" s="52"/>
      <c r="EA261" s="52"/>
      <c r="EB261" s="52"/>
      <c r="EC261" s="52"/>
      <c r="ED261" s="52"/>
      <c r="EE261" s="52"/>
      <c r="EF261" s="52"/>
      <c r="EG261" s="52"/>
      <c r="EH261" s="52"/>
      <c r="EI261" s="52"/>
      <c r="EJ261" s="52"/>
      <c r="EK261" s="52"/>
      <c r="EL261" s="52"/>
      <c r="EM261" s="52"/>
      <c r="EN261" s="52"/>
      <c r="EO261" s="52"/>
      <c r="EP261" s="52"/>
      <c r="EQ261" s="52"/>
      <c r="ER261" s="52"/>
      <c r="ES261" s="52"/>
      <c r="ET261" s="52"/>
      <c r="EU261" s="52"/>
      <c r="EV261" s="52"/>
      <c r="EW261" s="52"/>
      <c r="EX261" s="52"/>
    </row>
    <row r="262" spans="1:154" s="54" customFormat="1" x14ac:dyDescent="0.2">
      <c r="A262"/>
      <c r="B262" s="1"/>
      <c r="C262" s="13" t="s">
        <v>64</v>
      </c>
      <c r="D262"/>
      <c r="E262"/>
      <c r="G262"/>
      <c r="L262"/>
      <c r="O262"/>
      <c r="R262"/>
      <c r="X262"/>
      <c r="AA262"/>
      <c r="AD262"/>
      <c r="AG262"/>
      <c r="AJ262"/>
      <c r="AM262"/>
      <c r="AP262"/>
      <c r="AS262"/>
      <c r="AV262"/>
      <c r="AY262"/>
      <c r="BB262"/>
      <c r="BE262"/>
      <c r="BH262"/>
      <c r="BK262"/>
      <c r="BN262"/>
      <c r="BQ262"/>
      <c r="BT262"/>
      <c r="BW262"/>
      <c r="BZ262"/>
      <c r="CC262"/>
      <c r="CF262"/>
      <c r="CI262"/>
      <c r="CL262"/>
      <c r="CO262"/>
      <c r="CU262"/>
      <c r="DA262"/>
      <c r="DD262"/>
      <c r="DE262" s="52"/>
      <c r="DF262" s="52"/>
      <c r="DG262"/>
      <c r="DH262" s="52"/>
      <c r="DI262" s="52"/>
      <c r="DJ262" s="52"/>
      <c r="DK262" s="52"/>
      <c r="DL262" s="52"/>
      <c r="DM262" s="52"/>
      <c r="DN262" s="52"/>
      <c r="DO262" s="52"/>
      <c r="DP262" s="52"/>
      <c r="DQ262" s="52"/>
      <c r="DR262" s="52"/>
      <c r="DS262" s="52"/>
      <c r="DT262" s="52"/>
      <c r="DU262" s="52"/>
      <c r="DV262" s="52"/>
      <c r="DW262" s="52"/>
      <c r="DX262" s="52"/>
      <c r="DY262" s="52"/>
      <c r="DZ262" s="52"/>
      <c r="EA262" s="52"/>
      <c r="EB262" s="52"/>
      <c r="EC262" s="52"/>
      <c r="ED262" s="52"/>
      <c r="EE262" s="52"/>
      <c r="EF262" s="52"/>
      <c r="EG262" s="52"/>
      <c r="EH262" s="52"/>
      <c r="EI262" s="52"/>
      <c r="EJ262" s="52"/>
      <c r="EK262" s="52"/>
      <c r="EL262" s="52"/>
      <c r="EM262" s="52"/>
      <c r="EN262" s="52"/>
      <c r="EO262" s="52"/>
      <c r="EP262" s="52"/>
      <c r="EQ262" s="52"/>
      <c r="ER262" s="52"/>
      <c r="ES262" s="52"/>
      <c r="ET262" s="52"/>
      <c r="EU262" s="52"/>
      <c r="EV262" s="52"/>
      <c r="EW262" s="52"/>
      <c r="EX262" s="52"/>
    </row>
    <row r="263" spans="1:154" s="54" customFormat="1" x14ac:dyDescent="0.2">
      <c r="A263"/>
      <c r="B263" s="23" t="s">
        <v>69</v>
      </c>
      <c r="E263" s="14" t="s">
        <v>65</v>
      </c>
      <c r="G263"/>
      <c r="L263"/>
      <c r="O263"/>
      <c r="R263"/>
      <c r="X263" s="14" t="s">
        <v>65</v>
      </c>
      <c r="AA263"/>
      <c r="AD263"/>
      <c r="AG263"/>
      <c r="AJ263"/>
      <c r="AM263" s="14" t="s">
        <v>65</v>
      </c>
      <c r="AP263"/>
      <c r="AS263" s="14" t="s">
        <v>65</v>
      </c>
      <c r="AV263" s="14" t="s">
        <v>65</v>
      </c>
      <c r="AY263" s="14" t="s">
        <v>65</v>
      </c>
      <c r="BB263" s="14" t="s">
        <v>65</v>
      </c>
      <c r="BE263"/>
      <c r="BH263"/>
      <c r="BK263"/>
      <c r="BN263"/>
      <c r="BQ263"/>
      <c r="BT263"/>
      <c r="BV263" s="60"/>
      <c r="BW263" s="14" t="s">
        <v>65</v>
      </c>
      <c r="BZ263"/>
      <c r="CC263" s="14" t="s">
        <v>65</v>
      </c>
      <c r="CF263" s="14" t="s">
        <v>65</v>
      </c>
      <c r="CI263"/>
      <c r="CL263"/>
      <c r="CO263"/>
      <c r="CP263" s="60"/>
      <c r="CU263"/>
      <c r="DA263"/>
      <c r="DD263" s="14" t="s">
        <v>65</v>
      </c>
      <c r="DE263" s="52"/>
      <c r="DF263" s="52"/>
      <c r="DG263" s="14" t="s">
        <v>65</v>
      </c>
      <c r="DH263" s="56"/>
      <c r="DI263" s="52"/>
      <c r="DJ263" s="52"/>
      <c r="DK263" s="56"/>
      <c r="DL263" s="52"/>
      <c r="DM263" s="52"/>
      <c r="DN263" s="52"/>
      <c r="DO263" s="52"/>
      <c r="DP263" s="52"/>
      <c r="DQ263" s="52"/>
      <c r="DR263" s="52"/>
      <c r="DS263" s="52"/>
      <c r="DT263" s="52"/>
      <c r="DU263" s="52"/>
      <c r="DV263" s="52"/>
      <c r="DW263" s="56"/>
      <c r="DX263" s="56"/>
      <c r="DY263" s="56"/>
      <c r="DZ263" s="52"/>
      <c r="EA263" s="52"/>
      <c r="EB263" s="52"/>
      <c r="EC263" s="52"/>
      <c r="ED263" s="52"/>
      <c r="EE263" s="52"/>
      <c r="EF263" s="52"/>
      <c r="EG263" s="52"/>
      <c r="EH263" s="52"/>
      <c r="EI263" s="52"/>
      <c r="EJ263" s="52"/>
      <c r="EK263" s="52"/>
      <c r="EL263" s="52"/>
      <c r="EM263" s="52"/>
      <c r="EN263" s="52"/>
      <c r="EO263" s="52"/>
      <c r="EP263" s="52"/>
      <c r="EQ263" s="52"/>
      <c r="ER263" s="52"/>
      <c r="ES263" s="52"/>
      <c r="ET263" s="52"/>
      <c r="EU263" s="52"/>
      <c r="EV263" s="52"/>
      <c r="EW263" s="52"/>
      <c r="EX263" s="52"/>
    </row>
    <row r="264" spans="1:154" s="54" customFormat="1" x14ac:dyDescent="0.2">
      <c r="A264" t="str">
        <f>A8</f>
        <v>0020012C</v>
      </c>
      <c r="B264" t="str">
        <f>B8</f>
        <v>0021960V</v>
      </c>
      <c r="C264"/>
      <c r="D264"/>
      <c r="E264"/>
      <c r="F264" s="59"/>
      <c r="G264"/>
      <c r="I264" s="59"/>
      <c r="J264" s="59"/>
      <c r="L264" s="12">
        <f>IFERROR((L8 -L$252)/L$254,"")</f>
        <v>-0.23351873999590922</v>
      </c>
      <c r="N264" s="59"/>
      <c r="O264" s="12">
        <f>IFERROR((O8 -O$252)/O$254,"")</f>
        <v>1.220494181747976</v>
      </c>
      <c r="R264"/>
      <c r="U264" s="59"/>
      <c r="V264" s="59"/>
      <c r="X264" s="12">
        <f>IFERROR(-(X8 -X$252)/X$254,"")</f>
        <v>-0.15054683860030418</v>
      </c>
      <c r="Z264" s="59"/>
      <c r="AA264"/>
      <c r="AD264"/>
      <c r="AG264"/>
      <c r="AH264" s="59"/>
      <c r="AJ264" s="12">
        <f>IFERROR((AJ8 -AJ$252)/AJ$254,"")</f>
        <v>-0.38663689245698818</v>
      </c>
      <c r="AK264"/>
      <c r="AL264" s="59"/>
      <c r="AM264" s="12">
        <f>IFERROR(-(AM8 -AM$252)/AM$254,"")</f>
        <v>-0.49395912264543818</v>
      </c>
      <c r="AP264" s="12">
        <f>IFERROR((AP8 -AP$252)/AP$254,"")</f>
        <v>-0.40906748961824951</v>
      </c>
      <c r="AS264" s="12">
        <f>IFERROR(-(AS8 -AS$252)/AS$254,"")</f>
        <v>0.222653763068273</v>
      </c>
      <c r="AT264" s="59"/>
      <c r="AV264" s="12">
        <f>IFERROR(-(AV8 -AV$252)/AV$254,"")</f>
        <v>0.88222338836241843</v>
      </c>
      <c r="AW264" s="97"/>
      <c r="AX264" s="59"/>
      <c r="AY264" s="12">
        <f>IFERROR(-(AY8 -AY$252)/AY$254,"")</f>
        <v>3.333483439757165E-2</v>
      </c>
      <c r="AZ264" s="97">
        <v>1.6</v>
      </c>
      <c r="BB264" s="12">
        <f>IFERROR(-(BB8 -BB$252)/BB$254,"")</f>
        <v>0.6426697812765888</v>
      </c>
      <c r="BC264" s="97"/>
      <c r="BE264" s="12">
        <f>IFERROR((BE8 -BE$252)/BE$254,"")</f>
        <v>0.10814932901928274</v>
      </c>
      <c r="BF264" s="4"/>
      <c r="BH264"/>
      <c r="BJ264" s="59"/>
      <c r="BK264" s="12">
        <f>IFERROR((BK8 -BK$252)/BK$254,"")</f>
        <v>0.28406229602740701</v>
      </c>
      <c r="BL264" s="4"/>
      <c r="BN264"/>
      <c r="BQ264" s="12">
        <f>IFERROR((BQ8 -BQ$252)/BQ$254,"")</f>
        <v>-0.19932649433716351</v>
      </c>
      <c r="BR264" s="92"/>
      <c r="BT264"/>
      <c r="BV264" s="59"/>
      <c r="BW264" s="12">
        <f>IFERROR(-(BW8 -BW$252)/BW$254,"")</f>
        <v>8.6902358834065274E-2</v>
      </c>
      <c r="BZ264" s="12">
        <f>IFERROR((BZ8 -BZ$252)/BZ$254,"")</f>
        <v>-6.6405453566043923E-2</v>
      </c>
      <c r="CA264" s="89"/>
      <c r="CC264" s="12">
        <f>IFERROR(-(CC8 -CC$252)/CC$254,"")</f>
        <v>9.8533755193209796E-2</v>
      </c>
      <c r="CD264" s="4"/>
      <c r="CF264" s="12">
        <f>IFERROR(-(CF8 -CF$252)/CF$254,"")</f>
        <v>0.5782465764764938</v>
      </c>
      <c r="CG264" s="4">
        <v>3.8</v>
      </c>
      <c r="CH264" s="2"/>
      <c r="CI264" s="12">
        <f>IFERROR((CI8 -CI$252)/CI$254,"")</f>
        <v>0.51193802008713474</v>
      </c>
      <c r="CL264"/>
      <c r="CO264" s="12">
        <f>IFERROR((CO8 -CO$252)/CO$254,"")</f>
        <v>-6.6910948282339167</v>
      </c>
      <c r="CP264" s="59"/>
      <c r="CT264" s="59"/>
      <c r="CU264" s="12">
        <f>IFERROR((CU8 -CU$252)/CU$254,"")</f>
        <v>0.13322620452587602</v>
      </c>
      <c r="CX264" s="2"/>
      <c r="DA264" s="12">
        <f>IFERROR((DA8 -DA$252)/DA$254,"")</f>
        <v>1.0695021358644279</v>
      </c>
      <c r="DB264" s="59"/>
      <c r="DD264" s="12">
        <f>IFERROR(-(DD8 -DD$252)/DD$254,"")</f>
        <v>0.69917067165896984</v>
      </c>
      <c r="DE264" s="52"/>
      <c r="DF264" s="55"/>
      <c r="DG264" s="12">
        <f>IFERROR(-(DG8 -DG$252)/DG$254,"")</f>
        <v>0.10113437317989525</v>
      </c>
      <c r="DH264" s="55"/>
      <c r="DI264" s="52"/>
      <c r="DJ264" s="52"/>
      <c r="DK264" s="55"/>
      <c r="DL264" s="52"/>
      <c r="DM264" s="52"/>
      <c r="DN264" s="52"/>
      <c r="DO264" s="52"/>
      <c r="DP264" s="52"/>
      <c r="DQ264" s="52"/>
      <c r="DR264" s="52"/>
      <c r="DS264" s="52"/>
      <c r="DT264" s="52"/>
      <c r="DU264" s="52"/>
      <c r="DV264" s="52"/>
      <c r="DW264" s="55"/>
      <c r="DX264" s="55"/>
      <c r="DY264" s="55"/>
      <c r="DZ264" s="52"/>
      <c r="EA264" s="52"/>
      <c r="EB264" s="52"/>
      <c r="EC264" s="52"/>
      <c r="ED264" s="52"/>
      <c r="EE264" s="52"/>
      <c r="EF264" s="52"/>
      <c r="EG264" s="52"/>
      <c r="EH264" s="52"/>
      <c r="EI264" s="52"/>
      <c r="EJ264" s="52"/>
      <c r="EK264" s="52"/>
      <c r="EL264" s="52"/>
      <c r="EM264" s="52"/>
      <c r="EN264" s="52"/>
      <c r="EO264" s="52"/>
      <c r="EP264" s="52"/>
      <c r="EQ264" s="52"/>
      <c r="ER264" s="52"/>
      <c r="ES264" s="52"/>
      <c r="ET264" s="52"/>
      <c r="EU264" s="52"/>
      <c r="EV264" s="52"/>
      <c r="EW264" s="52"/>
      <c r="EX264" s="52"/>
    </row>
    <row r="265" spans="1:154" s="54" customFormat="1" x14ac:dyDescent="0.2">
      <c r="A265" t="str">
        <f t="shared" ref="A265:B328" si="11">A9</f>
        <v>0020034B</v>
      </c>
      <c r="B265" t="str">
        <f t="shared" si="11"/>
        <v>0021961W</v>
      </c>
      <c r="C265"/>
      <c r="D265"/>
      <c r="E265"/>
      <c r="F265" s="59"/>
      <c r="G265"/>
      <c r="I265" s="59"/>
      <c r="J265" s="59"/>
      <c r="L265" s="12">
        <f t="shared" ref="L265:L314" si="12">IFERROR((L9 -L$252)/L$254,"")</f>
        <v>-0.6100044512070194</v>
      </c>
      <c r="N265" s="59"/>
      <c r="O265" s="12">
        <f t="shared" ref="O265:O314" si="13">IFERROR((O9 -O$252)/O$254,"")</f>
        <v>1.854272521637047</v>
      </c>
      <c r="R265"/>
      <c r="U265" s="59"/>
      <c r="V265" s="59"/>
      <c r="X265" s="12">
        <f t="shared" ref="X265:X328" si="14">IFERROR(-(X9 -X$252)/X$254,"")</f>
        <v>0.16949280426766375</v>
      </c>
      <c r="Z265" s="59"/>
      <c r="AA265"/>
      <c r="AD265"/>
      <c r="AG265"/>
      <c r="AH265" s="59"/>
      <c r="AJ265" s="12">
        <f t="shared" ref="AJ265:AJ328" si="15">IFERROR((AJ9 -AJ$252)/AJ$254,"")</f>
        <v>-0.2141420156420604</v>
      </c>
      <c r="AK265"/>
      <c r="AL265" s="59"/>
      <c r="AM265" s="12">
        <f t="shared" ref="AM265:AM328" si="16">IFERROR(-(AM9 -AM$252)/AM$254,"")</f>
        <v>-8.6404235886309258E-2</v>
      </c>
      <c r="AP265" s="12">
        <f t="shared" ref="AP265:AP328" si="17">IFERROR((AP9 -AP$252)/AP$254,"")</f>
        <v>-0.144827540004241</v>
      </c>
      <c r="AS265" s="12">
        <f t="shared" ref="AS265:AS328" si="18">IFERROR(-(AS9 -AS$252)/AS$254,"")</f>
        <v>-0.13626691430348839</v>
      </c>
      <c r="AT265" s="59"/>
      <c r="AV265" s="12">
        <f t="shared" ref="AV265:AV325" si="19">IFERROR(-(AV9 -AV$252)/AV$254,"")</f>
        <v>-1.0674020775796902</v>
      </c>
      <c r="AW265" s="97"/>
      <c r="AX265" s="59"/>
      <c r="AY265" s="12">
        <f t="shared" ref="AY265:AY328" si="20">IFERROR(-(AY9 -AY$252)/AY$254,"")</f>
        <v>-8.0343906005175617E-2</v>
      </c>
      <c r="AZ265" s="97">
        <v>1.9</v>
      </c>
      <c r="BB265" s="12">
        <f t="shared" ref="BB265:BB328" si="21">IFERROR(-(BB9 -BB$252)/BB$254,"")</f>
        <v>0.40494622918237866</v>
      </c>
      <c r="BC265" s="97"/>
      <c r="BE265" s="12">
        <f t="shared" ref="BE265:BE328" si="22">IFERROR((BE9 -BE$252)/BE$254,"")</f>
        <v>0.10814932901928274</v>
      </c>
      <c r="BF265" s="4"/>
      <c r="BH265"/>
      <c r="BJ265" s="59"/>
      <c r="BK265" s="12">
        <f t="shared" ref="BK265:BK328" si="23">IFERROR((BK9 -BK$252)/BK$254,"")</f>
        <v>-0.17771385022404251</v>
      </c>
      <c r="BL265" s="4"/>
      <c r="BN265"/>
      <c r="BQ265" s="12">
        <f t="shared" ref="BQ265:BQ328" si="24">IFERROR((BQ9 -BQ$252)/BQ$254,"")</f>
        <v>-0.49831623584290879</v>
      </c>
      <c r="BR265" s="92"/>
      <c r="BT265"/>
      <c r="BV265" s="59"/>
      <c r="BW265" s="12">
        <f t="shared" ref="BW265:BW314" si="25">IFERROR(-(BW9 -BW$252)/BW$254,"")</f>
        <v>1.1141756156631391</v>
      </c>
      <c r="BZ265" s="12">
        <f t="shared" ref="BZ265:BZ328" si="26">IFERROR((BZ9 -BZ$252)/BZ$254,"")</f>
        <v>0.68403487685644948</v>
      </c>
      <c r="CA265" s="89"/>
      <c r="CC265" s="12">
        <f t="shared" ref="CC265:CC325" si="27">IFERROR(-(CC9 -CC$252)/CC$254,"")</f>
        <v>1.017695035099361</v>
      </c>
      <c r="CD265" s="4"/>
      <c r="CF265" s="12">
        <f t="shared" ref="CF265:CF328" si="28">IFERROR(-(CF9 -CF$252)/CF$254,"")</f>
        <v>-1.4895270835268672</v>
      </c>
      <c r="CG265" s="4">
        <v>14</v>
      </c>
      <c r="CH265" s="2"/>
      <c r="CI265" s="12">
        <f t="shared" ref="CI265:CI328" si="29">IFERROR((CI9 -CI$252)/CI$254,"")</f>
        <v>-1.2869299643280294</v>
      </c>
      <c r="CL265"/>
      <c r="CO265" s="12">
        <f t="shared" ref="CO265:CO328" si="30">IFERROR((CO9 -CO$252)/CO$254,"")</f>
        <v>-0.77673923318140836</v>
      </c>
      <c r="CP265" s="59"/>
      <c r="CT265" s="59"/>
      <c r="CU265" s="12">
        <f t="shared" ref="CU265:CU328" si="31">IFERROR((CU9 -CU$252)/CU$254,"")</f>
        <v>-5.2452144571449946</v>
      </c>
      <c r="CX265" s="2"/>
      <c r="DA265" s="12">
        <f t="shared" ref="DA265:DA325" si="32">IFERROR((DA9 -DA$252)/DA$254,"")</f>
        <v>-1.8032303453528165</v>
      </c>
      <c r="DB265" s="59"/>
      <c r="DD265" s="12">
        <f t="shared" ref="DD265:DD314" si="33">IFERROR(-(DD9 -DD$252)/DD$254,"")</f>
        <v>0.76032976142050712</v>
      </c>
      <c r="DE265" s="52"/>
      <c r="DF265" s="55"/>
      <c r="DG265" s="12">
        <f t="shared" ref="DG265:DG314" si="34">IFERROR(-(DG9 -DG$252)/DG$254,"")</f>
        <v>0.93304615256290513</v>
      </c>
      <c r="DH265" s="55"/>
      <c r="DI265" s="52"/>
      <c r="DJ265" s="52"/>
      <c r="DK265" s="55"/>
      <c r="DL265" s="52"/>
      <c r="DM265" s="52"/>
      <c r="DN265" s="52"/>
      <c r="DO265" s="52"/>
      <c r="DP265" s="52"/>
      <c r="DQ265" s="52"/>
      <c r="DR265" s="52"/>
      <c r="DS265" s="52"/>
      <c r="DT265" s="52"/>
      <c r="DU265" s="52"/>
      <c r="DV265" s="52"/>
      <c r="DW265" s="55"/>
      <c r="DX265" s="55"/>
      <c r="DY265" s="55"/>
      <c r="DZ265" s="52"/>
      <c r="EA265" s="52"/>
      <c r="EB265" s="52"/>
      <c r="EC265" s="52"/>
      <c r="ED265" s="52"/>
      <c r="EE265" s="52"/>
      <c r="EF265" s="52"/>
      <c r="EG265" s="52"/>
      <c r="EH265" s="52"/>
      <c r="EI265" s="52"/>
      <c r="EJ265" s="52"/>
      <c r="EK265" s="52"/>
      <c r="EL265" s="52"/>
      <c r="EM265" s="52"/>
      <c r="EN265" s="52"/>
      <c r="EO265" s="52"/>
      <c r="EP265" s="52"/>
      <c r="EQ265" s="52"/>
      <c r="ER265" s="52"/>
      <c r="ES265" s="52"/>
      <c r="ET265" s="52"/>
      <c r="EU265" s="52"/>
      <c r="EV265" s="52"/>
      <c r="EW265" s="52"/>
      <c r="EX265" s="52"/>
    </row>
    <row r="266" spans="1:154" s="54" customFormat="1" x14ac:dyDescent="0.2">
      <c r="A266" t="str">
        <f t="shared" si="11"/>
        <v>0021476U</v>
      </c>
      <c r="B266" t="str">
        <f t="shared" si="11"/>
        <v>0021477V</v>
      </c>
      <c r="C266"/>
      <c r="D266"/>
      <c r="E266"/>
      <c r="F266" s="59"/>
      <c r="G266"/>
      <c r="I266" s="59"/>
      <c r="J266" s="59"/>
      <c r="L266" s="12">
        <f t="shared" si="12"/>
        <v>-0.36259955526828974</v>
      </c>
      <c r="N266" s="59"/>
      <c r="O266" s="12">
        <f t="shared" si="13"/>
        <v>0.61140850445198569</v>
      </c>
      <c r="R266"/>
      <c r="U266" s="59"/>
      <c r="V266" s="59"/>
      <c r="X266" s="12">
        <f t="shared" si="14"/>
        <v>9.6150386110420968E-2</v>
      </c>
      <c r="Z266" s="59"/>
      <c r="AA266"/>
      <c r="AD266"/>
      <c r="AG266"/>
      <c r="AH266" s="59"/>
      <c r="AJ266" s="12">
        <f t="shared" si="15"/>
        <v>0.2120217976654078</v>
      </c>
      <c r="AK266"/>
      <c r="AL266" s="59"/>
      <c r="AM266" s="12">
        <f t="shared" si="16"/>
        <v>-0.59121653880386693</v>
      </c>
      <c r="AP266" s="12">
        <f t="shared" si="17"/>
        <v>0.3836523592237765</v>
      </c>
      <c r="AS266" s="12">
        <f t="shared" si="18"/>
        <v>0.20670173296286115</v>
      </c>
      <c r="AT266" s="59"/>
      <c r="AV266" s="12">
        <f t="shared" si="19"/>
        <v>0.88222338836241843</v>
      </c>
      <c r="AW266" s="97"/>
      <c r="AX266" s="59"/>
      <c r="AY266" s="12">
        <f t="shared" si="20"/>
        <v>0.6396214498788908</v>
      </c>
      <c r="AZ266" s="97">
        <v>0</v>
      </c>
      <c r="BB266" s="12">
        <f t="shared" si="21"/>
        <v>0.14080894907770067</v>
      </c>
      <c r="BC266" s="97"/>
      <c r="BE266" s="12">
        <f t="shared" si="22"/>
        <v>-1.5870914033579657</v>
      </c>
      <c r="BF266" s="4"/>
      <c r="BH266"/>
      <c r="BJ266" s="59"/>
      <c r="BK266" s="12">
        <f t="shared" si="23"/>
        <v>-1.1012661427269415</v>
      </c>
      <c r="BL266" s="4"/>
      <c r="BN266"/>
      <c r="BQ266" s="12">
        <f t="shared" si="24"/>
        <v>-1.69427520186589</v>
      </c>
      <c r="BR266" s="92"/>
      <c r="BT266"/>
      <c r="BV266" s="59"/>
      <c r="BW266" s="12">
        <f t="shared" si="25"/>
        <v>0.14003718246315541</v>
      </c>
      <c r="BZ266" s="12">
        <f t="shared" si="26"/>
        <v>-0.44637524112173699</v>
      </c>
      <c r="CA266" s="89"/>
      <c r="CC266" s="12">
        <f t="shared" si="27"/>
        <v>-3.5035847741687332</v>
      </c>
      <c r="CD266" s="4"/>
      <c r="CF266" s="12">
        <f t="shared" si="28"/>
        <v>-3.2329440909806819</v>
      </c>
      <c r="CG266" s="4">
        <v>22.6</v>
      </c>
      <c r="CH266" s="2"/>
      <c r="CI266" s="12">
        <f t="shared" si="29"/>
        <v>-2.2012168741899938</v>
      </c>
      <c r="CL266"/>
      <c r="CO266" s="12">
        <f t="shared" si="30"/>
        <v>-1.6367763809074627</v>
      </c>
      <c r="CP266" s="59"/>
      <c r="CT266" s="59"/>
      <c r="CU266" s="12">
        <f t="shared" si="31"/>
        <v>-5.2452144571449946</v>
      </c>
      <c r="CX266" s="2"/>
      <c r="DA266" s="12">
        <f t="shared" si="32"/>
        <v>0.48086142542741739</v>
      </c>
      <c r="DB266" s="59"/>
      <c r="DD266" s="12">
        <f t="shared" si="33"/>
        <v>0.75165187586966975</v>
      </c>
      <c r="DE266" s="52"/>
      <c r="DF266" s="55"/>
      <c r="DG266" s="12">
        <f t="shared" si="34"/>
        <v>0.76666379668630313</v>
      </c>
      <c r="DH266" s="55"/>
      <c r="DI266" s="52"/>
      <c r="DJ266" s="52"/>
      <c r="DK266" s="55"/>
      <c r="DL266" s="52"/>
      <c r="DM266" s="52"/>
      <c r="DN266" s="52"/>
      <c r="DO266" s="52"/>
      <c r="DP266" s="52"/>
      <c r="DQ266" s="52"/>
      <c r="DR266" s="52"/>
      <c r="DS266" s="52"/>
      <c r="DT266" s="52"/>
      <c r="DU266" s="52"/>
      <c r="DV266" s="52"/>
      <c r="DW266" s="55"/>
      <c r="DX266" s="55"/>
      <c r="DY266" s="55"/>
      <c r="DZ266" s="52"/>
      <c r="EA266" s="52"/>
      <c r="EB266" s="52"/>
      <c r="EC266" s="52"/>
      <c r="ED266" s="52"/>
      <c r="EE266" s="52"/>
      <c r="EF266" s="52"/>
      <c r="EG266" s="52"/>
      <c r="EH266" s="52"/>
      <c r="EI266" s="52"/>
      <c r="EJ266" s="52"/>
      <c r="EK266" s="52"/>
      <c r="EL266" s="52"/>
      <c r="EM266" s="52"/>
      <c r="EN266" s="52"/>
      <c r="EO266" s="52"/>
      <c r="EP266" s="52"/>
      <c r="EQ266" s="52"/>
      <c r="ER266" s="52"/>
      <c r="ES266" s="52"/>
      <c r="ET266" s="52"/>
      <c r="EU266" s="52"/>
      <c r="EV266" s="52"/>
      <c r="EW266" s="52"/>
      <c r="EX266" s="52"/>
    </row>
    <row r="267" spans="1:154" s="54" customFormat="1" x14ac:dyDescent="0.2">
      <c r="A267" t="str">
        <f t="shared" si="11"/>
        <v>0021939X</v>
      </c>
      <c r="B267" t="str">
        <f t="shared" si="11"/>
        <v>0020013D</v>
      </c>
      <c r="C267"/>
      <c r="D267"/>
      <c r="E267"/>
      <c r="F267" s="59"/>
      <c r="G267"/>
      <c r="I267" s="59"/>
      <c r="J267" s="59"/>
      <c r="L267" s="12">
        <f t="shared" si="12"/>
        <v>-0.34108608605622642</v>
      </c>
      <c r="N267" s="59"/>
      <c r="O267" s="12">
        <f t="shared" si="13"/>
        <v>0.21632590296269433</v>
      </c>
      <c r="R267"/>
      <c r="U267" s="59"/>
      <c r="V267" s="59"/>
      <c r="X267" s="12">
        <f t="shared" si="14"/>
        <v>0.18282778938716263</v>
      </c>
      <c r="Z267" s="59"/>
      <c r="AA267"/>
      <c r="AD267"/>
      <c r="AG267"/>
      <c r="AH267" s="59"/>
      <c r="AJ267" s="12">
        <f t="shared" si="15"/>
        <v>0.33378288718182753</v>
      </c>
      <c r="AK267"/>
      <c r="AL267" s="59"/>
      <c r="AM267" s="12">
        <f t="shared" si="16"/>
        <v>0.24936541513683624</v>
      </c>
      <c r="AP267" s="12">
        <f t="shared" si="17"/>
        <v>-4.8740285599147358E-2</v>
      </c>
      <c r="AS267" s="12">
        <f t="shared" si="18"/>
        <v>1.0441833134969711</v>
      </c>
      <c r="AT267" s="59"/>
      <c r="AV267" s="12">
        <f t="shared" si="19"/>
        <v>-1.0674020775796902</v>
      </c>
      <c r="AW267" s="97"/>
      <c r="AX267" s="59"/>
      <c r="AY267" s="12">
        <f t="shared" si="20"/>
        <v>0.14701357480031901</v>
      </c>
      <c r="AZ267" s="97">
        <v>1.3</v>
      </c>
      <c r="BB267" s="12">
        <f t="shared" si="21"/>
        <v>0.6426697812765888</v>
      </c>
      <c r="BC267" s="97"/>
      <c r="BE267" s="12">
        <f t="shared" si="22"/>
        <v>0.64348850766472965</v>
      </c>
      <c r="BF267" s="4"/>
      <c r="BH267"/>
      <c r="BJ267" s="59"/>
      <c r="BK267" s="12">
        <f t="shared" si="23"/>
        <v>6.9966082765373127E-3</v>
      </c>
      <c r="BL267" s="4"/>
      <c r="BN267"/>
      <c r="BQ267" s="12">
        <f t="shared" si="24"/>
        <v>0.49831623584290879</v>
      </c>
      <c r="BR267" s="92"/>
      <c r="BT267"/>
      <c r="BV267" s="59"/>
      <c r="BW267" s="12">
        <f t="shared" si="25"/>
        <v>-0.39131105382774478</v>
      </c>
      <c r="BZ267" s="12">
        <f t="shared" si="26"/>
        <v>0.75052958967869565</v>
      </c>
      <c r="CA267" s="89"/>
      <c r="CC267" s="12">
        <f t="shared" si="27"/>
        <v>1.017695035099361</v>
      </c>
      <c r="CD267" s="4"/>
      <c r="CF267" s="12">
        <f t="shared" si="28"/>
        <v>-1.124625849408627</v>
      </c>
      <c r="CG267" s="4">
        <v>12.2</v>
      </c>
      <c r="CH267" s="2"/>
      <c r="CI267" s="12">
        <f t="shared" si="29"/>
        <v>7.0255713128474076E-2</v>
      </c>
      <c r="CL267"/>
      <c r="CO267" s="12">
        <f t="shared" si="30"/>
        <v>0.49991701813752176</v>
      </c>
      <c r="CP267" s="59"/>
      <c r="CT267" s="59"/>
      <c r="CU267" s="12">
        <f t="shared" si="31"/>
        <v>-5.2452144571449946</v>
      </c>
      <c r="CX267" s="2"/>
      <c r="DA267" s="12">
        <f t="shared" si="32"/>
        <v>-0.58604986223966571</v>
      </c>
      <c r="DB267" s="59"/>
      <c r="DD267" s="12">
        <f t="shared" si="33"/>
        <v>0.25397517656770213</v>
      </c>
      <c r="DE267" s="52"/>
      <c r="DF267" s="55"/>
      <c r="DG267" s="12">
        <f t="shared" si="34"/>
        <v>0.76666379668630313</v>
      </c>
      <c r="DH267" s="55"/>
      <c r="DI267" s="52"/>
      <c r="DJ267" s="52"/>
      <c r="DK267" s="55"/>
      <c r="DL267" s="52"/>
      <c r="DM267" s="52"/>
      <c r="DN267" s="52"/>
      <c r="DO267" s="52"/>
      <c r="DP267" s="52"/>
      <c r="DQ267" s="52"/>
      <c r="DR267" s="52"/>
      <c r="DS267" s="52"/>
      <c r="DT267" s="52"/>
      <c r="DU267" s="52"/>
      <c r="DV267" s="52"/>
      <c r="DW267" s="55"/>
      <c r="DX267" s="55"/>
      <c r="DY267" s="55"/>
      <c r="DZ267" s="52"/>
      <c r="EA267" s="52"/>
      <c r="EB267" s="52"/>
      <c r="EC267" s="52"/>
      <c r="ED267" s="52"/>
      <c r="EE267" s="52"/>
      <c r="EF267" s="52"/>
      <c r="EG267" s="52"/>
      <c r="EH267" s="52"/>
      <c r="EI267" s="52"/>
      <c r="EJ267" s="52"/>
      <c r="EK267" s="52"/>
      <c r="EL267" s="52"/>
      <c r="EM267" s="52"/>
      <c r="EN267" s="52"/>
      <c r="EO267" s="52"/>
      <c r="EP267" s="52"/>
      <c r="EQ267" s="52"/>
      <c r="ER267" s="52"/>
      <c r="ES267" s="52"/>
      <c r="ET267" s="52"/>
      <c r="EU267" s="52"/>
      <c r="EV267" s="52"/>
      <c r="EW267" s="52"/>
      <c r="EX267" s="52"/>
    </row>
    <row r="268" spans="1:154" s="54" customFormat="1" x14ac:dyDescent="0.2">
      <c r="A268" t="str">
        <f t="shared" si="11"/>
        <v>0022042J</v>
      </c>
      <c r="B268" t="str">
        <f t="shared" si="11"/>
        <v>0022043K</v>
      </c>
      <c r="C268"/>
      <c r="D268"/>
      <c r="E268"/>
      <c r="F268" s="59"/>
      <c r="G268"/>
      <c r="I268" s="59"/>
      <c r="J268" s="59"/>
      <c r="L268" s="12">
        <f t="shared" si="12"/>
        <v>1.1648567587882144</v>
      </c>
      <c r="N268" s="59"/>
      <c r="O268" s="12">
        <f t="shared" si="13"/>
        <v>-0.73845705063642519</v>
      </c>
      <c r="R268"/>
      <c r="U268" s="59"/>
      <c r="V268" s="59"/>
      <c r="X268" s="12">
        <f t="shared" si="14"/>
        <v>-0.45725149634877371</v>
      </c>
      <c r="Z268" s="59"/>
      <c r="AA268"/>
      <c r="AD268"/>
      <c r="AG268"/>
      <c r="AH268" s="59"/>
      <c r="AJ268" s="12">
        <f t="shared" si="15"/>
        <v>-1.0563228847972943</v>
      </c>
      <c r="AK268"/>
      <c r="AL268" s="59"/>
      <c r="AM268" s="12">
        <f t="shared" si="16"/>
        <v>0.33504456746688016</v>
      </c>
      <c r="AP268" s="12">
        <f t="shared" si="17"/>
        <v>0.119412409609768</v>
      </c>
      <c r="AS268" s="12">
        <f t="shared" si="18"/>
        <v>-1.3087411270512426</v>
      </c>
      <c r="AT268" s="59"/>
      <c r="AV268" s="12">
        <f t="shared" si="19"/>
        <v>-1.6497577362377227</v>
      </c>
      <c r="AW268" s="97"/>
      <c r="AX268" s="59"/>
      <c r="AY268" s="12">
        <f t="shared" si="20"/>
        <v>7.1227747865154137E-2</v>
      </c>
      <c r="AZ268" s="97">
        <v>1.5</v>
      </c>
      <c r="BB268" s="12">
        <f t="shared" si="21"/>
        <v>0.6426697812765888</v>
      </c>
      <c r="BC268" s="97"/>
      <c r="BE268" s="12">
        <f t="shared" si="22"/>
        <v>0.55426531122382183</v>
      </c>
      <c r="BF268" s="4"/>
      <c r="BH268"/>
      <c r="BJ268" s="59"/>
      <c r="BK268" s="12">
        <f t="shared" si="23"/>
        <v>0.56112798377827677</v>
      </c>
      <c r="BL268" s="4"/>
      <c r="BN268"/>
      <c r="BQ268" s="12">
        <f t="shared" si="24"/>
        <v>0.39865298867432702</v>
      </c>
      <c r="BR268" s="92"/>
      <c r="BT268"/>
      <c r="BV268" s="59"/>
      <c r="BW268" s="12">
        <f t="shared" si="25"/>
        <v>-0.44444587745683489</v>
      </c>
      <c r="BZ268" s="12">
        <f t="shared" si="26"/>
        <v>-0.60786240083290644</v>
      </c>
      <c r="CA268" s="89"/>
      <c r="CC268" s="12">
        <f t="shared" si="27"/>
        <v>-5.0519425332111907E-2</v>
      </c>
      <c r="CD268" s="4"/>
      <c r="CF268" s="12">
        <f t="shared" si="28"/>
        <v>1.3485936262816676</v>
      </c>
      <c r="CG268" s="4">
        <v>0</v>
      </c>
      <c r="CH268" s="2"/>
      <c r="CI268" s="12">
        <f t="shared" si="29"/>
        <v>1.4364105816463126</v>
      </c>
      <c r="CL268"/>
      <c r="CO268" s="12">
        <f t="shared" si="30"/>
        <v>1.9825466157730132</v>
      </c>
      <c r="CP268" s="59"/>
      <c r="CT268" s="59"/>
      <c r="CU268" s="12">
        <f t="shared" si="31"/>
        <v>0.6621673017301194</v>
      </c>
      <c r="CX268" s="2"/>
      <c r="DA268" s="12">
        <f t="shared" si="32"/>
        <v>0.29158618350385851</v>
      </c>
      <c r="DB268" s="59"/>
      <c r="DD268" s="12">
        <f t="shared" si="33"/>
        <v>0.6036219222751118</v>
      </c>
      <c r="DE268" s="52"/>
      <c r="DF268" s="55"/>
      <c r="DG268" s="12">
        <f t="shared" si="34"/>
        <v>1.099428508439507</v>
      </c>
      <c r="DH268" s="55"/>
      <c r="DI268" s="52"/>
      <c r="DJ268" s="52"/>
      <c r="DK268" s="55"/>
      <c r="DL268" s="52"/>
      <c r="DM268" s="52"/>
      <c r="DN268" s="52"/>
      <c r="DO268" s="52"/>
      <c r="DP268" s="52"/>
      <c r="DQ268" s="52"/>
      <c r="DR268" s="52"/>
      <c r="DS268" s="52"/>
      <c r="DT268" s="52"/>
      <c r="DU268" s="52"/>
      <c r="DV268" s="52"/>
      <c r="DW268" s="55"/>
      <c r="DX268" s="55"/>
      <c r="DY268" s="55"/>
      <c r="DZ268" s="52"/>
      <c r="EA268" s="52"/>
      <c r="EB268" s="52"/>
      <c r="EC268" s="52"/>
      <c r="ED268" s="52"/>
      <c r="EE268" s="52"/>
      <c r="EF268" s="52"/>
      <c r="EG268" s="52"/>
      <c r="EH268" s="52"/>
      <c r="EI268" s="52"/>
      <c r="EJ268" s="52"/>
      <c r="EK268" s="52"/>
      <c r="EL268" s="52"/>
      <c r="EM268" s="52"/>
      <c r="EN268" s="52"/>
      <c r="EO268" s="52"/>
      <c r="EP268" s="52"/>
      <c r="EQ268" s="52"/>
      <c r="ER268" s="52"/>
      <c r="ES268" s="52"/>
      <c r="ET268" s="52"/>
      <c r="EU268" s="52"/>
      <c r="EV268" s="52"/>
      <c r="EW268" s="52"/>
      <c r="EX268" s="52"/>
    </row>
    <row r="269" spans="1:154" s="54" customFormat="1" x14ac:dyDescent="0.2">
      <c r="A269" t="str">
        <f t="shared" si="11"/>
        <v>0022044L</v>
      </c>
      <c r="B269" t="str">
        <f t="shared" si="11"/>
        <v>0020061F</v>
      </c>
      <c r="C269"/>
      <c r="D269"/>
      <c r="E269"/>
      <c r="F269" s="59"/>
      <c r="G269"/>
      <c r="I269" s="59"/>
      <c r="J269" s="59"/>
      <c r="L269" s="12">
        <f t="shared" si="12"/>
        <v>0.75610084375900899</v>
      </c>
      <c r="N269" s="59"/>
      <c r="O269" s="12">
        <f t="shared" si="13"/>
        <v>-1.2981574027462544</v>
      </c>
      <c r="R269"/>
      <c r="U269" s="59"/>
      <c r="V269" s="59"/>
      <c r="X269" s="12">
        <f t="shared" si="14"/>
        <v>-0.5772663624242621</v>
      </c>
      <c r="Z269" s="59"/>
      <c r="AA269"/>
      <c r="AD269"/>
      <c r="AG269"/>
      <c r="AH269" s="59"/>
      <c r="AJ269" s="12">
        <f t="shared" si="15"/>
        <v>-0.69103961624803667</v>
      </c>
      <c r="AK269"/>
      <c r="AL269" s="59"/>
      <c r="AM269" s="12">
        <f t="shared" si="16"/>
        <v>0.37904197001474049</v>
      </c>
      <c r="AP269" s="12">
        <f t="shared" si="17"/>
        <v>0.8640886312492474</v>
      </c>
      <c r="AS269" s="12">
        <f t="shared" si="18"/>
        <v>-0.13626691430348839</v>
      </c>
      <c r="AT269" s="59"/>
      <c r="AV269" s="12">
        <f t="shared" si="19"/>
        <v>0.22390829596638173</v>
      </c>
      <c r="AW269" s="97"/>
      <c r="AX269" s="59"/>
      <c r="AY269" s="12">
        <f t="shared" si="20"/>
        <v>0.18490648826790149</v>
      </c>
      <c r="AZ269" s="97">
        <v>1.2</v>
      </c>
      <c r="BB269" s="12">
        <f t="shared" si="21"/>
        <v>0.35211877316144302</v>
      </c>
      <c r="BC269" s="97"/>
      <c r="BE269" s="12">
        <f t="shared" si="22"/>
        <v>-0.33796665318525637</v>
      </c>
      <c r="BF269" s="4"/>
      <c r="BH269"/>
      <c r="BJ269" s="59"/>
      <c r="BK269" s="12">
        <f t="shared" si="23"/>
        <v>-0.45477953797491222</v>
      </c>
      <c r="BL269" s="4"/>
      <c r="BN269"/>
      <c r="BQ269" s="12">
        <f t="shared" si="24"/>
        <v>-9.9663247168581756E-2</v>
      </c>
      <c r="BR269" s="92"/>
      <c r="BT269"/>
      <c r="BV269" s="59"/>
      <c r="BW269" s="12">
        <f t="shared" si="25"/>
        <v>-0.65698517197319484</v>
      </c>
      <c r="BZ269" s="12">
        <f t="shared" si="26"/>
        <v>-1.4247974440776461</v>
      </c>
      <c r="CA269" s="89"/>
      <c r="CC269" s="12">
        <f t="shared" si="27"/>
        <v>0.17306034545587076</v>
      </c>
      <c r="CD269" s="4"/>
      <c r="CF269" s="12">
        <f t="shared" si="28"/>
        <v>-0.61781857979996002</v>
      </c>
      <c r="CG269" s="4">
        <v>9.6999999999999993</v>
      </c>
      <c r="CH269" s="2"/>
      <c r="CI269" s="12">
        <f t="shared" si="29"/>
        <v>-0.15192751357381376</v>
      </c>
      <c r="CL269"/>
      <c r="CO269" s="12">
        <f t="shared" si="30"/>
        <v>0.13406565229612569</v>
      </c>
      <c r="CP269" s="59"/>
      <c r="CT269" s="59"/>
      <c r="CU269" s="12">
        <f t="shared" si="31"/>
        <v>0.44337538473474464</v>
      </c>
      <c r="CX269" s="2"/>
      <c r="DA269" s="12">
        <f t="shared" si="32"/>
        <v>-1.3624407053776835</v>
      </c>
      <c r="DB269" s="59"/>
      <c r="DD269" s="12">
        <f t="shared" si="33"/>
        <v>-1.6915344852556455</v>
      </c>
      <c r="DE269" s="52"/>
      <c r="DF269" s="55"/>
      <c r="DG269" s="12">
        <f t="shared" si="34"/>
        <v>1.099428508439507</v>
      </c>
      <c r="DH269" s="55"/>
      <c r="DI269" s="52"/>
      <c r="DJ269" s="52"/>
      <c r="DK269" s="55"/>
      <c r="DL269" s="52"/>
      <c r="DM269" s="52"/>
      <c r="DN269" s="52"/>
      <c r="DO269" s="52"/>
      <c r="DP269" s="52"/>
      <c r="DQ269" s="52"/>
      <c r="DR269" s="52"/>
      <c r="DS269" s="52"/>
      <c r="DT269" s="52"/>
      <c r="DU269" s="52"/>
      <c r="DV269" s="52"/>
      <c r="DW269" s="55"/>
      <c r="DX269" s="55"/>
      <c r="DY269" s="55"/>
      <c r="DZ269" s="52"/>
      <c r="EA269" s="52"/>
      <c r="EB269" s="52"/>
      <c r="EC269" s="52"/>
      <c r="ED269" s="52"/>
      <c r="EE269" s="52"/>
      <c r="EF269" s="52"/>
      <c r="EG269" s="52"/>
      <c r="EH269" s="52"/>
      <c r="EI269" s="52"/>
      <c r="EJ269" s="52"/>
      <c r="EK269" s="52"/>
      <c r="EL269" s="52"/>
      <c r="EM269" s="52"/>
      <c r="EN269" s="52"/>
      <c r="EO269" s="52"/>
      <c r="EP269" s="52"/>
      <c r="EQ269" s="52"/>
      <c r="ER269" s="52"/>
      <c r="ES269" s="52"/>
      <c r="ET269" s="52"/>
      <c r="EU269" s="52"/>
      <c r="EV269" s="52"/>
      <c r="EW269" s="52"/>
      <c r="EX269" s="52"/>
    </row>
    <row r="270" spans="1:154" s="54" customFormat="1" x14ac:dyDescent="0.2">
      <c r="A270" t="str">
        <f t="shared" si="11"/>
        <v>0600002B</v>
      </c>
      <c r="B270" t="str">
        <f t="shared" si="11"/>
        <v>0600061R</v>
      </c>
      <c r="C270"/>
      <c r="D270"/>
      <c r="E270"/>
      <c r="F270" s="59"/>
      <c r="G270"/>
      <c r="I270" s="59"/>
      <c r="J270" s="59"/>
      <c r="L270" s="12">
        <f t="shared" si="12"/>
        <v>-0.47016690132860695</v>
      </c>
      <c r="N270" s="59"/>
      <c r="O270" s="12">
        <f t="shared" si="13"/>
        <v>-5.5293385561193016E-2</v>
      </c>
      <c r="R270"/>
      <c r="U270" s="59"/>
      <c r="V270" s="59"/>
      <c r="X270" s="12">
        <f t="shared" si="14"/>
        <v>0.14282283402866652</v>
      </c>
      <c r="Z270" s="59"/>
      <c r="AA270"/>
      <c r="AD270"/>
      <c r="AG270"/>
      <c r="AH270" s="59"/>
      <c r="AJ270" s="12">
        <f t="shared" si="15"/>
        <v>0.67877264081168165</v>
      </c>
      <c r="AK270"/>
      <c r="AL270" s="59"/>
      <c r="AM270" s="12">
        <f t="shared" si="16"/>
        <v>0.3304132619355265</v>
      </c>
      <c r="AP270" s="12">
        <f t="shared" si="17"/>
        <v>-0.28895842161188229</v>
      </c>
      <c r="AS270" s="12">
        <f t="shared" si="18"/>
        <v>0.94847113286450135</v>
      </c>
      <c r="AT270" s="59"/>
      <c r="AV270" s="12"/>
      <c r="AW270" s="97"/>
      <c r="AX270" s="59"/>
      <c r="AY270" s="12"/>
      <c r="AZ270" s="97"/>
      <c r="BB270" s="12"/>
      <c r="BC270" s="97"/>
      <c r="BE270" s="12">
        <f t="shared" si="22"/>
        <v>-1.1409754211534266</v>
      </c>
      <c r="BF270" s="4"/>
      <c r="BH270"/>
      <c r="BJ270" s="59"/>
      <c r="BK270" s="12">
        <f t="shared" si="23"/>
        <v>-1.563042288978391</v>
      </c>
      <c r="BL270" s="4"/>
      <c r="BN270"/>
      <c r="BQ270" s="12">
        <f t="shared" si="24"/>
        <v>-0.69764273018007228</v>
      </c>
      <c r="BR270" s="92"/>
      <c r="BT270"/>
      <c r="BV270" s="59"/>
      <c r="BW270" s="12">
        <f t="shared" si="25"/>
        <v>-0.97579411374773506</v>
      </c>
      <c r="BZ270" s="12"/>
      <c r="CA270" s="89"/>
      <c r="CC270" s="12"/>
      <c r="CD270" s="4"/>
      <c r="CF270" s="12"/>
      <c r="CG270" s="4"/>
      <c r="CH270" s="2"/>
      <c r="CI270" s="12">
        <f t="shared" si="29"/>
        <v>-0.51846707400922931</v>
      </c>
      <c r="CL270"/>
      <c r="CO270" s="12">
        <f t="shared" si="30"/>
        <v>-5.3873549341658555E-2</v>
      </c>
      <c r="CP270" s="59"/>
      <c r="CT270" s="59"/>
      <c r="CU270" s="12">
        <f t="shared" si="31"/>
        <v>-5.2452144571449946</v>
      </c>
      <c r="CX270" s="2"/>
      <c r="DA270" s="12">
        <f t="shared" si="32"/>
        <v>0.84150749449798012</v>
      </c>
      <c r="DB270" s="59"/>
      <c r="DD270" s="12">
        <f t="shared" si="33"/>
        <v>-6.6610831833354756E-2</v>
      </c>
      <c r="DE270" s="52"/>
      <c r="DF270" s="55"/>
      <c r="DG270" s="12">
        <f t="shared" si="34"/>
        <v>-0.2316303385733087</v>
      </c>
      <c r="DH270" s="55"/>
      <c r="DI270" s="52"/>
      <c r="DJ270" s="52"/>
      <c r="DK270" s="55"/>
      <c r="DL270" s="52"/>
      <c r="DM270" s="52"/>
      <c r="DN270" s="52"/>
      <c r="DO270" s="52"/>
      <c r="DP270" s="52"/>
      <c r="DQ270" s="52"/>
      <c r="DR270" s="52"/>
      <c r="DS270" s="52"/>
      <c r="DT270" s="52"/>
      <c r="DU270" s="52"/>
      <c r="DV270" s="52"/>
      <c r="DW270" s="55"/>
      <c r="DX270" s="55"/>
      <c r="DY270" s="55"/>
      <c r="DZ270" s="52"/>
      <c r="EA270" s="52"/>
      <c r="EB270" s="52"/>
      <c r="EC270" s="52"/>
      <c r="ED270" s="52"/>
      <c r="EE270" s="52"/>
      <c r="EF270" s="52"/>
      <c r="EG270" s="52"/>
      <c r="EH270" s="52"/>
      <c r="EI270" s="52"/>
      <c r="EJ270" s="52"/>
      <c r="EK270" s="52"/>
      <c r="EL270" s="52"/>
      <c r="EM270" s="52"/>
      <c r="EN270" s="52"/>
      <c r="EO270" s="52"/>
      <c r="EP270" s="52"/>
      <c r="EQ270" s="52"/>
      <c r="ER270" s="52"/>
      <c r="ES270" s="52"/>
      <c r="ET270" s="52"/>
      <c r="EU270" s="52"/>
      <c r="EV270" s="52"/>
      <c r="EW270" s="52"/>
      <c r="EX270" s="52"/>
    </row>
    <row r="271" spans="1:154" s="54" customFormat="1" x14ac:dyDescent="0.2">
      <c r="A271" t="str">
        <f t="shared" si="11"/>
        <v>0601863Z</v>
      </c>
      <c r="B271" t="str">
        <f t="shared" si="11"/>
        <v>0601871H</v>
      </c>
      <c r="C271"/>
      <c r="D271"/>
      <c r="E271"/>
      <c r="F271" s="59"/>
      <c r="G271"/>
      <c r="I271" s="59"/>
      <c r="J271" s="59"/>
      <c r="L271" s="12">
        <f t="shared" si="12"/>
        <v>-0.53470730896479723</v>
      </c>
      <c r="N271" s="59"/>
      <c r="O271" s="12">
        <f t="shared" si="13"/>
        <v>1.3357266071823524</v>
      </c>
      <c r="R271"/>
      <c r="U271" s="59"/>
      <c r="V271" s="59"/>
      <c r="X271" s="12">
        <f t="shared" si="14"/>
        <v>0.12948784890916765</v>
      </c>
      <c r="Z271" s="59"/>
      <c r="AA271"/>
      <c r="AD271"/>
      <c r="AG271"/>
      <c r="AH271" s="59"/>
      <c r="AJ271" s="12">
        <f t="shared" si="15"/>
        <v>0.15114125290719868</v>
      </c>
      <c r="AK271"/>
      <c r="AL271" s="59"/>
      <c r="AM271" s="12">
        <f t="shared" si="16"/>
        <v>-1.2118114800052671</v>
      </c>
      <c r="AP271" s="12">
        <f t="shared" si="17"/>
        <v>-0.45711111682079658</v>
      </c>
      <c r="AS271" s="12">
        <f t="shared" si="18"/>
        <v>0.58955045549273999</v>
      </c>
      <c r="AT271" s="59"/>
      <c r="AV271" s="12">
        <f t="shared" si="19"/>
        <v>0.88222338836241843</v>
      </c>
      <c r="AW271" s="97"/>
      <c r="AX271" s="59"/>
      <c r="AY271" s="12">
        <f t="shared" si="20"/>
        <v>0.6396214498788908</v>
      </c>
      <c r="AZ271" s="97">
        <v>0</v>
      </c>
      <c r="BB271" s="12">
        <f t="shared" si="21"/>
        <v>0.22005013310910401</v>
      </c>
      <c r="BC271" s="97"/>
      <c r="BE271" s="12">
        <f t="shared" si="22"/>
        <v>-1.1409754211534266</v>
      </c>
      <c r="BF271" s="4"/>
      <c r="BH271"/>
      <c r="BJ271" s="59"/>
      <c r="BK271" s="12">
        <f t="shared" si="23"/>
        <v>-1.2859766012275213</v>
      </c>
      <c r="BL271" s="4"/>
      <c r="BN271"/>
      <c r="BQ271" s="12">
        <f t="shared" si="24"/>
        <v>-1.0962957188543994</v>
      </c>
      <c r="BR271" s="92"/>
      <c r="BT271"/>
      <c r="BV271" s="59"/>
      <c r="BW271" s="12">
        <f t="shared" si="25"/>
        <v>-0.33817623019865461</v>
      </c>
      <c r="BZ271" s="12">
        <f t="shared" si="26"/>
        <v>-1.3393042418776153</v>
      </c>
      <c r="CA271" s="89"/>
      <c r="CC271" s="12">
        <f t="shared" si="27"/>
        <v>1.017695035099361</v>
      </c>
      <c r="CD271" s="4"/>
      <c r="CF271" s="12">
        <f t="shared" si="28"/>
        <v>1.3485936262816676</v>
      </c>
      <c r="CG271" s="4">
        <v>0</v>
      </c>
      <c r="CH271" s="2"/>
      <c r="CI271" s="12">
        <f t="shared" si="29"/>
        <v>-2.7950897544188846E-2</v>
      </c>
      <c r="CL271"/>
      <c r="CO271" s="12">
        <f t="shared" si="30"/>
        <v>1.1918219399519034</v>
      </c>
      <c r="CP271" s="59"/>
      <c r="CT271" s="59"/>
      <c r="CU271" s="12">
        <f t="shared" si="31"/>
        <v>-1.0854331352704352</v>
      </c>
      <c r="CX271" s="2"/>
      <c r="DA271" s="12">
        <f t="shared" si="32"/>
        <v>-1.1031526818628998</v>
      </c>
      <c r="DB271" s="59"/>
      <c r="DD271" s="12">
        <f t="shared" si="33"/>
        <v>0.65745338786245699</v>
      </c>
      <c r="DE271" s="52"/>
      <c r="DF271" s="55"/>
      <c r="DG271" s="12">
        <f t="shared" si="34"/>
        <v>0.93304615256290513</v>
      </c>
      <c r="DH271" s="55"/>
      <c r="DI271" s="52"/>
      <c r="DJ271" s="52"/>
      <c r="DK271" s="55"/>
      <c r="DL271" s="52"/>
      <c r="DM271" s="52"/>
      <c r="DN271" s="52"/>
      <c r="DO271" s="52"/>
      <c r="DP271" s="52"/>
      <c r="DQ271" s="52"/>
      <c r="DR271" s="52"/>
      <c r="DS271" s="52"/>
      <c r="DT271" s="52"/>
      <c r="DU271" s="52"/>
      <c r="DV271" s="52"/>
      <c r="DW271" s="55"/>
      <c r="DX271" s="55"/>
      <c r="DY271" s="55"/>
      <c r="DZ271" s="52"/>
      <c r="EA271" s="52"/>
      <c r="EB271" s="52"/>
      <c r="EC271" s="52"/>
      <c r="ED271" s="52"/>
      <c r="EE271" s="52"/>
      <c r="EF271" s="52"/>
      <c r="EG271" s="52"/>
      <c r="EH271" s="52"/>
      <c r="EI271" s="52"/>
      <c r="EJ271" s="52"/>
      <c r="EK271" s="52"/>
      <c r="EL271" s="52"/>
      <c r="EM271" s="52"/>
      <c r="EN271" s="52"/>
      <c r="EO271" s="52"/>
      <c r="EP271" s="52"/>
      <c r="EQ271" s="52"/>
      <c r="ER271" s="52"/>
      <c r="ES271" s="52"/>
      <c r="ET271" s="52"/>
      <c r="EU271" s="52"/>
      <c r="EV271" s="52"/>
      <c r="EW271" s="52"/>
      <c r="EX271" s="52"/>
    </row>
    <row r="272" spans="1:154" s="54" customFormat="1" x14ac:dyDescent="0.2">
      <c r="A272" t="str">
        <f t="shared" si="11"/>
        <v>0800007Y</v>
      </c>
      <c r="B272" t="str">
        <f t="shared" si="11"/>
        <v>0800060F</v>
      </c>
      <c r="C272"/>
      <c r="D272"/>
      <c r="E272"/>
      <c r="F272" s="59"/>
      <c r="G272"/>
      <c r="I272" s="59"/>
      <c r="J272" s="59"/>
      <c r="L272" s="12">
        <f t="shared" si="12"/>
        <v>-8.2924455511465128E-2</v>
      </c>
      <c r="N272" s="59"/>
      <c r="O272" s="12">
        <f t="shared" si="13"/>
        <v>0.22455679049372135</v>
      </c>
      <c r="R272"/>
      <c r="U272" s="59"/>
      <c r="V272" s="59"/>
      <c r="X272" s="12">
        <f t="shared" si="14"/>
        <v>-0.6506087805815044</v>
      </c>
      <c r="Z272" s="59"/>
      <c r="AA272"/>
      <c r="AD272"/>
      <c r="AG272"/>
      <c r="AH272" s="59"/>
      <c r="AJ272" s="12">
        <f t="shared" si="15"/>
        <v>-0.47795770959430189</v>
      </c>
      <c r="AK272"/>
      <c r="AL272" s="59"/>
      <c r="AM272" s="12">
        <f t="shared" si="16"/>
        <v>0.18915844322923736</v>
      </c>
      <c r="AP272" s="12">
        <f t="shared" si="17"/>
        <v>-0.144827540004241</v>
      </c>
      <c r="AS272" s="12">
        <f t="shared" si="18"/>
        <v>-0.16019495946160617</v>
      </c>
      <c r="AT272" s="59"/>
      <c r="AV272" s="12">
        <f t="shared" si="19"/>
        <v>-3.0170275435217988</v>
      </c>
      <c r="AW272" s="97"/>
      <c r="AX272" s="59"/>
      <c r="AY272" s="12">
        <f t="shared" si="20"/>
        <v>0.6396214498788908</v>
      </c>
      <c r="AZ272" s="97">
        <v>0</v>
      </c>
      <c r="BB272" s="12">
        <f t="shared" si="21"/>
        <v>0.6426697812765888</v>
      </c>
      <c r="BC272" s="97"/>
      <c r="BE272" s="12">
        <f t="shared" si="22"/>
        <v>-1.2301986175943345</v>
      </c>
      <c r="BF272" s="4"/>
      <c r="BH272"/>
      <c r="BJ272" s="59"/>
      <c r="BK272" s="12">
        <f t="shared" si="23"/>
        <v>-0.73184522572578192</v>
      </c>
      <c r="BL272" s="4"/>
      <c r="BN272"/>
      <c r="BQ272" s="12">
        <f t="shared" si="24"/>
        <v>-1.69427520186589</v>
      </c>
      <c r="BR272" s="92"/>
      <c r="BT272"/>
      <c r="BV272" s="59"/>
      <c r="BW272" s="12">
        <f t="shared" si="25"/>
        <v>0.70680863450678233</v>
      </c>
      <c r="BZ272" s="12">
        <f t="shared" si="26"/>
        <v>0.27556735523407949</v>
      </c>
      <c r="CA272" s="89"/>
      <c r="CC272" s="12">
        <f t="shared" si="27"/>
        <v>-1.7397888046190921</v>
      </c>
      <c r="CD272" s="4"/>
      <c r="CF272" s="12">
        <f t="shared" si="28"/>
        <v>0.35525137784868022</v>
      </c>
      <c r="CG272" s="4">
        <v>4.9000000000000004</v>
      </c>
      <c r="CH272" s="2"/>
      <c r="CI272" s="12">
        <f t="shared" si="29"/>
        <v>-0.64675592016162375</v>
      </c>
      <c r="CL272"/>
      <c r="CO272" s="12">
        <f t="shared" si="30"/>
        <v>0.24781832697162678</v>
      </c>
      <c r="CP272" s="59"/>
      <c r="CT272" s="59"/>
      <c r="CU272" s="12">
        <f t="shared" si="31"/>
        <v>-0.83655732968819674</v>
      </c>
      <c r="CX272" s="2"/>
      <c r="DA272" s="12">
        <f t="shared" si="32"/>
        <v>-0.96172285085483478</v>
      </c>
      <c r="DB272" s="59"/>
      <c r="DD272" s="12">
        <f t="shared" si="33"/>
        <v>0.26652672443888692</v>
      </c>
      <c r="DE272" s="52"/>
      <c r="DF272" s="55"/>
      <c r="DG272" s="12">
        <f t="shared" si="34"/>
        <v>0.10113437317989525</v>
      </c>
      <c r="DH272" s="55"/>
      <c r="DI272" s="52"/>
      <c r="DJ272" s="52"/>
      <c r="DK272" s="55"/>
      <c r="DL272" s="52"/>
      <c r="DM272" s="52"/>
      <c r="DN272" s="52"/>
      <c r="DO272" s="52"/>
      <c r="DP272" s="52"/>
      <c r="DQ272" s="52"/>
      <c r="DR272" s="52"/>
      <c r="DS272" s="52"/>
      <c r="DT272" s="52"/>
      <c r="DU272" s="52"/>
      <c r="DV272" s="52"/>
      <c r="DW272" s="55"/>
      <c r="DX272" s="55"/>
      <c r="DY272" s="55"/>
      <c r="DZ272" s="52"/>
      <c r="EA272" s="52"/>
      <c r="EB272" s="52"/>
      <c r="EC272" s="52"/>
      <c r="ED272" s="52"/>
      <c r="EE272" s="52"/>
      <c r="EF272" s="52"/>
      <c r="EG272" s="52"/>
      <c r="EH272" s="52"/>
      <c r="EI272" s="52"/>
      <c r="EJ272" s="52"/>
      <c r="EK272" s="52"/>
      <c r="EL272" s="52"/>
      <c r="EM272" s="52"/>
      <c r="EN272" s="52"/>
      <c r="EO272" s="52"/>
      <c r="EP272" s="52"/>
      <c r="EQ272" s="52"/>
      <c r="ER272" s="52"/>
      <c r="ES272" s="52"/>
      <c r="ET272" s="52"/>
      <c r="EU272" s="52"/>
      <c r="EV272" s="52"/>
      <c r="EW272" s="52"/>
      <c r="EX272" s="52"/>
    </row>
    <row r="273" spans="1:154" s="54" customFormat="1" x14ac:dyDescent="0.2">
      <c r="A273" t="str">
        <f t="shared" si="11"/>
        <v>0801853E</v>
      </c>
      <c r="B273" t="str">
        <f t="shared" si="11"/>
        <v>0801534H</v>
      </c>
      <c r="C273"/>
      <c r="D273"/>
      <c r="E273"/>
      <c r="F273" s="59"/>
      <c r="G273"/>
      <c r="I273" s="59"/>
      <c r="J273" s="59"/>
      <c r="L273" s="12">
        <f t="shared" si="12"/>
        <v>-1.0295171008422563</v>
      </c>
      <c r="N273" s="59"/>
      <c r="O273" s="12">
        <f t="shared" si="13"/>
        <v>0.63610116704506614</v>
      </c>
      <c r="R273"/>
      <c r="U273" s="59"/>
      <c r="V273" s="59"/>
      <c r="X273" s="12">
        <f t="shared" si="14"/>
        <v>-0.58393385498401096</v>
      </c>
      <c r="Z273" s="59"/>
      <c r="AA273"/>
      <c r="AD273"/>
      <c r="AG273"/>
      <c r="AH273" s="59"/>
      <c r="AJ273" s="12">
        <f t="shared" si="15"/>
        <v>-0.59971879911072157</v>
      </c>
      <c r="AK273"/>
      <c r="AL273" s="59"/>
      <c r="AM273" s="12">
        <f t="shared" si="16"/>
        <v>0.23547149854277452</v>
      </c>
      <c r="AP273" s="12">
        <f t="shared" si="17"/>
        <v>-6.9665839660026886E-4</v>
      </c>
      <c r="AS273" s="12">
        <f t="shared" si="18"/>
        <v>7.1109477066862173E-2</v>
      </c>
      <c r="AT273" s="59"/>
      <c r="AV273" s="12"/>
      <c r="AW273" s="97"/>
      <c r="AX273" s="59"/>
      <c r="AY273" s="12"/>
      <c r="AZ273" s="97"/>
      <c r="BB273" s="12"/>
      <c r="BC273" s="97"/>
      <c r="BE273" s="12">
        <f t="shared" si="22"/>
        <v>-0.69485943894888758</v>
      </c>
      <c r="BF273" s="4"/>
      <c r="BH273"/>
      <c r="BJ273" s="59"/>
      <c r="BK273" s="12">
        <f t="shared" si="23"/>
        <v>-0.82420045497607186</v>
      </c>
      <c r="BL273" s="4"/>
      <c r="BN273"/>
      <c r="BQ273" s="12">
        <f t="shared" si="24"/>
        <v>-0.99663247168581759</v>
      </c>
      <c r="BR273" s="92"/>
      <c r="BT273"/>
      <c r="BV273" s="59"/>
      <c r="BW273" s="12">
        <f t="shared" si="25"/>
        <v>-0.58613874046774139</v>
      </c>
      <c r="BZ273" s="12"/>
      <c r="CA273" s="89"/>
      <c r="CC273" s="12"/>
      <c r="CD273" s="4"/>
      <c r="CF273" s="12"/>
      <c r="CG273" s="4"/>
      <c r="CH273" s="2"/>
      <c r="CI273" s="12">
        <f t="shared" si="29"/>
        <v>-0.70173685422693577</v>
      </c>
      <c r="CL273"/>
      <c r="CO273" s="12">
        <f t="shared" si="30"/>
        <v>-0.40584740504049016</v>
      </c>
      <c r="CP273" s="59"/>
      <c r="CT273" s="59"/>
      <c r="CU273" s="12">
        <f t="shared" si="31"/>
        <v>-0.56253379462203823</v>
      </c>
      <c r="CX273" s="2"/>
      <c r="DA273" s="12">
        <f t="shared" si="32"/>
        <v>-0.59880856751338818</v>
      </c>
      <c r="DB273" s="59"/>
      <c r="DD273" s="12">
        <f t="shared" si="33"/>
        <v>-0.50201813294263298</v>
      </c>
      <c r="DE273" s="52"/>
      <c r="DF273" s="55"/>
      <c r="DG273" s="12">
        <f t="shared" si="34"/>
        <v>0.76666379668630313</v>
      </c>
      <c r="DH273" s="55"/>
      <c r="DI273" s="52"/>
      <c r="DJ273" s="52"/>
      <c r="DK273" s="55"/>
      <c r="DL273" s="52"/>
      <c r="DM273" s="52"/>
      <c r="DN273" s="52"/>
      <c r="DO273" s="52"/>
      <c r="DP273" s="52"/>
      <c r="DQ273" s="52"/>
      <c r="DR273" s="52"/>
      <c r="DS273" s="52"/>
      <c r="DT273" s="52"/>
      <c r="DU273" s="52"/>
      <c r="DV273" s="52"/>
      <c r="DW273" s="55"/>
      <c r="DX273" s="55"/>
      <c r="DY273" s="55"/>
      <c r="DZ273" s="52"/>
      <c r="EA273" s="52"/>
      <c r="EB273" s="52"/>
      <c r="EC273" s="52"/>
      <c r="ED273" s="52"/>
      <c r="EE273" s="52"/>
      <c r="EF273" s="52"/>
      <c r="EG273" s="52"/>
      <c r="EH273" s="52"/>
      <c r="EI273" s="52"/>
      <c r="EJ273" s="52"/>
      <c r="EK273" s="52"/>
      <c r="EL273" s="52"/>
      <c r="EM273" s="52"/>
      <c r="EN273" s="52"/>
      <c r="EO273" s="52"/>
      <c r="EP273" s="52"/>
      <c r="EQ273" s="52"/>
      <c r="ER273" s="52"/>
      <c r="ES273" s="52"/>
      <c r="ET273" s="52"/>
      <c r="EU273" s="52"/>
      <c r="EV273" s="52"/>
      <c r="EW273" s="52"/>
      <c r="EX273" s="52"/>
    </row>
    <row r="274" spans="1:154" s="54" customFormat="1" x14ac:dyDescent="0.2">
      <c r="A274" t="str">
        <f t="shared" si="11"/>
        <v>0801882L</v>
      </c>
      <c r="B274" t="str">
        <f t="shared" si="11"/>
        <v>0802103B</v>
      </c>
      <c r="C274"/>
      <c r="D274"/>
      <c r="E274"/>
      <c r="F274" s="59"/>
      <c r="G274"/>
      <c r="I274" s="59"/>
      <c r="J274" s="59"/>
      <c r="L274" s="12">
        <f t="shared" si="12"/>
        <v>-0.53470730896479723</v>
      </c>
      <c r="N274" s="59"/>
      <c r="O274" s="12">
        <f t="shared" si="13"/>
        <v>-0.23637291124378496</v>
      </c>
      <c r="R274"/>
      <c r="U274" s="59"/>
      <c r="V274" s="59"/>
      <c r="X274" s="12">
        <f t="shared" si="14"/>
        <v>4.9477938192175899E-2</v>
      </c>
      <c r="Z274" s="59"/>
      <c r="AA274"/>
      <c r="AD274"/>
      <c r="AG274"/>
      <c r="AH274" s="59"/>
      <c r="AJ274" s="12">
        <f t="shared" si="15"/>
        <v>-0.68089285878833417</v>
      </c>
      <c r="AK274"/>
      <c r="AL274" s="59"/>
      <c r="AM274" s="12">
        <f t="shared" si="16"/>
        <v>0.4693524278761384</v>
      </c>
      <c r="AP274" s="12">
        <f t="shared" si="17"/>
        <v>0.79202319044542624</v>
      </c>
      <c r="AS274" s="12">
        <f t="shared" si="18"/>
        <v>-0.50316360672795568</v>
      </c>
      <c r="AT274" s="59"/>
      <c r="AV274" s="12">
        <f t="shared" si="19"/>
        <v>-5.46096277396338E-2</v>
      </c>
      <c r="AW274" s="97"/>
      <c r="AX274" s="59"/>
      <c r="AY274" s="12">
        <f t="shared" si="20"/>
        <v>0.6396214498788908</v>
      </c>
      <c r="AZ274" s="97">
        <v>0</v>
      </c>
      <c r="BB274" s="12">
        <f t="shared" si="21"/>
        <v>0.6426697812765888</v>
      </c>
      <c r="BC274" s="97"/>
      <c r="BE274" s="12">
        <f t="shared" si="22"/>
        <v>-1.4086450104761501</v>
      </c>
      <c r="BF274" s="4"/>
      <c r="BH274"/>
      <c r="BJ274" s="59"/>
      <c r="BK274" s="12">
        <f t="shared" si="23"/>
        <v>-0.9165556842263618</v>
      </c>
      <c r="BL274" s="4"/>
      <c r="BN274"/>
      <c r="BQ274" s="12">
        <f t="shared" si="24"/>
        <v>-1.195958966022981</v>
      </c>
      <c r="BR274" s="92"/>
      <c r="BT274"/>
      <c r="BV274" s="59"/>
      <c r="BW274" s="12">
        <f t="shared" si="25"/>
        <v>0.83078988964132572</v>
      </c>
      <c r="BZ274" s="12"/>
      <c r="CA274" s="89"/>
      <c r="CC274" s="12">
        <f t="shared" si="27"/>
        <v>-0.82062752471294131</v>
      </c>
      <c r="CD274" s="4"/>
      <c r="CF274" s="12">
        <f t="shared" si="28"/>
        <v>0.84178635667300061</v>
      </c>
      <c r="CG274" s="4">
        <v>2.5</v>
      </c>
      <c r="CH274" s="2"/>
      <c r="CI274" s="12">
        <f t="shared" si="29"/>
        <v>-0.31272081131199125</v>
      </c>
      <c r="CL274"/>
      <c r="CO274" s="12">
        <f t="shared" si="30"/>
        <v>-0.22626890723496337</v>
      </c>
      <c r="CP274" s="59"/>
      <c r="CT274" s="59"/>
      <c r="CU274" s="12">
        <f t="shared" si="31"/>
        <v>-0.24547729143037986</v>
      </c>
      <c r="CX274" s="2"/>
      <c r="DA274" s="12">
        <f t="shared" si="32"/>
        <v>0.36064606907056268</v>
      </c>
      <c r="DB274" s="59"/>
      <c r="DD274" s="12">
        <f t="shared" si="33"/>
        <v>0.44330936623717898</v>
      </c>
      <c r="DE274" s="52"/>
      <c r="DF274" s="55"/>
      <c r="DG274" s="12">
        <f t="shared" si="34"/>
        <v>0.4338990849330992</v>
      </c>
      <c r="DH274" s="55"/>
      <c r="DI274" s="52"/>
      <c r="DJ274" s="52"/>
      <c r="DK274" s="55"/>
      <c r="DL274" s="52"/>
      <c r="DM274" s="52"/>
      <c r="DN274" s="52"/>
      <c r="DO274" s="52"/>
      <c r="DP274" s="52"/>
      <c r="DQ274" s="52"/>
      <c r="DR274" s="52"/>
      <c r="DS274" s="52"/>
      <c r="DT274" s="52"/>
      <c r="DU274" s="52"/>
      <c r="DV274" s="52"/>
      <c r="DW274" s="55"/>
      <c r="DX274" s="55"/>
      <c r="DY274" s="55"/>
      <c r="DZ274" s="52"/>
      <c r="EA274" s="52"/>
      <c r="EB274" s="52"/>
      <c r="EC274" s="52"/>
      <c r="ED274" s="52"/>
      <c r="EE274" s="52"/>
      <c r="EF274" s="52"/>
      <c r="EG274" s="52"/>
      <c r="EH274" s="52"/>
      <c r="EI274" s="52"/>
      <c r="EJ274" s="52"/>
      <c r="EK274" s="52"/>
      <c r="EL274" s="52"/>
      <c r="EM274" s="52"/>
      <c r="EN274" s="52"/>
      <c r="EO274" s="52"/>
      <c r="EP274" s="52"/>
      <c r="EQ274" s="52"/>
      <c r="ER274" s="52"/>
      <c r="ES274" s="52"/>
      <c r="ET274" s="52"/>
      <c r="EU274" s="52"/>
      <c r="EV274" s="52"/>
      <c r="EW274" s="52"/>
      <c r="EX274" s="52"/>
    </row>
    <row r="275" spans="1:154" s="54" customFormat="1" x14ac:dyDescent="0.2">
      <c r="A275" t="str">
        <f t="shared" si="11"/>
        <v>0020022N</v>
      </c>
      <c r="B275">
        <f t="shared" si="11"/>
        <v>0</v>
      </c>
      <c r="C275"/>
      <c r="D275"/>
      <c r="E275"/>
      <c r="F275" s="59"/>
      <c r="G275"/>
      <c r="I275" s="59"/>
      <c r="J275" s="59"/>
      <c r="L275" s="12">
        <f t="shared" si="12"/>
        <v>6.7669828972978963E-2</v>
      </c>
      <c r="N275" s="59"/>
      <c r="O275" s="12">
        <f t="shared" si="13"/>
        <v>-0.43391421198843033</v>
      </c>
      <c r="R275"/>
      <c r="U275" s="59"/>
      <c r="V275" s="59"/>
      <c r="X275" s="12">
        <f t="shared" si="14"/>
        <v>-0.59060134754376092</v>
      </c>
      <c r="Z275" s="59"/>
      <c r="AA275"/>
      <c r="AD275"/>
      <c r="AG275"/>
      <c r="AH275" s="59"/>
      <c r="AJ275" s="12">
        <f t="shared" si="15"/>
        <v>-0.39678364991668924</v>
      </c>
      <c r="AK275"/>
      <c r="AL275" s="59"/>
      <c r="AM275" s="12">
        <f t="shared" si="16"/>
        <v>-1.9250305681680322E-2</v>
      </c>
      <c r="AP275" s="12">
        <f t="shared" si="17"/>
        <v>-0.28895842161188229</v>
      </c>
      <c r="AS275" s="12">
        <f t="shared" si="18"/>
        <v>-0.23197909493595834</v>
      </c>
      <c r="AT275" s="59"/>
      <c r="AV275" s="12">
        <f t="shared" si="19"/>
        <v>0.88222338836241843</v>
      </c>
      <c r="AW275" s="97"/>
      <c r="AX275" s="59"/>
      <c r="AY275" s="12">
        <f t="shared" si="20"/>
        <v>0.6396214498788908</v>
      </c>
      <c r="AZ275" s="97">
        <v>0</v>
      </c>
      <c r="BB275" s="12">
        <f t="shared" si="21"/>
        <v>0.35211877316144302</v>
      </c>
      <c r="BC275" s="97"/>
      <c r="BE275" s="12">
        <f t="shared" si="22"/>
        <v>0.10814932901928274</v>
      </c>
      <c r="BF275" s="4"/>
      <c r="BH275"/>
      <c r="BJ275" s="59"/>
      <c r="BK275" s="12">
        <f t="shared" si="23"/>
        <v>9.9351837526827219E-2</v>
      </c>
      <c r="BL275" s="4"/>
      <c r="BN275"/>
      <c r="BQ275" s="12">
        <f t="shared" si="24"/>
        <v>0</v>
      </c>
      <c r="BR275" s="92"/>
      <c r="BT275"/>
      <c r="BV275" s="59"/>
      <c r="BW275" s="12">
        <f t="shared" si="25"/>
        <v>1.2204452629213189</v>
      </c>
      <c r="BZ275" s="12">
        <f t="shared" si="26"/>
        <v>-0.32288506016613672</v>
      </c>
      <c r="CA275" s="89"/>
      <c r="CC275" s="12">
        <f t="shared" si="27"/>
        <v>1.017695035099361</v>
      </c>
      <c r="CD275" s="4"/>
      <c r="CF275" s="12">
        <f t="shared" si="28"/>
        <v>-1.7936114452920675</v>
      </c>
      <c r="CG275" s="4">
        <v>15.5</v>
      </c>
      <c r="CH275" s="2"/>
      <c r="CI275" s="12">
        <f t="shared" si="29"/>
        <v>-0.46268931481253628</v>
      </c>
      <c r="CL275"/>
      <c r="CO275" s="12">
        <f t="shared" si="30"/>
        <v>-0.65725730196822796</v>
      </c>
      <c r="CP275" s="59"/>
      <c r="CT275" s="59"/>
      <c r="CU275" s="12">
        <f t="shared" si="31"/>
        <v>-0.44546677805896445</v>
      </c>
      <c r="CX275" s="2"/>
      <c r="DA275" s="12">
        <f t="shared" si="32"/>
        <v>0.68332939402843496</v>
      </c>
      <c r="DB275" s="59"/>
      <c r="DD275" s="12">
        <f t="shared" si="33"/>
        <v>0.32543016137976644</v>
      </c>
      <c r="DE275" s="52"/>
      <c r="DF275" s="55"/>
      <c r="DG275" s="12">
        <f t="shared" si="34"/>
        <v>0.93304615256290513</v>
      </c>
      <c r="DH275" s="55"/>
      <c r="DI275" s="52"/>
      <c r="DJ275" s="52"/>
      <c r="DK275" s="55"/>
      <c r="DL275" s="52"/>
      <c r="DM275" s="52"/>
      <c r="DN275" s="52"/>
      <c r="DO275" s="52"/>
      <c r="DP275" s="52"/>
      <c r="DQ275" s="52"/>
      <c r="DR275" s="52"/>
      <c r="DS275" s="52"/>
      <c r="DT275" s="52"/>
      <c r="DU275" s="52"/>
      <c r="DV275" s="52"/>
      <c r="DW275" s="55"/>
      <c r="DX275" s="55"/>
      <c r="DY275" s="55"/>
      <c r="DZ275" s="52"/>
      <c r="EA275" s="52"/>
      <c r="EB275" s="52"/>
      <c r="EC275" s="52"/>
      <c r="ED275" s="52"/>
      <c r="EE275" s="52"/>
      <c r="EF275" s="52"/>
      <c r="EG275" s="52"/>
      <c r="EH275" s="52"/>
      <c r="EI275" s="52"/>
      <c r="EJ275" s="52"/>
      <c r="EK275" s="52"/>
      <c r="EL275" s="52"/>
      <c r="EM275" s="52"/>
      <c r="EN275" s="52"/>
      <c r="EO275" s="52"/>
      <c r="EP275" s="52"/>
      <c r="EQ275" s="52"/>
      <c r="ER275" s="52"/>
      <c r="ES275" s="52"/>
      <c r="ET275" s="52"/>
      <c r="EU275" s="52"/>
      <c r="EV275" s="52"/>
      <c r="EW275" s="52"/>
      <c r="EX275" s="52"/>
    </row>
    <row r="276" spans="1:154" s="54" customFormat="1" x14ac:dyDescent="0.2">
      <c r="A276" t="str">
        <f t="shared" si="11"/>
        <v>0020025S</v>
      </c>
      <c r="B276">
        <f t="shared" si="11"/>
        <v>0</v>
      </c>
      <c r="C276"/>
      <c r="D276"/>
      <c r="E276"/>
      <c r="F276" s="59"/>
      <c r="G276"/>
      <c r="I276" s="59"/>
      <c r="J276" s="59"/>
      <c r="L276" s="12">
        <f t="shared" si="12"/>
        <v>-0.74984200108543164</v>
      </c>
      <c r="N276" s="59"/>
      <c r="O276" s="12">
        <f t="shared" si="13"/>
        <v>0.73487181741738916</v>
      </c>
      <c r="R276"/>
      <c r="U276" s="59"/>
      <c r="V276" s="59"/>
      <c r="X276" s="12">
        <f t="shared" si="14"/>
        <v>0.16949280426766375</v>
      </c>
      <c r="Z276" s="59"/>
      <c r="AA276"/>
      <c r="AD276"/>
      <c r="AG276"/>
      <c r="AH276" s="59"/>
      <c r="AJ276" s="12">
        <f t="shared" si="15"/>
        <v>-6.1940653746536144E-2</v>
      </c>
      <c r="AK276"/>
      <c r="AL276" s="59"/>
      <c r="AM276" s="12">
        <f t="shared" si="16"/>
        <v>0.95563950866828029</v>
      </c>
      <c r="AP276" s="12">
        <f t="shared" si="17"/>
        <v>0.79202319044542624</v>
      </c>
      <c r="AS276" s="12">
        <f t="shared" si="18"/>
        <v>0.66133459096709213</v>
      </c>
      <c r="AT276" s="59"/>
      <c r="AV276" s="12">
        <f t="shared" si="19"/>
        <v>0.24922810721238317</v>
      </c>
      <c r="AW276" s="97"/>
      <c r="AX276" s="59"/>
      <c r="AY276" s="12">
        <f t="shared" si="20"/>
        <v>-0.15612973294034058</v>
      </c>
      <c r="AZ276" s="97">
        <v>2.1</v>
      </c>
      <c r="BB276" s="12">
        <f t="shared" si="21"/>
        <v>0.22005013310910401</v>
      </c>
      <c r="BC276" s="97"/>
      <c r="BE276" s="12">
        <f t="shared" si="22"/>
        <v>-0.51641304606707195</v>
      </c>
      <c r="BF276" s="4"/>
      <c r="BH276"/>
      <c r="BJ276" s="59"/>
      <c r="BK276" s="12">
        <f t="shared" si="23"/>
        <v>-0.17771385022404251</v>
      </c>
      <c r="BL276" s="4"/>
      <c r="BN276"/>
      <c r="BQ276" s="12">
        <f t="shared" si="24"/>
        <v>-0.49831623584290879</v>
      </c>
      <c r="BR276" s="92"/>
      <c r="BT276"/>
      <c r="BV276" s="59"/>
      <c r="BW276" s="12">
        <f t="shared" si="25"/>
        <v>-1.6556805477514231E-3</v>
      </c>
      <c r="BZ276" s="12">
        <f t="shared" si="26"/>
        <v>-1.2728095290553689</v>
      </c>
      <c r="CA276" s="89"/>
      <c r="CC276" s="12">
        <f t="shared" si="27"/>
        <v>-1.143576082517805</v>
      </c>
      <c r="CD276" s="4"/>
      <c r="CF276" s="12">
        <f t="shared" si="28"/>
        <v>0.90260322902604051</v>
      </c>
      <c r="CG276" s="4">
        <v>2.2000000000000002</v>
      </c>
      <c r="CH276" s="2"/>
      <c r="CI276" s="12">
        <f t="shared" si="29"/>
        <v>0.3291556594976659</v>
      </c>
      <c r="CL276"/>
      <c r="CO276" s="12">
        <f t="shared" si="30"/>
        <v>0.74345498091487905</v>
      </c>
      <c r="CP276" s="59"/>
      <c r="CT276" s="59"/>
      <c r="CU276" s="12">
        <f t="shared" si="31"/>
        <v>-5.2452144571449946</v>
      </c>
      <c r="CX276" s="2"/>
      <c r="DA276" s="12">
        <f t="shared" si="32"/>
        <v>0.14425842762822477</v>
      </c>
      <c r="DB276" s="59"/>
      <c r="DD276" s="12">
        <f t="shared" si="33"/>
        <v>0.8290019220775352</v>
      </c>
      <c r="DE276" s="52"/>
      <c r="DF276" s="55"/>
      <c r="DG276" s="12">
        <f t="shared" si="34"/>
        <v>-0.7307774062031146</v>
      </c>
      <c r="DH276" s="55"/>
      <c r="DI276" s="52"/>
      <c r="DJ276" s="52"/>
      <c r="DK276" s="55"/>
      <c r="DL276" s="52"/>
      <c r="DM276" s="52"/>
      <c r="DN276" s="52"/>
      <c r="DO276" s="52"/>
      <c r="DP276" s="52"/>
      <c r="DQ276" s="52"/>
      <c r="DR276" s="52"/>
      <c r="DS276" s="52"/>
      <c r="DT276" s="52"/>
      <c r="DU276" s="52"/>
      <c r="DV276" s="52"/>
      <c r="DW276" s="55"/>
      <c r="DX276" s="55"/>
      <c r="DY276" s="55"/>
      <c r="DZ276" s="52"/>
      <c r="EA276" s="52"/>
      <c r="EB276" s="52"/>
      <c r="EC276" s="52"/>
      <c r="ED276" s="52"/>
      <c r="EE276" s="52"/>
      <c r="EF276" s="52"/>
      <c r="EG276" s="52"/>
      <c r="EH276" s="52"/>
      <c r="EI276" s="52"/>
      <c r="EJ276" s="52"/>
      <c r="EK276" s="52"/>
      <c r="EL276" s="52"/>
      <c r="EM276" s="52"/>
      <c r="EN276" s="52"/>
      <c r="EO276" s="52"/>
      <c r="EP276" s="52"/>
      <c r="EQ276" s="52"/>
      <c r="ER276" s="52"/>
      <c r="ES276" s="52"/>
      <c r="ET276" s="52"/>
      <c r="EU276" s="52"/>
      <c r="EV276" s="52"/>
      <c r="EW276" s="52"/>
      <c r="EX276" s="52"/>
    </row>
    <row r="277" spans="1:154" s="54" customFormat="1" x14ac:dyDescent="0.2">
      <c r="A277" t="str">
        <f t="shared" si="11"/>
        <v>0020051V</v>
      </c>
      <c r="B277">
        <f t="shared" si="11"/>
        <v>0</v>
      </c>
      <c r="C277"/>
      <c r="D277"/>
      <c r="E277"/>
      <c r="F277" s="59"/>
      <c r="G277"/>
      <c r="I277" s="59"/>
      <c r="J277" s="59"/>
      <c r="L277" s="12">
        <f t="shared" si="12"/>
        <v>-8.2924455511465128E-2</v>
      </c>
      <c r="N277" s="59"/>
      <c r="O277" s="12">
        <f t="shared" si="13"/>
        <v>0.47971430395555525</v>
      </c>
      <c r="R277"/>
      <c r="U277" s="59"/>
      <c r="V277" s="59"/>
      <c r="X277" s="12">
        <f t="shared" si="14"/>
        <v>0.90958447839984014</v>
      </c>
      <c r="Z277" s="59"/>
      <c r="AA277"/>
      <c r="AD277"/>
      <c r="AG277"/>
      <c r="AH277" s="59"/>
      <c r="AJ277" s="12">
        <f t="shared" si="15"/>
        <v>1.3687521480713927</v>
      </c>
      <c r="AK277"/>
      <c r="AL277" s="59"/>
      <c r="AM277" s="12">
        <f t="shared" si="16"/>
        <v>1.0691064941864468</v>
      </c>
      <c r="AP277" s="12">
        <f t="shared" si="17"/>
        <v>2.0171356841103765</v>
      </c>
      <c r="AS277" s="12">
        <f t="shared" si="18"/>
        <v>1.2037036145510873</v>
      </c>
      <c r="AT277" s="59"/>
      <c r="AV277" s="12">
        <f t="shared" si="19"/>
        <v>-0.6116454751516649</v>
      </c>
      <c r="AW277" s="97"/>
      <c r="AX277" s="59"/>
      <c r="AY277" s="12">
        <f t="shared" si="20"/>
        <v>0.6396214498788908</v>
      </c>
      <c r="AZ277" s="97">
        <v>0</v>
      </c>
      <c r="BB277" s="12">
        <f t="shared" si="21"/>
        <v>0.6426697812765888</v>
      </c>
      <c r="BC277" s="97"/>
      <c r="BE277" s="12">
        <f t="shared" si="22"/>
        <v>-2.3901001713261363</v>
      </c>
      <c r="BF277" s="4"/>
      <c r="BH277"/>
      <c r="BJ277" s="59"/>
      <c r="BK277" s="12">
        <f t="shared" si="23"/>
        <v>-2.1171736644801307</v>
      </c>
      <c r="BL277" s="4"/>
      <c r="BN277"/>
      <c r="BQ277" s="12">
        <f t="shared" si="24"/>
        <v>-2.1925914377087987</v>
      </c>
      <c r="BR277" s="92"/>
      <c r="BT277"/>
      <c r="BV277" s="59"/>
      <c r="BW277" s="12">
        <f t="shared" si="25"/>
        <v>1.2381568707976824</v>
      </c>
      <c r="BZ277" s="12"/>
      <c r="CA277" s="89"/>
      <c r="CC277" s="12">
        <f t="shared" si="27"/>
        <v>1.017695035099361</v>
      </c>
      <c r="CD277" s="4"/>
      <c r="CF277" s="12">
        <f t="shared" si="28"/>
        <v>1.3485936262816676</v>
      </c>
      <c r="CG277" s="4">
        <v>0</v>
      </c>
      <c r="CH277" s="2"/>
      <c r="CI277" s="12">
        <f t="shared" si="29"/>
        <v>-1.5608139489974378</v>
      </c>
      <c r="CL277"/>
      <c r="CO277" s="12">
        <f t="shared" si="30"/>
        <v>-1.0343721473598328</v>
      </c>
      <c r="CP277" s="59"/>
      <c r="CT277" s="59"/>
      <c r="CU277" s="12">
        <f t="shared" si="31"/>
        <v>-5.2452144571449946</v>
      </c>
      <c r="CX277" s="2"/>
      <c r="DA277" s="12">
        <f t="shared" si="32"/>
        <v>-0.28851685525645104</v>
      </c>
      <c r="DB277" s="59"/>
      <c r="DD277" s="12">
        <f t="shared" si="33"/>
        <v>0.87252916210225662</v>
      </c>
      <c r="DE277" s="52"/>
      <c r="DF277" s="55"/>
      <c r="DG277" s="12">
        <f t="shared" si="34"/>
        <v>0.76666379668630313</v>
      </c>
      <c r="DH277" s="55"/>
      <c r="DI277" s="52"/>
      <c r="DJ277" s="52"/>
      <c r="DK277" s="55"/>
      <c r="DL277" s="52"/>
      <c r="DM277" s="52"/>
      <c r="DN277" s="52"/>
      <c r="DO277" s="52"/>
      <c r="DP277" s="52"/>
      <c r="DQ277" s="52"/>
      <c r="DR277" s="52"/>
      <c r="DS277" s="52"/>
      <c r="DT277" s="52"/>
      <c r="DU277" s="52"/>
      <c r="DV277" s="52"/>
      <c r="DW277" s="55"/>
      <c r="DX277" s="55"/>
      <c r="DY277" s="55"/>
      <c r="DZ277" s="52"/>
      <c r="EA277" s="52"/>
      <c r="EB277" s="52"/>
      <c r="EC277" s="52"/>
      <c r="ED277" s="52"/>
      <c r="EE277" s="52"/>
      <c r="EF277" s="52"/>
      <c r="EG277" s="52"/>
      <c r="EH277" s="52"/>
      <c r="EI277" s="52"/>
      <c r="EJ277" s="52"/>
      <c r="EK277" s="52"/>
      <c r="EL277" s="52"/>
      <c r="EM277" s="52"/>
      <c r="EN277" s="52"/>
      <c r="EO277" s="52"/>
      <c r="EP277" s="52"/>
      <c r="EQ277" s="52"/>
      <c r="ER277" s="52"/>
      <c r="ES277" s="52"/>
      <c r="ET277" s="52"/>
      <c r="EU277" s="52"/>
      <c r="EV277" s="52"/>
      <c r="EW277" s="52"/>
      <c r="EX277" s="52"/>
    </row>
    <row r="278" spans="1:154" s="54" customFormat="1" x14ac:dyDescent="0.2">
      <c r="A278" t="str">
        <f t="shared" si="11"/>
        <v>0020052W</v>
      </c>
      <c r="B278">
        <f t="shared" si="11"/>
        <v>0</v>
      </c>
      <c r="C278"/>
      <c r="D278"/>
      <c r="E278"/>
      <c r="F278" s="59"/>
      <c r="G278"/>
      <c r="I278" s="59"/>
      <c r="J278" s="59"/>
      <c r="L278" s="12">
        <f t="shared" si="12"/>
        <v>-7.6273132692431791E-3</v>
      </c>
      <c r="N278" s="59"/>
      <c r="O278" s="12">
        <f t="shared" si="13"/>
        <v>-0.24460379877481139</v>
      </c>
      <c r="R278"/>
      <c r="U278" s="59"/>
      <c r="V278" s="59"/>
      <c r="X278" s="12">
        <f t="shared" si="14"/>
        <v>-0.36390660051228313</v>
      </c>
      <c r="Z278" s="59"/>
      <c r="AA278"/>
      <c r="AD278"/>
      <c r="AG278"/>
      <c r="AH278" s="59"/>
      <c r="AJ278" s="12">
        <f t="shared" si="15"/>
        <v>-1.2694047914510278</v>
      </c>
      <c r="AK278"/>
      <c r="AL278" s="59"/>
      <c r="AM278" s="12">
        <f t="shared" si="16"/>
        <v>0.318834998107142</v>
      </c>
      <c r="AP278" s="12">
        <f t="shared" si="17"/>
        <v>0.64789230883778492</v>
      </c>
      <c r="AS278" s="12">
        <f t="shared" si="18"/>
        <v>-1.3885012775783006</v>
      </c>
      <c r="AT278" s="59"/>
      <c r="AV278" s="12">
        <f t="shared" si="19"/>
        <v>0.42646678593439302</v>
      </c>
      <c r="AW278" s="97"/>
      <c r="AX278" s="59"/>
      <c r="AY278" s="12">
        <f t="shared" si="20"/>
        <v>0.33647814213823124</v>
      </c>
      <c r="AZ278" s="97">
        <v>0.8</v>
      </c>
      <c r="BB278" s="12">
        <f t="shared" si="21"/>
        <v>-0.78367153128867251</v>
      </c>
      <c r="BC278" s="97"/>
      <c r="BE278" s="12">
        <f t="shared" si="22"/>
        <v>-1.2301986175943345</v>
      </c>
      <c r="BF278" s="4"/>
      <c r="BH278"/>
      <c r="BJ278" s="59"/>
      <c r="BK278" s="12">
        <f t="shared" si="23"/>
        <v>-0.9165556842263618</v>
      </c>
      <c r="BL278" s="4"/>
      <c r="BN278"/>
      <c r="BQ278" s="12">
        <f t="shared" si="24"/>
        <v>-1.69427520186589</v>
      </c>
      <c r="BR278" s="92"/>
      <c r="BT278"/>
      <c r="BV278" s="59"/>
      <c r="BW278" s="12">
        <f t="shared" si="25"/>
        <v>-2.0739138020822621</v>
      </c>
      <c r="BZ278" s="12">
        <f t="shared" si="26"/>
        <v>-0.99733143307749161</v>
      </c>
      <c r="CA278" s="89"/>
      <c r="CC278" s="12">
        <f t="shared" si="27"/>
        <v>-1.3174714597973474</v>
      </c>
      <c r="CD278" s="4"/>
      <c r="CF278" s="12">
        <f t="shared" si="28"/>
        <v>-0.51645712587822667</v>
      </c>
      <c r="CG278" s="4">
        <v>9.1999999999999993</v>
      </c>
      <c r="CH278" s="2"/>
      <c r="CI278" s="12">
        <f t="shared" si="29"/>
        <v>-1.226039575983779</v>
      </c>
      <c r="CL278"/>
      <c r="CO278" s="12">
        <f t="shared" si="30"/>
        <v>-0.42518662788108558</v>
      </c>
      <c r="CP278" s="59"/>
      <c r="CT278" s="59"/>
      <c r="CU278" s="12">
        <f t="shared" si="31"/>
        <v>-1.8769704718214648</v>
      </c>
      <c r="CX278" s="2"/>
      <c r="DA278" s="12">
        <f t="shared" si="32"/>
        <v>-1.4960133235519664</v>
      </c>
      <c r="DB278" s="59"/>
      <c r="DD278" s="12">
        <f t="shared" si="33"/>
        <v>-0.15738881410768638</v>
      </c>
      <c r="DE278" s="52"/>
      <c r="DF278" s="55"/>
      <c r="DG278" s="12">
        <f t="shared" si="34"/>
        <v>-6.5247982696706716E-2</v>
      </c>
      <c r="DH278" s="55"/>
      <c r="DI278" s="52"/>
      <c r="DJ278" s="52"/>
      <c r="DK278" s="55"/>
      <c r="DL278" s="52"/>
      <c r="DM278" s="52"/>
      <c r="DN278" s="52"/>
      <c r="DO278" s="52"/>
      <c r="DP278" s="52"/>
      <c r="DQ278" s="52"/>
      <c r="DR278" s="52"/>
      <c r="DS278" s="52"/>
      <c r="DT278" s="52"/>
      <c r="DU278" s="52"/>
      <c r="DV278" s="52"/>
      <c r="DW278" s="55"/>
      <c r="DX278" s="55"/>
      <c r="DY278" s="55"/>
      <c r="DZ278" s="52"/>
      <c r="EA278" s="52"/>
      <c r="EB278" s="52"/>
      <c r="EC278" s="52"/>
      <c r="ED278" s="52"/>
      <c r="EE278" s="52"/>
      <c r="EF278" s="52"/>
      <c r="EG278" s="52"/>
      <c r="EH278" s="52"/>
      <c r="EI278" s="52"/>
      <c r="EJ278" s="52"/>
      <c r="EK278" s="52"/>
      <c r="EL278" s="52"/>
      <c r="EM278" s="52"/>
      <c r="EN278" s="52"/>
      <c r="EO278" s="52"/>
      <c r="EP278" s="52"/>
      <c r="EQ278" s="52"/>
      <c r="ER278" s="52"/>
      <c r="ES278" s="52"/>
      <c r="ET278" s="52"/>
      <c r="EU278" s="52"/>
      <c r="EV278" s="52"/>
      <c r="EW278" s="52"/>
      <c r="EX278" s="52"/>
    </row>
    <row r="279" spans="1:154" s="54" customFormat="1" x14ac:dyDescent="0.2">
      <c r="A279" t="str">
        <f t="shared" si="11"/>
        <v>0020078Z</v>
      </c>
      <c r="B279">
        <f t="shared" si="11"/>
        <v>0</v>
      </c>
      <c r="C279"/>
      <c r="D279"/>
      <c r="E279"/>
      <c r="F279" s="59"/>
      <c r="G279"/>
      <c r="I279" s="59"/>
      <c r="J279" s="59"/>
      <c r="L279" s="12">
        <f t="shared" si="12"/>
        <v>0.46566900939615263</v>
      </c>
      <c r="N279" s="59"/>
      <c r="O279" s="12">
        <f t="shared" si="13"/>
        <v>0.24101856555577536</v>
      </c>
      <c r="R279"/>
      <c r="U279" s="59"/>
      <c r="V279" s="59"/>
      <c r="X279" s="12">
        <f t="shared" si="14"/>
        <v>-0.16388182371980303</v>
      </c>
      <c r="Z279" s="59"/>
      <c r="AA279"/>
      <c r="AD279"/>
      <c r="AG279"/>
      <c r="AH279" s="59"/>
      <c r="AJ279" s="12">
        <f t="shared" si="15"/>
        <v>-1.0157358549584874</v>
      </c>
      <c r="AK279"/>
      <c r="AL279" s="59"/>
      <c r="AM279" s="12">
        <f t="shared" si="16"/>
        <v>-6.324770822954108E-2</v>
      </c>
      <c r="AP279" s="12">
        <f t="shared" si="17"/>
        <v>-0.31298023521315582</v>
      </c>
      <c r="AS279" s="12">
        <f t="shared" si="18"/>
        <v>-1.0614846604173622</v>
      </c>
      <c r="AT279" s="59"/>
      <c r="AV279" s="12">
        <f t="shared" si="19"/>
        <v>0.42646678593439302</v>
      </c>
      <c r="AW279" s="97"/>
      <c r="AX279" s="59"/>
      <c r="AY279" s="12">
        <f t="shared" si="20"/>
        <v>0.41226396907339607</v>
      </c>
      <c r="AZ279" s="97">
        <v>0.6</v>
      </c>
      <c r="BB279" s="12">
        <f t="shared" si="21"/>
        <v>0.32570504515097526</v>
      </c>
      <c r="BC279" s="97"/>
      <c r="BE279" s="12">
        <f t="shared" si="22"/>
        <v>0.46504211478291402</v>
      </c>
      <c r="BF279" s="4"/>
      <c r="BH279"/>
      <c r="BJ279" s="59"/>
      <c r="BK279" s="12">
        <f t="shared" si="23"/>
        <v>0.56112798377827677</v>
      </c>
      <c r="BL279" s="4"/>
      <c r="BN279"/>
      <c r="BQ279" s="12">
        <f t="shared" si="24"/>
        <v>0.79730597734865405</v>
      </c>
      <c r="BR279" s="92"/>
      <c r="BT279"/>
      <c r="BV279" s="59"/>
      <c r="BW279" s="12">
        <f t="shared" si="25"/>
        <v>0.60053898724860222</v>
      </c>
      <c r="BZ279" s="12">
        <f t="shared" si="26"/>
        <v>0.61754016403420331</v>
      </c>
      <c r="CA279" s="89"/>
      <c r="CC279" s="12">
        <f t="shared" si="27"/>
        <v>-1.5162090338311094</v>
      </c>
      <c r="CD279" s="4"/>
      <c r="CF279" s="12">
        <f t="shared" si="28"/>
        <v>0.94314781059473396</v>
      </c>
      <c r="CG279" s="4">
        <v>2</v>
      </c>
      <c r="CH279" s="2"/>
      <c r="CI279" s="12">
        <f t="shared" si="29"/>
        <v>1.1183216527627073</v>
      </c>
      <c r="CL279"/>
      <c r="CO279" s="12">
        <f t="shared" si="30"/>
        <v>0.54951020328491085</v>
      </c>
      <c r="CP279" s="59"/>
      <c r="CT279" s="59"/>
      <c r="CU279" s="12">
        <f t="shared" si="31"/>
        <v>0.58559013078173849</v>
      </c>
      <c r="CX279" s="2"/>
      <c r="DA279" s="12">
        <f t="shared" si="32"/>
        <v>-1.2112264206520802</v>
      </c>
      <c r="DB279" s="59"/>
      <c r="DD279" s="12">
        <f t="shared" si="33"/>
        <v>-1.1856120100375407</v>
      </c>
      <c r="DE279" s="52"/>
      <c r="DF279" s="55"/>
      <c r="DG279" s="12">
        <f t="shared" si="34"/>
        <v>0.4338990849330992</v>
      </c>
      <c r="DH279" s="55"/>
      <c r="DI279" s="52"/>
      <c r="DJ279" s="52"/>
      <c r="DK279" s="55"/>
      <c r="DL279" s="52"/>
      <c r="DM279" s="52"/>
      <c r="DN279" s="52"/>
      <c r="DO279" s="52"/>
      <c r="DP279" s="52"/>
      <c r="DQ279" s="52"/>
      <c r="DR279" s="52"/>
      <c r="DS279" s="52"/>
      <c r="DT279" s="52"/>
      <c r="DU279" s="52"/>
      <c r="DV279" s="52"/>
      <c r="DW279" s="55"/>
      <c r="DX279" s="55"/>
      <c r="DY279" s="55"/>
      <c r="DZ279" s="52"/>
      <c r="EA279" s="52"/>
      <c r="EB279" s="52"/>
      <c r="EC279" s="52"/>
      <c r="ED279" s="52"/>
      <c r="EE279" s="52"/>
      <c r="EF279" s="52"/>
      <c r="EG279" s="52"/>
      <c r="EH279" s="52"/>
      <c r="EI279" s="52"/>
      <c r="EJ279" s="52"/>
      <c r="EK279" s="52"/>
      <c r="EL279" s="52"/>
      <c r="EM279" s="52"/>
      <c r="EN279" s="52"/>
      <c r="EO279" s="52"/>
      <c r="EP279" s="52"/>
      <c r="EQ279" s="52"/>
      <c r="ER279" s="52"/>
      <c r="ES279" s="52"/>
      <c r="ET279" s="52"/>
      <c r="EU279" s="52"/>
      <c r="EV279" s="52"/>
      <c r="EW279" s="52"/>
      <c r="EX279" s="52"/>
    </row>
    <row r="280" spans="1:154" s="54" customFormat="1" x14ac:dyDescent="0.2">
      <c r="A280" t="str">
        <f t="shared" si="11"/>
        <v>0020079A</v>
      </c>
      <c r="B280">
        <f t="shared" si="11"/>
        <v>0</v>
      </c>
      <c r="C280"/>
      <c r="D280"/>
      <c r="E280"/>
      <c r="F280" s="59"/>
      <c r="G280"/>
      <c r="I280" s="59"/>
      <c r="J280" s="59"/>
      <c r="L280" s="12">
        <f t="shared" si="12"/>
        <v>-0.13670812854162373</v>
      </c>
      <c r="N280" s="59"/>
      <c r="O280" s="12">
        <f t="shared" si="13"/>
        <v>0.66079382963814715</v>
      </c>
      <c r="R280"/>
      <c r="U280" s="59"/>
      <c r="V280" s="59"/>
      <c r="X280" s="12">
        <f t="shared" si="14"/>
        <v>-3.7199465084565751E-2</v>
      </c>
      <c r="Z280" s="59"/>
      <c r="AA280"/>
      <c r="AD280"/>
      <c r="AG280"/>
      <c r="AH280" s="59"/>
      <c r="AJ280" s="12">
        <f t="shared" si="15"/>
        <v>-0.77221367592564938</v>
      </c>
      <c r="AK280"/>
      <c r="AL280" s="59"/>
      <c r="AM280" s="12">
        <f t="shared" si="16"/>
        <v>-0.52637826136491439</v>
      </c>
      <c r="AP280" s="12">
        <f t="shared" si="17"/>
        <v>-0.1928711672067881</v>
      </c>
      <c r="AS280" s="12">
        <f t="shared" si="18"/>
        <v>-0.8939883443105402</v>
      </c>
      <c r="AT280" s="59"/>
      <c r="AV280" s="12">
        <f t="shared" si="19"/>
        <v>-0.6116454751516649</v>
      </c>
      <c r="AW280" s="97"/>
      <c r="AX280" s="59"/>
      <c r="AY280" s="12">
        <f t="shared" si="20"/>
        <v>-0.30770138681067033</v>
      </c>
      <c r="AZ280" s="97">
        <v>2.5</v>
      </c>
      <c r="BB280" s="12">
        <f t="shared" si="21"/>
        <v>0.22005013310910401</v>
      </c>
      <c r="BC280" s="97"/>
      <c r="BE280" s="12">
        <f t="shared" si="22"/>
        <v>1.8926132578374923E-2</v>
      </c>
      <c r="BF280" s="4"/>
      <c r="BH280"/>
      <c r="BJ280" s="59"/>
      <c r="BK280" s="12">
        <f t="shared" si="23"/>
        <v>0.28406229602740701</v>
      </c>
      <c r="BL280" s="4"/>
      <c r="BN280"/>
      <c r="BQ280" s="12">
        <f t="shared" si="24"/>
        <v>-0.39865298867432702</v>
      </c>
      <c r="BR280" s="92"/>
      <c r="BT280"/>
      <c r="BV280" s="59"/>
      <c r="BW280" s="12">
        <f t="shared" si="25"/>
        <v>0.61825059512496561</v>
      </c>
      <c r="BZ280" s="12">
        <f t="shared" si="26"/>
        <v>0.55104545121195703</v>
      </c>
      <c r="CA280" s="89"/>
      <c r="CC280" s="12">
        <f t="shared" si="27"/>
        <v>1.017695035099361</v>
      </c>
      <c r="CD280" s="4"/>
      <c r="CF280" s="12">
        <f t="shared" si="28"/>
        <v>0.49715741333910701</v>
      </c>
      <c r="CG280" s="4">
        <v>4.2</v>
      </c>
      <c r="CH280" s="2"/>
      <c r="CI280" s="12">
        <f t="shared" si="29"/>
        <v>0.10401821397160332</v>
      </c>
      <c r="CL280"/>
      <c r="CO280" s="12">
        <f t="shared" si="30"/>
        <v>0.51058221924448643</v>
      </c>
      <c r="CP280" s="59"/>
      <c r="CT280" s="59"/>
      <c r="CU280" s="12">
        <f t="shared" si="31"/>
        <v>-0.12548359945322909</v>
      </c>
      <c r="CX280" s="2"/>
      <c r="DA280" s="12">
        <f t="shared" si="32"/>
        <v>-0.66118445996269948</v>
      </c>
      <c r="DB280" s="59"/>
      <c r="DD280" s="12">
        <f t="shared" si="33"/>
        <v>0.87252916210225662</v>
      </c>
      <c r="DE280" s="52"/>
      <c r="DF280" s="55"/>
      <c r="DG280" s="12">
        <f t="shared" si="34"/>
        <v>0.2675167290564972</v>
      </c>
      <c r="DH280" s="55"/>
      <c r="DI280" s="52"/>
      <c r="DJ280" s="52"/>
      <c r="DK280" s="55"/>
      <c r="DL280" s="52"/>
      <c r="DM280" s="52"/>
      <c r="DN280" s="52"/>
      <c r="DO280" s="52"/>
      <c r="DP280" s="52"/>
      <c r="DQ280" s="52"/>
      <c r="DR280" s="52"/>
      <c r="DS280" s="52"/>
      <c r="DT280" s="52"/>
      <c r="DU280" s="52"/>
      <c r="DV280" s="52"/>
      <c r="DW280" s="55"/>
      <c r="DX280" s="55"/>
      <c r="DY280" s="55"/>
      <c r="DZ280" s="52"/>
      <c r="EA280" s="52"/>
      <c r="EB280" s="52"/>
      <c r="EC280" s="52"/>
      <c r="ED280" s="52"/>
      <c r="EE280" s="52"/>
      <c r="EF280" s="52"/>
      <c r="EG280" s="52"/>
      <c r="EH280" s="52"/>
      <c r="EI280" s="52"/>
      <c r="EJ280" s="52"/>
      <c r="EK280" s="52"/>
      <c r="EL280" s="52"/>
      <c r="EM280" s="52"/>
      <c r="EN280" s="52"/>
      <c r="EO280" s="52"/>
      <c r="EP280" s="52"/>
      <c r="EQ280" s="52"/>
      <c r="ER280" s="52"/>
      <c r="ES280" s="52"/>
      <c r="ET280" s="52"/>
      <c r="EU280" s="52"/>
      <c r="EV280" s="52"/>
      <c r="EW280" s="52"/>
      <c r="EX280" s="52"/>
    </row>
    <row r="281" spans="1:154" s="54" customFormat="1" x14ac:dyDescent="0.2">
      <c r="A281" t="str">
        <f t="shared" si="11"/>
        <v>0020088K</v>
      </c>
      <c r="B281">
        <f t="shared" si="11"/>
        <v>0</v>
      </c>
      <c r="C281"/>
      <c r="D281"/>
      <c r="E281"/>
      <c r="F281" s="59"/>
      <c r="G281"/>
      <c r="I281" s="59"/>
      <c r="J281" s="59"/>
      <c r="L281" s="12">
        <f t="shared" si="12"/>
        <v>-0.70681506266130478</v>
      </c>
      <c r="N281" s="59"/>
      <c r="O281" s="12">
        <f t="shared" si="13"/>
        <v>1.8784602218048931E-2</v>
      </c>
      <c r="R281"/>
      <c r="U281" s="59"/>
      <c r="V281" s="59"/>
      <c r="X281" s="12">
        <f t="shared" si="14"/>
        <v>-0.46391898890852318</v>
      </c>
      <c r="Z281" s="59"/>
      <c r="AA281"/>
      <c r="AD281"/>
      <c r="AG281"/>
      <c r="AH281" s="59"/>
      <c r="AJ281" s="12">
        <f t="shared" si="15"/>
        <v>-0.44751743721519732</v>
      </c>
      <c r="AK281"/>
      <c r="AL281" s="59"/>
      <c r="AM281" s="12">
        <f t="shared" si="16"/>
        <v>-0.67458003836823399</v>
      </c>
      <c r="AP281" s="12">
        <f t="shared" si="17"/>
        <v>-0.40906748961824951</v>
      </c>
      <c r="AS281" s="12">
        <f t="shared" si="18"/>
        <v>-0.19209901967242929</v>
      </c>
      <c r="AT281" s="59"/>
      <c r="AV281" s="12">
        <f t="shared" si="19"/>
        <v>0.88222338836241843</v>
      </c>
      <c r="AW281" s="97"/>
      <c r="AX281" s="59"/>
      <c r="AY281" s="12">
        <f t="shared" si="20"/>
        <v>-1.3687029639029786</v>
      </c>
      <c r="AZ281" s="97">
        <v>5.3</v>
      </c>
      <c r="BB281" s="12">
        <f t="shared" si="21"/>
        <v>-1.8402206517073847</v>
      </c>
      <c r="BC281" s="97"/>
      <c r="BE281" s="12">
        <f t="shared" si="22"/>
        <v>-0.42718984962616419</v>
      </c>
      <c r="BF281" s="4"/>
      <c r="BH281"/>
      <c r="BJ281" s="59"/>
      <c r="BK281" s="12">
        <f t="shared" si="23"/>
        <v>-0.45477953797491222</v>
      </c>
      <c r="BL281" s="4"/>
      <c r="BN281"/>
      <c r="BQ281" s="12">
        <f t="shared" si="24"/>
        <v>-0.49831623584290879</v>
      </c>
      <c r="BR281" s="92"/>
      <c r="BT281"/>
      <c r="BV281" s="59"/>
      <c r="BW281" s="12">
        <f t="shared" si="25"/>
        <v>0.86621310539405227</v>
      </c>
      <c r="BZ281" s="12">
        <f t="shared" si="26"/>
        <v>1.2729880475677735</v>
      </c>
      <c r="CA281" s="89"/>
      <c r="CC281" s="12">
        <f t="shared" si="27"/>
        <v>1.017695035099361</v>
      </c>
      <c r="CD281" s="4"/>
      <c r="CF281" s="12">
        <f t="shared" si="28"/>
        <v>-0.61781857979996002</v>
      </c>
      <c r="CG281" s="4">
        <v>9.6999999999999993</v>
      </c>
      <c r="CH281" s="2"/>
      <c r="CI281" s="12">
        <f t="shared" si="29"/>
        <v>-0.54729602820077849</v>
      </c>
      <c r="CL281"/>
      <c r="CO281" s="12">
        <f t="shared" si="30"/>
        <v>-6.6910948282339167</v>
      </c>
      <c r="CP281" s="59"/>
      <c r="CT281" s="59"/>
      <c r="CU281" s="12">
        <f t="shared" si="31"/>
        <v>-0.57130285953313009</v>
      </c>
      <c r="CX281" s="2"/>
      <c r="DA281" s="12">
        <f t="shared" si="32"/>
        <v>0.16971579720967619</v>
      </c>
      <c r="DB281" s="59"/>
      <c r="DD281" s="12">
        <f t="shared" si="33"/>
        <v>0.6230305902483948</v>
      </c>
      <c r="DE281" s="52"/>
      <c r="DF281" s="55"/>
      <c r="DG281" s="12">
        <f t="shared" si="34"/>
        <v>0.60028144080970114</v>
      </c>
      <c r="DH281" s="55"/>
      <c r="DI281" s="52"/>
      <c r="DJ281" s="52"/>
      <c r="DK281" s="55"/>
      <c r="DL281" s="52"/>
      <c r="DM281" s="52"/>
      <c r="DN281" s="52"/>
      <c r="DO281" s="52"/>
      <c r="DP281" s="52"/>
      <c r="DQ281" s="52"/>
      <c r="DR281" s="52"/>
      <c r="DS281" s="52"/>
      <c r="DT281" s="52"/>
      <c r="DU281" s="52"/>
      <c r="DV281" s="52"/>
      <c r="DW281" s="55"/>
      <c r="DX281" s="55"/>
      <c r="DY281" s="55"/>
      <c r="DZ281" s="52"/>
      <c r="EA281" s="52"/>
      <c r="EB281" s="52"/>
      <c r="EC281" s="52"/>
      <c r="ED281" s="52"/>
      <c r="EE281" s="52"/>
      <c r="EF281" s="52"/>
      <c r="EG281" s="52"/>
      <c r="EH281" s="52"/>
      <c r="EI281" s="52"/>
      <c r="EJ281" s="52"/>
      <c r="EK281" s="52"/>
      <c r="EL281" s="52"/>
      <c r="EM281" s="52"/>
      <c r="EN281" s="52"/>
      <c r="EO281" s="52"/>
      <c r="EP281" s="52"/>
      <c r="EQ281" s="52"/>
      <c r="ER281" s="52"/>
      <c r="ES281" s="52"/>
      <c r="ET281" s="52"/>
      <c r="EU281" s="52"/>
      <c r="EV281" s="52"/>
      <c r="EW281" s="52"/>
      <c r="EX281" s="52"/>
    </row>
    <row r="282" spans="1:154" s="54" customFormat="1" x14ac:dyDescent="0.2">
      <c r="A282" t="str">
        <f t="shared" si="11"/>
        <v>0020089L</v>
      </c>
      <c r="B282">
        <f t="shared" si="11"/>
        <v>0</v>
      </c>
      <c r="C282"/>
      <c r="D282"/>
      <c r="E282"/>
      <c r="F282" s="59"/>
      <c r="G282"/>
      <c r="I282" s="59"/>
      <c r="J282" s="59"/>
      <c r="L282" s="12">
        <f t="shared" si="12"/>
        <v>-0.44865343211654357</v>
      </c>
      <c r="N282" s="59"/>
      <c r="O282" s="12">
        <f t="shared" si="13"/>
        <v>1.0394146560653839</v>
      </c>
      <c r="R282"/>
      <c r="U282" s="59"/>
      <c r="V282" s="59"/>
      <c r="X282" s="12">
        <f t="shared" si="14"/>
        <v>-0.98398340856897115</v>
      </c>
      <c r="Z282" s="59"/>
      <c r="AA282"/>
      <c r="AD282"/>
      <c r="AG282"/>
      <c r="AH282" s="59"/>
      <c r="AJ282" s="12">
        <f t="shared" si="15"/>
        <v>-1.2998450638301338</v>
      </c>
      <c r="AK282"/>
      <c r="AL282" s="59"/>
      <c r="AM282" s="12">
        <f t="shared" si="16"/>
        <v>0.40451415043718592</v>
      </c>
      <c r="AP282" s="12">
        <f t="shared" si="17"/>
        <v>0.35963054562250346</v>
      </c>
      <c r="AS282" s="12">
        <f t="shared" si="18"/>
        <v>-1.4204053377891237</v>
      </c>
      <c r="AT282" s="59"/>
      <c r="AV282" s="12">
        <f t="shared" si="19"/>
        <v>0.88222338836241843</v>
      </c>
      <c r="AW282" s="97"/>
      <c r="AX282" s="59"/>
      <c r="AY282" s="12">
        <f t="shared" si="20"/>
        <v>-0.76241634842165973</v>
      </c>
      <c r="AZ282" s="97">
        <v>3.7</v>
      </c>
      <c r="BB282" s="12">
        <f t="shared" si="21"/>
        <v>-0.308224427100252</v>
      </c>
      <c r="BC282" s="97"/>
      <c r="BE282" s="12">
        <f t="shared" si="22"/>
        <v>-0.24874345674434853</v>
      </c>
      <c r="BF282" s="4"/>
      <c r="BH282"/>
      <c r="BJ282" s="59"/>
      <c r="BK282" s="12">
        <f t="shared" si="23"/>
        <v>6.9966082765373127E-3</v>
      </c>
      <c r="BL282" s="4"/>
      <c r="BN282"/>
      <c r="BQ282" s="12">
        <f t="shared" si="24"/>
        <v>-0.19932649433716351</v>
      </c>
      <c r="BR282" s="92"/>
      <c r="BT282"/>
      <c r="BV282" s="59"/>
      <c r="BW282" s="12">
        <f t="shared" si="25"/>
        <v>0.15774879033951869</v>
      </c>
      <c r="BZ282" s="12">
        <f t="shared" si="26"/>
        <v>1.6909548138790358</v>
      </c>
      <c r="CA282" s="89"/>
      <c r="CC282" s="12">
        <f t="shared" si="27"/>
        <v>1.017695035099361</v>
      </c>
      <c r="CD282" s="4"/>
      <c r="CF282" s="12">
        <f t="shared" si="28"/>
        <v>-0.51645712587822667</v>
      </c>
      <c r="CG282" s="4">
        <v>9.1999999999999993</v>
      </c>
      <c r="CH282" s="2"/>
      <c r="CI282" s="12">
        <f t="shared" si="29"/>
        <v>-0.32840952415382857</v>
      </c>
      <c r="CL282"/>
      <c r="CO282" s="12">
        <f t="shared" si="30"/>
        <v>-0.75153601331612851</v>
      </c>
      <c r="CP282" s="59"/>
      <c r="CT282" s="59"/>
      <c r="CU282" s="12">
        <f t="shared" si="31"/>
        <v>-2.0999296235029916E-2</v>
      </c>
      <c r="CX282" s="2"/>
      <c r="DA282" s="12">
        <f t="shared" si="32"/>
        <v>1.4425842762822523</v>
      </c>
      <c r="DB282" s="59"/>
      <c r="DD282" s="12">
        <f t="shared" si="33"/>
        <v>-0.88189943179739883</v>
      </c>
      <c r="DE282" s="52"/>
      <c r="DF282" s="55"/>
      <c r="DG282" s="12">
        <f t="shared" si="34"/>
        <v>1.099428508439507</v>
      </c>
      <c r="DH282" s="55"/>
      <c r="DI282" s="52"/>
      <c r="DJ282" s="52"/>
      <c r="DK282" s="55"/>
      <c r="DL282" s="52"/>
      <c r="DM282" s="52"/>
      <c r="DN282" s="52"/>
      <c r="DO282" s="52"/>
      <c r="DP282" s="52"/>
      <c r="DQ282" s="52"/>
      <c r="DR282" s="52"/>
      <c r="DS282" s="52"/>
      <c r="DT282" s="52"/>
      <c r="DU282" s="52"/>
      <c r="DV282" s="52"/>
      <c r="DW282" s="55"/>
      <c r="DX282" s="55"/>
      <c r="DY282" s="55"/>
      <c r="DZ282" s="52"/>
      <c r="EA282" s="52"/>
      <c r="EB282" s="52"/>
      <c r="EC282" s="52"/>
      <c r="ED282" s="52"/>
      <c r="EE282" s="52"/>
      <c r="EF282" s="52"/>
      <c r="EG282" s="52"/>
      <c r="EH282" s="52"/>
      <c r="EI282" s="52"/>
      <c r="EJ282" s="52"/>
      <c r="EK282" s="52"/>
      <c r="EL282" s="52"/>
      <c r="EM282" s="52"/>
      <c r="EN282" s="52"/>
      <c r="EO282" s="52"/>
      <c r="EP282" s="52"/>
      <c r="EQ282" s="52"/>
      <c r="ER282" s="52"/>
      <c r="ES282" s="52"/>
      <c r="ET282" s="52"/>
      <c r="EU282" s="52"/>
      <c r="EV282" s="52"/>
      <c r="EW282" s="52"/>
      <c r="EX282" s="52"/>
    </row>
    <row r="283" spans="1:154" s="54" customFormat="1" x14ac:dyDescent="0.2">
      <c r="A283" t="str">
        <f t="shared" si="11"/>
        <v>0021478W</v>
      </c>
      <c r="B283">
        <f t="shared" si="11"/>
        <v>0</v>
      </c>
      <c r="C283"/>
      <c r="D283"/>
      <c r="E283"/>
      <c r="F283" s="59"/>
      <c r="G283"/>
      <c r="I283" s="59"/>
      <c r="J283" s="59"/>
      <c r="L283" s="12">
        <f t="shared" si="12"/>
        <v>0.18599390963932783</v>
      </c>
      <c r="N283" s="59"/>
      <c r="O283" s="12">
        <f t="shared" si="13"/>
        <v>-1.9895519553525136</v>
      </c>
      <c r="R283"/>
      <c r="U283" s="59"/>
      <c r="V283" s="59"/>
      <c r="X283" s="12">
        <f t="shared" si="14"/>
        <v>-1.2640180960784435</v>
      </c>
      <c r="Z283" s="59"/>
      <c r="AA283"/>
      <c r="AD283"/>
      <c r="AG283"/>
      <c r="AH283" s="59"/>
      <c r="AJ283" s="12"/>
      <c r="AK283"/>
      <c r="AL283" s="59"/>
      <c r="AM283" s="12">
        <f t="shared" si="16"/>
        <v>1.5854970609323882</v>
      </c>
      <c r="AP283" s="12">
        <f t="shared" si="17"/>
        <v>3.8908371450097112</v>
      </c>
      <c r="AS283" s="12">
        <f t="shared" si="18"/>
        <v>-2.1940787979015872</v>
      </c>
      <c r="AT283" s="59"/>
      <c r="AV283" s="12">
        <f t="shared" si="19"/>
        <v>0.14794886222837755</v>
      </c>
      <c r="AW283" s="97"/>
      <c r="AX283" s="59"/>
      <c r="AY283" s="12"/>
      <c r="AZ283" s="97"/>
      <c r="BB283" s="12"/>
      <c r="BC283" s="97"/>
      <c r="BE283" s="12"/>
      <c r="BF283" s="4"/>
      <c r="BH283"/>
      <c r="BJ283" s="59"/>
      <c r="BK283" s="12"/>
      <c r="BL283" s="4"/>
      <c r="BN283"/>
      <c r="BQ283" s="12"/>
      <c r="BR283" s="92"/>
      <c r="BT283"/>
      <c r="BV283" s="59"/>
      <c r="BW283" s="12">
        <f t="shared" si="25"/>
        <v>1.8226399307176726</v>
      </c>
      <c r="BZ283" s="12"/>
      <c r="CA283" s="89"/>
      <c r="CC283" s="12">
        <f t="shared" si="27"/>
        <v>1.017695035099361</v>
      </c>
      <c r="CD283" s="4"/>
      <c r="CF283" s="12"/>
      <c r="CG283" s="4"/>
      <c r="CH283" s="2"/>
      <c r="CI283" s="12"/>
      <c r="CL283"/>
      <c r="CO283" s="12">
        <f t="shared" si="30"/>
        <v>-6.6910948282339167</v>
      </c>
      <c r="CP283" s="59"/>
      <c r="CT283" s="59"/>
      <c r="CU283" s="12">
        <f t="shared" si="31"/>
        <v>-5.2452144571449946</v>
      </c>
      <c r="CX283" s="2"/>
      <c r="DA283" s="12"/>
      <c r="DB283" s="59"/>
      <c r="DD283" s="12">
        <f t="shared" si="33"/>
        <v>-0.2133884220344914</v>
      </c>
      <c r="DE283" s="52"/>
      <c r="DF283" s="55"/>
      <c r="DG283" s="12">
        <f t="shared" si="34"/>
        <v>0.93304615256290513</v>
      </c>
      <c r="DH283" s="55"/>
      <c r="DI283" s="52"/>
      <c r="DJ283" s="52"/>
      <c r="DK283" s="55"/>
      <c r="DL283" s="52"/>
      <c r="DM283" s="52"/>
      <c r="DN283" s="52"/>
      <c r="DO283" s="52"/>
      <c r="DP283" s="52"/>
      <c r="DQ283" s="52"/>
      <c r="DR283" s="52"/>
      <c r="DS283" s="52"/>
      <c r="DT283" s="52"/>
      <c r="DU283" s="52"/>
      <c r="DV283" s="52"/>
      <c r="DW283" s="55"/>
      <c r="DX283" s="55"/>
      <c r="DY283" s="55"/>
      <c r="DZ283" s="52"/>
      <c r="EA283" s="52"/>
      <c r="EB283" s="52"/>
      <c r="EC283" s="52"/>
      <c r="ED283" s="52"/>
      <c r="EE283" s="52"/>
      <c r="EF283" s="52"/>
      <c r="EG283" s="52"/>
      <c r="EH283" s="52"/>
      <c r="EI283" s="52"/>
      <c r="EJ283" s="52"/>
      <c r="EK283" s="52"/>
      <c r="EL283" s="52"/>
      <c r="EM283" s="52"/>
      <c r="EN283" s="52"/>
      <c r="EO283" s="52"/>
      <c r="EP283" s="52"/>
      <c r="EQ283" s="52"/>
      <c r="ER283" s="52"/>
      <c r="ES283" s="52"/>
      <c r="ET283" s="52"/>
      <c r="EU283" s="52"/>
      <c r="EV283" s="52"/>
      <c r="EW283" s="52"/>
      <c r="EX283" s="52"/>
    </row>
    <row r="284" spans="1:154" s="54" customFormat="1" x14ac:dyDescent="0.2">
      <c r="A284" t="str">
        <f t="shared" si="11"/>
        <v>0021479X</v>
      </c>
      <c r="B284">
        <f t="shared" si="11"/>
        <v>0</v>
      </c>
      <c r="C284"/>
      <c r="D284"/>
      <c r="E284"/>
      <c r="F284" s="59"/>
      <c r="G284"/>
      <c r="I284" s="59"/>
      <c r="J284" s="59"/>
      <c r="L284" s="12">
        <f t="shared" si="12"/>
        <v>0.36885839794186698</v>
      </c>
      <c r="N284" s="59"/>
      <c r="O284" s="12">
        <f t="shared" si="13"/>
        <v>0.75133359247944254</v>
      </c>
      <c r="R284"/>
      <c r="U284" s="59"/>
      <c r="V284" s="59"/>
      <c r="X284" s="12">
        <f t="shared" si="14"/>
        <v>-0.78395863177649106</v>
      </c>
      <c r="Z284" s="59"/>
      <c r="AA284"/>
      <c r="AD284"/>
      <c r="AG284"/>
      <c r="AH284" s="59"/>
      <c r="AJ284" s="12">
        <f t="shared" si="15"/>
        <v>-1.2592580339913266</v>
      </c>
      <c r="AK284"/>
      <c r="AL284" s="59"/>
      <c r="AM284" s="12">
        <f t="shared" si="16"/>
        <v>-0.20913383246718345</v>
      </c>
      <c r="AP284" s="12">
        <f t="shared" si="17"/>
        <v>-0.81743832083989976</v>
      </c>
      <c r="AS284" s="12">
        <f t="shared" si="18"/>
        <v>-1.3167171421039483</v>
      </c>
      <c r="AT284" s="59"/>
      <c r="AV284" s="12">
        <f t="shared" si="19"/>
        <v>0.88222338836241843</v>
      </c>
      <c r="AW284" s="97"/>
      <c r="AX284" s="59"/>
      <c r="AY284" s="12">
        <f t="shared" si="20"/>
        <v>0.18490648826790149</v>
      </c>
      <c r="AZ284" s="97">
        <v>1.2</v>
      </c>
      <c r="BB284" s="12">
        <f t="shared" si="21"/>
        <v>-1.7673418985106156E-2</v>
      </c>
      <c r="BC284" s="97"/>
      <c r="BE284" s="12">
        <f t="shared" si="22"/>
        <v>0.10814932901928274</v>
      </c>
      <c r="BF284" s="4"/>
      <c r="BH284"/>
      <c r="BJ284" s="59"/>
      <c r="BK284" s="12">
        <f t="shared" si="23"/>
        <v>-0.36242430872462233</v>
      </c>
      <c r="BL284" s="4"/>
      <c r="BN284"/>
      <c r="BQ284" s="12">
        <f t="shared" si="24"/>
        <v>0.49831623584290879</v>
      </c>
      <c r="BR284" s="92"/>
      <c r="BT284"/>
      <c r="BV284" s="59"/>
      <c r="BW284" s="12">
        <f t="shared" si="25"/>
        <v>-0.46215748533319817</v>
      </c>
      <c r="BZ284" s="12">
        <f t="shared" si="26"/>
        <v>-0.42737675174395223</v>
      </c>
      <c r="CA284" s="89"/>
      <c r="CC284" s="12">
        <f t="shared" si="27"/>
        <v>0.2227447389643113</v>
      </c>
      <c r="CD284" s="4"/>
      <c r="CF284" s="12">
        <f t="shared" si="28"/>
        <v>-0.82054148764342683</v>
      </c>
      <c r="CG284" s="4">
        <v>10.7</v>
      </c>
      <c r="CH284" s="2"/>
      <c r="CI284" s="12">
        <f t="shared" si="29"/>
        <v>0.17643084264957723</v>
      </c>
      <c r="CL284"/>
      <c r="CO284" s="12">
        <f t="shared" si="30"/>
        <v>-6.6910948282339167</v>
      </c>
      <c r="CP284" s="59"/>
      <c r="CT284" s="59"/>
      <c r="CU284" s="12">
        <f t="shared" si="31"/>
        <v>-8.992991294148063E-2</v>
      </c>
      <c r="CX284" s="2"/>
      <c r="DA284" s="12">
        <f t="shared" si="32"/>
        <v>0.66977127113104584</v>
      </c>
      <c r="DB284" s="59"/>
      <c r="DD284" s="12">
        <f t="shared" si="33"/>
        <v>0.70930201200955156</v>
      </c>
      <c r="DE284" s="52"/>
      <c r="DF284" s="55"/>
      <c r="DG284" s="12">
        <f t="shared" si="34"/>
        <v>1.099428508439507</v>
      </c>
      <c r="DH284" s="55"/>
      <c r="DI284" s="52"/>
      <c r="DJ284" s="52"/>
      <c r="DK284" s="55"/>
      <c r="DL284" s="52"/>
      <c r="DM284" s="52"/>
      <c r="DN284" s="52"/>
      <c r="DO284" s="52"/>
      <c r="DP284" s="52"/>
      <c r="DQ284" s="52"/>
      <c r="DR284" s="52"/>
      <c r="DS284" s="52"/>
      <c r="DT284" s="52"/>
      <c r="DU284" s="52"/>
      <c r="DV284" s="52"/>
      <c r="DW284" s="55"/>
      <c r="DX284" s="55"/>
      <c r="DY284" s="55"/>
      <c r="DZ284" s="52"/>
      <c r="EA284" s="52"/>
      <c r="EB284" s="52"/>
      <c r="EC284" s="52"/>
      <c r="ED284" s="52"/>
      <c r="EE284" s="52"/>
      <c r="EF284" s="52"/>
      <c r="EG284" s="52"/>
      <c r="EH284" s="52"/>
      <c r="EI284" s="52"/>
      <c r="EJ284" s="52"/>
      <c r="EK284" s="52"/>
      <c r="EL284" s="52"/>
      <c r="EM284" s="52"/>
      <c r="EN284" s="52"/>
      <c r="EO284" s="52"/>
      <c r="EP284" s="52"/>
      <c r="EQ284" s="52"/>
      <c r="ER284" s="52"/>
      <c r="ES284" s="52"/>
      <c r="ET284" s="52"/>
      <c r="EU284" s="52"/>
      <c r="EV284" s="52"/>
      <c r="EW284" s="52"/>
      <c r="EX284" s="52"/>
    </row>
    <row r="285" spans="1:154" s="54" customFormat="1" x14ac:dyDescent="0.2">
      <c r="A285" t="str">
        <f t="shared" si="11"/>
        <v>0022008X</v>
      </c>
      <c r="B285">
        <f t="shared" si="11"/>
        <v>0</v>
      </c>
      <c r="C285"/>
      <c r="D285"/>
      <c r="E285"/>
      <c r="F285" s="59"/>
      <c r="G285"/>
      <c r="I285" s="59"/>
      <c r="J285" s="59"/>
      <c r="L285" s="12">
        <f t="shared" si="12"/>
        <v>5.5320910088370923</v>
      </c>
      <c r="N285" s="59"/>
      <c r="O285" s="12">
        <f t="shared" si="13"/>
        <v>-3.150107097227306</v>
      </c>
      <c r="R285"/>
      <c r="U285" s="59"/>
      <c r="V285" s="59"/>
      <c r="X285" s="12">
        <f t="shared" si="14"/>
        <v>-0.15721433116005359</v>
      </c>
      <c r="Z285" s="59"/>
      <c r="AA285"/>
      <c r="AD285"/>
      <c r="AG285"/>
      <c r="AH285" s="59"/>
      <c r="AJ285" s="12">
        <f t="shared" si="15"/>
        <v>-0.69103961624803667</v>
      </c>
      <c r="AK285"/>
      <c r="AL285" s="59"/>
      <c r="AM285" s="12">
        <f t="shared" si="16"/>
        <v>0.1312671240873157</v>
      </c>
      <c r="AP285" s="12">
        <f t="shared" si="17"/>
        <v>-0.12080572640296747</v>
      </c>
      <c r="AS285" s="12">
        <f t="shared" si="18"/>
        <v>-0.27983518525219331</v>
      </c>
      <c r="AT285" s="59"/>
      <c r="AV285" s="12">
        <f t="shared" si="19"/>
        <v>0.88222338836241843</v>
      </c>
      <c r="AW285" s="97"/>
      <c r="AX285" s="59"/>
      <c r="AY285" s="12">
        <f t="shared" si="20"/>
        <v>-0.34559430027825278</v>
      </c>
      <c r="AZ285" s="97">
        <v>2.6</v>
      </c>
      <c r="BB285" s="12">
        <f t="shared" si="21"/>
        <v>-1.7673418985106156E-2</v>
      </c>
      <c r="BC285" s="97"/>
      <c r="BE285" s="12">
        <f t="shared" si="22"/>
        <v>-1.1409754211534266</v>
      </c>
      <c r="BF285" s="4"/>
      <c r="BH285"/>
      <c r="BJ285" s="59"/>
      <c r="BK285" s="12">
        <f t="shared" si="23"/>
        <v>-1.1012661427269415</v>
      </c>
      <c r="BL285" s="4"/>
      <c r="BN285"/>
      <c r="BQ285" s="12">
        <f t="shared" si="24"/>
        <v>-0.99663247168581759</v>
      </c>
      <c r="BR285" s="92"/>
      <c r="BT285"/>
      <c r="BV285" s="59"/>
      <c r="BW285" s="12">
        <f t="shared" si="25"/>
        <v>0.4057113006086055</v>
      </c>
      <c r="BZ285" s="12">
        <f t="shared" si="26"/>
        <v>-0.18039638983275189</v>
      </c>
      <c r="CA285" s="89"/>
      <c r="CC285" s="12">
        <f t="shared" si="27"/>
        <v>1.017695035099361</v>
      </c>
      <c r="CD285" s="4"/>
      <c r="CF285" s="12">
        <f t="shared" si="28"/>
        <v>-7.0466728622599922E-2</v>
      </c>
      <c r="CG285" s="4">
        <v>7</v>
      </c>
      <c r="CH285" s="2"/>
      <c r="CI285" s="12">
        <f t="shared" si="29"/>
        <v>-0.50147517385659379</v>
      </c>
      <c r="CL285"/>
      <c r="CO285" s="12">
        <f t="shared" si="30"/>
        <v>-0.14670181897651499</v>
      </c>
      <c r="CP285" s="59"/>
      <c r="CT285" s="59"/>
      <c r="CU285" s="12">
        <f t="shared" si="31"/>
        <v>-0.4826741244084683</v>
      </c>
      <c r="CX285" s="2"/>
      <c r="DA285" s="12">
        <f t="shared" si="32"/>
        <v>-0.61825040412096632</v>
      </c>
      <c r="DB285" s="59"/>
      <c r="DD285" s="12">
        <f t="shared" si="33"/>
        <v>0.30231408956668215</v>
      </c>
      <c r="DE285" s="52"/>
      <c r="DF285" s="55"/>
      <c r="DG285" s="12">
        <f t="shared" si="34"/>
        <v>0.4338990849330992</v>
      </c>
      <c r="DH285" s="55"/>
      <c r="DI285" s="52"/>
      <c r="DJ285" s="52"/>
      <c r="DK285" s="55"/>
      <c r="DL285" s="52"/>
      <c r="DM285" s="52"/>
      <c r="DN285" s="52"/>
      <c r="DO285" s="52"/>
      <c r="DP285" s="52"/>
      <c r="DQ285" s="52"/>
      <c r="DR285" s="52"/>
      <c r="DS285" s="52"/>
      <c r="DT285" s="52"/>
      <c r="DU285" s="52"/>
      <c r="DV285" s="52"/>
      <c r="DW285" s="55"/>
      <c r="DX285" s="55"/>
      <c r="DY285" s="55"/>
      <c r="DZ285" s="52"/>
      <c r="EA285" s="52"/>
      <c r="EB285" s="52"/>
      <c r="EC285" s="52"/>
      <c r="ED285" s="52"/>
      <c r="EE285" s="52"/>
      <c r="EF285" s="52"/>
      <c r="EG285" s="52"/>
      <c r="EH285" s="52"/>
      <c r="EI285" s="52"/>
      <c r="EJ285" s="52"/>
      <c r="EK285" s="52"/>
      <c r="EL285" s="52"/>
      <c r="EM285" s="52"/>
      <c r="EN285" s="52"/>
      <c r="EO285" s="52"/>
      <c r="EP285" s="52"/>
      <c r="EQ285" s="52"/>
      <c r="ER285" s="52"/>
      <c r="ES285" s="52"/>
      <c r="ET285" s="52"/>
      <c r="EU285" s="52"/>
      <c r="EV285" s="52"/>
      <c r="EW285" s="52"/>
      <c r="EX285" s="52"/>
    </row>
    <row r="286" spans="1:154" s="54" customFormat="1" x14ac:dyDescent="0.2">
      <c r="A286" t="str">
        <f t="shared" si="11"/>
        <v>0600003C</v>
      </c>
      <c r="B286">
        <f t="shared" si="11"/>
        <v>0</v>
      </c>
      <c r="C286"/>
      <c r="D286"/>
      <c r="E286"/>
      <c r="F286" s="59"/>
      <c r="G286"/>
      <c r="I286" s="59"/>
      <c r="J286" s="59"/>
      <c r="L286" s="12">
        <f t="shared" si="12"/>
        <v>-0.63151792041908272</v>
      </c>
      <c r="N286" s="59"/>
      <c r="O286" s="12">
        <f t="shared" si="13"/>
        <v>0.30686566580399027</v>
      </c>
      <c r="R286"/>
      <c r="U286" s="59"/>
      <c r="V286" s="59"/>
      <c r="X286" s="12">
        <f t="shared" si="14"/>
        <v>9.6150386110420968E-2</v>
      </c>
      <c r="Z286" s="59"/>
      <c r="AA286"/>
      <c r="AD286"/>
      <c r="AG286"/>
      <c r="AH286" s="59"/>
      <c r="AJ286" s="12">
        <f t="shared" si="15"/>
        <v>-0.1431147134241488</v>
      </c>
      <c r="AK286"/>
      <c r="AL286" s="59"/>
      <c r="AM286" s="12">
        <f t="shared" si="16"/>
        <v>0.29799412321605023</v>
      </c>
      <c r="AP286" s="12">
        <f t="shared" si="17"/>
        <v>-0.144827540004241</v>
      </c>
      <c r="AS286" s="12">
        <f t="shared" si="18"/>
        <v>0.39015007917509481</v>
      </c>
      <c r="AT286" s="59"/>
      <c r="AV286" s="12">
        <f t="shared" si="19"/>
        <v>-0.18120868396964085</v>
      </c>
      <c r="AW286" s="97"/>
      <c r="AX286" s="59"/>
      <c r="AY286" s="12">
        <f t="shared" si="20"/>
        <v>-0.98977382922715429</v>
      </c>
      <c r="AZ286" s="97">
        <v>4.3</v>
      </c>
      <c r="BB286" s="12">
        <f t="shared" si="21"/>
        <v>0.32570504515097526</v>
      </c>
      <c r="BC286" s="97"/>
      <c r="BE286" s="12">
        <f t="shared" si="22"/>
        <v>0.46504211478291402</v>
      </c>
      <c r="BF286" s="4"/>
      <c r="BH286"/>
      <c r="BJ286" s="59"/>
      <c r="BK286" s="12">
        <f t="shared" si="23"/>
        <v>-0.45477953797491222</v>
      </c>
      <c r="BL286" s="4"/>
      <c r="BN286"/>
      <c r="BQ286" s="12">
        <f t="shared" si="24"/>
        <v>0.29898974150574525</v>
      </c>
      <c r="BR286" s="92"/>
      <c r="BT286"/>
      <c r="BV286" s="59"/>
      <c r="BW286" s="12">
        <f t="shared" si="25"/>
        <v>0.91934792902314244</v>
      </c>
      <c r="BZ286" s="12">
        <f t="shared" si="26"/>
        <v>-0.41787750705505999</v>
      </c>
      <c r="CA286" s="89"/>
      <c r="CC286" s="12">
        <f t="shared" si="27"/>
        <v>-0.87031191822138176</v>
      </c>
      <c r="CD286" s="4"/>
      <c r="CF286" s="12">
        <f t="shared" si="28"/>
        <v>0.65933573961388048</v>
      </c>
      <c r="CG286" s="4">
        <v>3.4</v>
      </c>
      <c r="CH286" s="2"/>
      <c r="CI286" s="12">
        <f t="shared" si="29"/>
        <v>0.56705393189565123</v>
      </c>
      <c r="CL286"/>
      <c r="CO286" s="12">
        <f t="shared" si="30"/>
        <v>0.46531712152306387</v>
      </c>
      <c r="CP286" s="59"/>
      <c r="CT286" s="59"/>
      <c r="CU286" s="12">
        <f t="shared" si="31"/>
        <v>0.70534991692657489</v>
      </c>
      <c r="CX286" s="2"/>
      <c r="DA286" s="12">
        <f t="shared" si="32"/>
        <v>0</v>
      </c>
      <c r="DB286" s="59"/>
      <c r="DD286" s="12">
        <f t="shared" si="33"/>
        <v>0.55831689817379937</v>
      </c>
      <c r="DE286" s="52"/>
      <c r="DF286" s="55"/>
      <c r="DG286" s="12">
        <f t="shared" si="34"/>
        <v>-6.5247982696706716E-2</v>
      </c>
      <c r="DH286" s="55"/>
      <c r="DI286" s="52"/>
      <c r="DJ286" s="52"/>
      <c r="DK286" s="55"/>
      <c r="DL286" s="52"/>
      <c r="DM286" s="52"/>
      <c r="DN286" s="52"/>
      <c r="DO286" s="52"/>
      <c r="DP286" s="52"/>
      <c r="DQ286" s="52"/>
      <c r="DR286" s="52"/>
      <c r="DS286" s="52"/>
      <c r="DT286" s="52"/>
      <c r="DU286" s="52"/>
      <c r="DV286" s="52"/>
      <c r="DW286" s="55"/>
      <c r="DX286" s="55"/>
      <c r="DY286" s="55"/>
      <c r="DZ286" s="52"/>
      <c r="EA286" s="52"/>
      <c r="EB286" s="52"/>
      <c r="EC286" s="52"/>
      <c r="ED286" s="52"/>
      <c r="EE286" s="52"/>
      <c r="EF286" s="52"/>
      <c r="EG286" s="52"/>
      <c r="EH286" s="52"/>
      <c r="EI286" s="52"/>
      <c r="EJ286" s="52"/>
      <c r="EK286" s="52"/>
      <c r="EL286" s="52"/>
      <c r="EM286" s="52"/>
      <c r="EN286" s="52"/>
      <c r="EO286" s="52"/>
      <c r="EP286" s="52"/>
      <c r="EQ286" s="52"/>
      <c r="ER286" s="52"/>
      <c r="ES286" s="52"/>
      <c r="ET286" s="52"/>
      <c r="EU286" s="52"/>
      <c r="EV286" s="52"/>
      <c r="EW286" s="52"/>
      <c r="EX286" s="52"/>
    </row>
    <row r="287" spans="1:154" s="54" customFormat="1" x14ac:dyDescent="0.2">
      <c r="A287" t="str">
        <f t="shared" si="11"/>
        <v>0600004D</v>
      </c>
      <c r="B287">
        <f t="shared" si="11"/>
        <v>0</v>
      </c>
      <c r="C287"/>
      <c r="D287"/>
      <c r="E287"/>
      <c r="F287" s="59"/>
      <c r="G287"/>
      <c r="I287" s="59"/>
      <c r="J287" s="59"/>
      <c r="L287" s="12">
        <f t="shared" si="12"/>
        <v>0.88518165903138957</v>
      </c>
      <c r="N287" s="59"/>
      <c r="O287" s="12">
        <f t="shared" si="13"/>
        <v>-1.3475427279324157</v>
      </c>
      <c r="R287"/>
      <c r="U287" s="59"/>
      <c r="V287" s="59"/>
      <c r="X287" s="12">
        <f t="shared" si="14"/>
        <v>3.6142953072677043E-2</v>
      </c>
      <c r="Z287" s="59"/>
      <c r="AA287"/>
      <c r="AD287"/>
      <c r="AG287"/>
      <c r="AH287" s="59"/>
      <c r="AJ287" s="12">
        <f t="shared" si="15"/>
        <v>-0.1431147134241488</v>
      </c>
      <c r="AK287"/>
      <c r="AL287" s="59"/>
      <c r="AM287" s="12">
        <f t="shared" si="16"/>
        <v>-0.48006520605137726</v>
      </c>
      <c r="AP287" s="12">
        <f t="shared" si="17"/>
        <v>-0.98559101604881405</v>
      </c>
      <c r="AS287" s="12">
        <f t="shared" si="18"/>
        <v>0.35824601896427138</v>
      </c>
      <c r="AT287" s="59"/>
      <c r="AV287" s="12">
        <f t="shared" si="19"/>
        <v>-0.71292472013567043</v>
      </c>
      <c r="AW287" s="97"/>
      <c r="AX287" s="59"/>
      <c r="AY287" s="12">
        <f t="shared" si="20"/>
        <v>0.48804979600856108</v>
      </c>
      <c r="AZ287" s="97">
        <v>0.4</v>
      </c>
      <c r="BB287" s="12">
        <f t="shared" si="21"/>
        <v>0.53701486923471764</v>
      </c>
      <c r="BC287" s="97"/>
      <c r="BE287" s="12">
        <f t="shared" si="22"/>
        <v>0.3758189183420062</v>
      </c>
      <c r="BF287" s="4"/>
      <c r="BH287"/>
      <c r="BJ287" s="59"/>
      <c r="BK287" s="12">
        <f t="shared" si="23"/>
        <v>0.83819367152914648</v>
      </c>
      <c r="BL287" s="4"/>
      <c r="BN287"/>
      <c r="BQ287" s="12">
        <f t="shared" si="24"/>
        <v>0</v>
      </c>
      <c r="BR287" s="92"/>
      <c r="BT287"/>
      <c r="BV287" s="59"/>
      <c r="BW287" s="12">
        <f t="shared" si="25"/>
        <v>-2.6761084698786153</v>
      </c>
      <c r="BZ287" s="12">
        <f t="shared" si="26"/>
        <v>3.8086238011771426E-2</v>
      </c>
      <c r="CA287" s="89"/>
      <c r="CC287" s="12">
        <f t="shared" si="27"/>
        <v>-0.12504601559477277</v>
      </c>
      <c r="CD287" s="4"/>
      <c r="CF287" s="12">
        <f t="shared" si="28"/>
        <v>-0.84081377842777383</v>
      </c>
      <c r="CG287" s="4">
        <v>10.8</v>
      </c>
      <c r="CH287" s="2"/>
      <c r="CI287" s="12">
        <f t="shared" si="29"/>
        <v>-0.13360053555204449</v>
      </c>
      <c r="CL287"/>
      <c r="CO287" s="12">
        <f t="shared" si="30"/>
        <v>2.3596614611646176</v>
      </c>
      <c r="CP287" s="59"/>
      <c r="CT287" s="59"/>
      <c r="CU287" s="12">
        <f t="shared" si="31"/>
        <v>-0.35658256177959369</v>
      </c>
      <c r="CX287" s="2"/>
      <c r="DA287" s="12">
        <f t="shared" si="32"/>
        <v>0.64536664991574455</v>
      </c>
      <c r="DB287" s="59"/>
      <c r="DD287" s="12">
        <f t="shared" si="33"/>
        <v>-2.3964569945369611E-2</v>
      </c>
      <c r="DE287" s="52"/>
      <c r="DF287" s="55"/>
      <c r="DG287" s="12">
        <f t="shared" si="34"/>
        <v>-0.5643950503265126</v>
      </c>
      <c r="DH287" s="55"/>
      <c r="DI287" s="52"/>
      <c r="DJ287" s="52"/>
      <c r="DK287" s="55"/>
      <c r="DL287" s="52"/>
      <c r="DM287" s="52"/>
      <c r="DN287" s="52"/>
      <c r="DO287" s="52"/>
      <c r="DP287" s="52"/>
      <c r="DQ287" s="52"/>
      <c r="DR287" s="52"/>
      <c r="DS287" s="52"/>
      <c r="DT287" s="52"/>
      <c r="DU287" s="52"/>
      <c r="DV287" s="52"/>
      <c r="DW287" s="55"/>
      <c r="DX287" s="55"/>
      <c r="DY287" s="55"/>
      <c r="DZ287" s="52"/>
      <c r="EA287" s="52"/>
      <c r="EB287" s="52"/>
      <c r="EC287" s="52"/>
      <c r="ED287" s="52"/>
      <c r="EE287" s="52"/>
      <c r="EF287" s="52"/>
      <c r="EG287" s="52"/>
      <c r="EH287" s="52"/>
      <c r="EI287" s="52"/>
      <c r="EJ287" s="52"/>
      <c r="EK287" s="52"/>
      <c r="EL287" s="52"/>
      <c r="EM287" s="52"/>
      <c r="EN287" s="52"/>
      <c r="EO287" s="52"/>
      <c r="EP287" s="52"/>
      <c r="EQ287" s="52"/>
      <c r="ER287" s="52"/>
      <c r="ES287" s="52"/>
      <c r="ET287" s="52"/>
      <c r="EU287" s="52"/>
      <c r="EV287" s="52"/>
      <c r="EW287" s="52"/>
      <c r="EX287" s="52"/>
    </row>
    <row r="288" spans="1:154" s="54" customFormat="1" x14ac:dyDescent="0.2">
      <c r="A288" t="str">
        <f t="shared" si="11"/>
        <v>0600016S</v>
      </c>
      <c r="B288">
        <f t="shared" si="11"/>
        <v>0</v>
      </c>
      <c r="C288"/>
      <c r="D288"/>
      <c r="E288"/>
      <c r="F288" s="59"/>
      <c r="G288"/>
      <c r="I288" s="59"/>
      <c r="J288" s="59"/>
      <c r="L288" s="12">
        <f t="shared" si="12"/>
        <v>-0.8251391433276537</v>
      </c>
      <c r="N288" s="59"/>
      <c r="O288" s="12">
        <f t="shared" si="13"/>
        <v>0.63610116704506614</v>
      </c>
      <c r="R288"/>
      <c r="U288" s="59"/>
      <c r="V288" s="59"/>
      <c r="X288" s="12">
        <f t="shared" si="14"/>
        <v>0.14282283402866652</v>
      </c>
      <c r="Z288" s="59"/>
      <c r="AA288"/>
      <c r="AD288"/>
      <c r="AG288"/>
      <c r="AH288" s="59"/>
      <c r="AJ288" s="12">
        <f t="shared" si="15"/>
        <v>0.54686479383556086</v>
      </c>
      <c r="AK288"/>
      <c r="AL288" s="59"/>
      <c r="AM288" s="12">
        <f t="shared" si="16"/>
        <v>-0.14661120779390815</v>
      </c>
      <c r="AP288" s="12">
        <f t="shared" si="17"/>
        <v>-0.38504567601697592</v>
      </c>
      <c r="AS288" s="12">
        <f t="shared" si="18"/>
        <v>1.1079914339186177</v>
      </c>
      <c r="AT288" s="59"/>
      <c r="AV288" s="12">
        <f t="shared" si="19"/>
        <v>0.88222338836241843</v>
      </c>
      <c r="AW288" s="97"/>
      <c r="AX288" s="59"/>
      <c r="AY288" s="12">
        <f t="shared" si="20"/>
        <v>-0.15612973294034058</v>
      </c>
      <c r="AZ288" s="97">
        <v>2.1</v>
      </c>
      <c r="BB288" s="12">
        <f t="shared" si="21"/>
        <v>0.45777368520331424</v>
      </c>
      <c r="BC288" s="97"/>
      <c r="BE288" s="12">
        <f t="shared" si="22"/>
        <v>-0.51641304606707195</v>
      </c>
      <c r="BF288" s="4"/>
      <c r="BH288"/>
      <c r="BJ288" s="59"/>
      <c r="BK288" s="12">
        <f t="shared" si="23"/>
        <v>-8.5358620973752589E-2</v>
      </c>
      <c r="BL288" s="4"/>
      <c r="BN288"/>
      <c r="BQ288" s="12">
        <f t="shared" si="24"/>
        <v>-0.69764273018007228</v>
      </c>
      <c r="BR288" s="92"/>
      <c r="BT288"/>
      <c r="BV288" s="59"/>
      <c r="BW288" s="12">
        <f t="shared" si="25"/>
        <v>0.21088361396860883</v>
      </c>
      <c r="BZ288" s="12">
        <f t="shared" si="26"/>
        <v>0.57004394058974162</v>
      </c>
      <c r="CA288" s="89"/>
      <c r="CC288" s="12">
        <f t="shared" si="27"/>
        <v>1.017695035099361</v>
      </c>
      <c r="CD288" s="4"/>
      <c r="CF288" s="12">
        <f t="shared" si="28"/>
        <v>-9.0739019406946522E-2</v>
      </c>
      <c r="CG288" s="4">
        <v>7.1</v>
      </c>
      <c r="CH288" s="2"/>
      <c r="CI288" s="12">
        <f t="shared" si="29"/>
        <v>-0.75900866054496852</v>
      </c>
      <c r="CL288"/>
      <c r="CO288" s="12">
        <f t="shared" si="30"/>
        <v>-0.28014245657662062</v>
      </c>
      <c r="CP288" s="59"/>
      <c r="CT288" s="59"/>
      <c r="CU288" s="12">
        <f t="shared" si="31"/>
        <v>-5.2452144571449946</v>
      </c>
      <c r="CX288" s="2"/>
      <c r="DA288" s="12">
        <f t="shared" si="32"/>
        <v>-1.6893421130147437</v>
      </c>
      <c r="DB288" s="59"/>
      <c r="DD288" s="12">
        <f t="shared" si="33"/>
        <v>0.11684538747682309</v>
      </c>
      <c r="DE288" s="52"/>
      <c r="DF288" s="55"/>
      <c r="DG288" s="12">
        <f t="shared" si="34"/>
        <v>0.4338990849330992</v>
      </c>
      <c r="DH288" s="55"/>
      <c r="DI288" s="52"/>
      <c r="DJ288" s="52"/>
      <c r="DK288" s="55"/>
      <c r="DL288" s="52"/>
      <c r="DM288" s="52"/>
      <c r="DN288" s="52"/>
      <c r="DO288" s="52"/>
      <c r="DP288" s="52"/>
      <c r="DQ288" s="52"/>
      <c r="DR288" s="52"/>
      <c r="DS288" s="52"/>
      <c r="DT288" s="52"/>
      <c r="DU288" s="52"/>
      <c r="DV288" s="52"/>
      <c r="DW288" s="55"/>
      <c r="DX288" s="55"/>
      <c r="DY288" s="55"/>
      <c r="DZ288" s="52"/>
      <c r="EA288" s="52"/>
      <c r="EB288" s="52"/>
      <c r="EC288" s="52"/>
      <c r="ED288" s="52"/>
      <c r="EE288" s="52"/>
      <c r="EF288" s="52"/>
      <c r="EG288" s="52"/>
      <c r="EH288" s="52"/>
      <c r="EI288" s="52"/>
      <c r="EJ288" s="52"/>
      <c r="EK288" s="52"/>
      <c r="EL288" s="52"/>
      <c r="EM288" s="52"/>
      <c r="EN288" s="52"/>
      <c r="EO288" s="52"/>
      <c r="EP288" s="52"/>
      <c r="EQ288" s="52"/>
      <c r="ER288" s="52"/>
      <c r="ES288" s="52"/>
      <c r="ET288" s="52"/>
      <c r="EU288" s="52"/>
      <c r="EV288" s="52"/>
      <c r="EW288" s="52"/>
      <c r="EX288" s="52"/>
    </row>
    <row r="289" spans="1:154" s="54" customFormat="1" x14ac:dyDescent="0.2">
      <c r="A289" t="str">
        <f t="shared" si="11"/>
        <v>0600017T</v>
      </c>
      <c r="B289">
        <f t="shared" si="11"/>
        <v>0</v>
      </c>
      <c r="C289"/>
      <c r="D289"/>
      <c r="E289"/>
      <c r="F289" s="59"/>
      <c r="G289"/>
      <c r="I289" s="59"/>
      <c r="J289" s="59"/>
      <c r="L289" s="12">
        <f t="shared" si="12"/>
        <v>-0.11519465932956036</v>
      </c>
      <c r="N289" s="59"/>
      <c r="O289" s="12">
        <f t="shared" si="13"/>
        <v>-0.62322462520204869</v>
      </c>
      <c r="R289"/>
      <c r="U289" s="59"/>
      <c r="V289" s="59"/>
      <c r="X289" s="12">
        <f t="shared" si="14"/>
        <v>-0.2505592269965442</v>
      </c>
      <c r="Z289" s="59"/>
      <c r="AA289"/>
      <c r="AD289"/>
      <c r="AG289"/>
      <c r="AH289" s="59"/>
      <c r="AJ289" s="12">
        <f t="shared" si="15"/>
        <v>-0.36634337753758467</v>
      </c>
      <c r="AK289"/>
      <c r="AL289" s="59"/>
      <c r="AM289" s="12">
        <f t="shared" si="16"/>
        <v>-0.41985823414377837</v>
      </c>
      <c r="AP289" s="12">
        <f t="shared" si="17"/>
        <v>-0.84146013444117329</v>
      </c>
      <c r="AS289" s="12">
        <f t="shared" si="18"/>
        <v>0.54169436517650504</v>
      </c>
      <c r="AT289" s="59"/>
      <c r="AV289" s="12">
        <f t="shared" si="19"/>
        <v>-0.6116454751516649</v>
      </c>
      <c r="AW289" s="97"/>
      <c r="AX289" s="59"/>
      <c r="AY289" s="12">
        <f t="shared" si="20"/>
        <v>0.6396214498788908</v>
      </c>
      <c r="AZ289" s="97">
        <v>0</v>
      </c>
      <c r="BB289" s="12">
        <f t="shared" si="21"/>
        <v>0.40494622918237866</v>
      </c>
      <c r="BC289" s="97"/>
      <c r="BE289" s="12">
        <f t="shared" si="22"/>
        <v>-0.15952026030344071</v>
      </c>
      <c r="BF289" s="4"/>
      <c r="BH289"/>
      <c r="BJ289" s="59"/>
      <c r="BK289" s="12">
        <f t="shared" si="23"/>
        <v>0.19170706677711713</v>
      </c>
      <c r="BL289" s="4"/>
      <c r="BN289"/>
      <c r="BQ289" s="12">
        <f t="shared" si="24"/>
        <v>-0.29898974150574525</v>
      </c>
      <c r="BR289" s="92"/>
      <c r="BT289"/>
      <c r="BV289" s="59"/>
      <c r="BW289" s="12">
        <f t="shared" si="25"/>
        <v>-0.2673297986932015</v>
      </c>
      <c r="BZ289" s="12">
        <f t="shared" si="26"/>
        <v>1.0070091962787884</v>
      </c>
      <c r="CA289" s="89"/>
      <c r="CC289" s="12">
        <f t="shared" si="27"/>
        <v>1.017695035099361</v>
      </c>
      <c r="CD289" s="4"/>
      <c r="CF289" s="12">
        <f t="shared" si="28"/>
        <v>0.29443450549564026</v>
      </c>
      <c r="CG289" s="4">
        <v>5.2</v>
      </c>
      <c r="CH289" s="2"/>
      <c r="CI289" s="12">
        <f t="shared" si="29"/>
        <v>0.31367679292522405</v>
      </c>
      <c r="CL289"/>
      <c r="CO289" s="12">
        <f t="shared" si="30"/>
        <v>-6.6910948282339167</v>
      </c>
      <c r="CP289" s="59"/>
      <c r="CT289" s="59"/>
      <c r="CU289" s="12">
        <f t="shared" si="31"/>
        <v>1.3565794535483735E-3</v>
      </c>
      <c r="CX289" s="2"/>
      <c r="DA289" s="12">
        <f t="shared" si="32"/>
        <v>-0.72129213814112692</v>
      </c>
      <c r="DB289" s="59"/>
      <c r="DD289" s="12">
        <f t="shared" si="33"/>
        <v>0.46772582987234812</v>
      </c>
      <c r="DE289" s="52"/>
      <c r="DF289" s="55"/>
      <c r="DG289" s="12">
        <f t="shared" si="34"/>
        <v>-0.2316303385733087</v>
      </c>
      <c r="DH289" s="55"/>
      <c r="DI289" s="52"/>
      <c r="DJ289" s="52"/>
      <c r="DK289" s="55"/>
      <c r="DL289" s="52"/>
      <c r="DM289" s="52"/>
      <c r="DN289" s="52"/>
      <c r="DO289" s="52"/>
      <c r="DP289" s="52"/>
      <c r="DQ289" s="52"/>
      <c r="DR289" s="52"/>
      <c r="DS289" s="52"/>
      <c r="DT289" s="52"/>
      <c r="DU289" s="52"/>
      <c r="DV289" s="52"/>
      <c r="DW289" s="55"/>
      <c r="DX289" s="55"/>
      <c r="DY289" s="55"/>
      <c r="DZ289" s="52"/>
      <c r="EA289" s="52"/>
      <c r="EB289" s="52"/>
      <c r="EC289" s="52"/>
      <c r="ED289" s="52"/>
      <c r="EE289" s="52"/>
      <c r="EF289" s="52"/>
      <c r="EG289" s="52"/>
      <c r="EH289" s="52"/>
      <c r="EI289" s="52"/>
      <c r="EJ289" s="52"/>
      <c r="EK289" s="52"/>
      <c r="EL289" s="52"/>
      <c r="EM289" s="52"/>
      <c r="EN289" s="52"/>
      <c r="EO289" s="52"/>
      <c r="EP289" s="52"/>
      <c r="EQ289" s="52"/>
      <c r="ER289" s="52"/>
      <c r="ES289" s="52"/>
      <c r="ET289" s="52"/>
      <c r="EU289" s="52"/>
      <c r="EV289" s="52"/>
      <c r="EW289" s="52"/>
      <c r="EX289" s="52"/>
    </row>
    <row r="290" spans="1:154" s="54" customFormat="1" x14ac:dyDescent="0.2">
      <c r="A290" t="str">
        <f t="shared" si="11"/>
        <v>0600041U</v>
      </c>
      <c r="B290">
        <f t="shared" si="11"/>
        <v>0</v>
      </c>
      <c r="C290"/>
      <c r="D290"/>
      <c r="E290"/>
      <c r="F290" s="59"/>
      <c r="G290"/>
      <c r="I290" s="59"/>
      <c r="J290" s="59"/>
      <c r="L290" s="12">
        <f t="shared" si="12"/>
        <v>-0.1904918015717823</v>
      </c>
      <c r="N290" s="59"/>
      <c r="O290" s="12">
        <f t="shared" si="13"/>
        <v>-0.154064035933516</v>
      </c>
      <c r="R290"/>
      <c r="U290" s="59"/>
      <c r="V290" s="59"/>
      <c r="X290" s="12">
        <f t="shared" si="14"/>
        <v>-0.5572638847450142</v>
      </c>
      <c r="Z290" s="59"/>
      <c r="AA290"/>
      <c r="AD290"/>
      <c r="AG290"/>
      <c r="AH290" s="59"/>
      <c r="AJ290" s="12">
        <f t="shared" si="15"/>
        <v>-0.48810446705400434</v>
      </c>
      <c r="AK290"/>
      <c r="AL290" s="59"/>
      <c r="AM290" s="12">
        <f t="shared" si="16"/>
        <v>0.23778715130845174</v>
      </c>
      <c r="AP290" s="12">
        <f t="shared" si="17"/>
        <v>0.31158691841995634</v>
      </c>
      <c r="AS290" s="12">
        <f t="shared" si="18"/>
        <v>0.37419804906968324</v>
      </c>
      <c r="AT290" s="59"/>
      <c r="AV290" s="12">
        <f t="shared" si="19"/>
        <v>-0.130569061477638</v>
      </c>
      <c r="AW290" s="97"/>
      <c r="AX290" s="59"/>
      <c r="AY290" s="12">
        <f t="shared" si="20"/>
        <v>0.6396214498788908</v>
      </c>
      <c r="AZ290" s="97">
        <v>0</v>
      </c>
      <c r="BB290" s="12">
        <f t="shared" si="21"/>
        <v>0.22005013310910401</v>
      </c>
      <c r="BC290" s="97"/>
      <c r="BE290" s="12">
        <f t="shared" si="22"/>
        <v>0.10814932901928274</v>
      </c>
      <c r="BF290" s="4"/>
      <c r="BH290"/>
      <c r="BJ290" s="59"/>
      <c r="BK290" s="12">
        <f t="shared" si="23"/>
        <v>0.46877275452798683</v>
      </c>
      <c r="BL290" s="4"/>
      <c r="BN290"/>
      <c r="BQ290" s="12">
        <f t="shared" si="24"/>
        <v>-0.39865298867432702</v>
      </c>
      <c r="BR290" s="92"/>
      <c r="BT290"/>
      <c r="BV290" s="59"/>
      <c r="BW290" s="12">
        <f t="shared" si="25"/>
        <v>1.1318872235395023</v>
      </c>
      <c r="BZ290" s="12">
        <f t="shared" si="26"/>
        <v>-0.75985031585518359</v>
      </c>
      <c r="CA290" s="89"/>
      <c r="CC290" s="12">
        <f t="shared" si="27"/>
        <v>1.017695035099361</v>
      </c>
      <c r="CD290" s="4"/>
      <c r="CF290" s="12">
        <f t="shared" si="28"/>
        <v>0.25388992392694687</v>
      </c>
      <c r="CG290" s="4">
        <v>5.4</v>
      </c>
      <c r="CH290" s="2"/>
      <c r="CI290" s="12">
        <f t="shared" si="29"/>
        <v>-0.61582914474988593</v>
      </c>
      <c r="CL290"/>
      <c r="CO290" s="12">
        <f t="shared" si="30"/>
        <v>-1.1819388259913299</v>
      </c>
      <c r="CP290" s="59"/>
      <c r="CT290" s="59"/>
      <c r="CU290" s="12">
        <f t="shared" si="31"/>
        <v>-0.42749019499122659</v>
      </c>
      <c r="CX290" s="2"/>
      <c r="DA290" s="12">
        <f t="shared" si="32"/>
        <v>1.2493810249944499</v>
      </c>
      <c r="DB290" s="59"/>
      <c r="DD290" s="12">
        <f t="shared" si="33"/>
        <v>0.39570395333659791</v>
      </c>
      <c r="DE290" s="52"/>
      <c r="DF290" s="55"/>
      <c r="DG290" s="12">
        <f t="shared" si="34"/>
        <v>-0.7307774062031146</v>
      </c>
      <c r="DH290" s="55"/>
      <c r="DI290" s="52"/>
      <c r="DJ290" s="52"/>
      <c r="DK290" s="55"/>
      <c r="DL290" s="52"/>
      <c r="DM290" s="52"/>
      <c r="DN290" s="52"/>
      <c r="DO290" s="52"/>
      <c r="DP290" s="52"/>
      <c r="DQ290" s="52"/>
      <c r="DR290" s="52"/>
      <c r="DS290" s="52"/>
      <c r="DT290" s="52"/>
      <c r="DU290" s="52"/>
      <c r="DV290" s="52"/>
      <c r="DW290" s="55"/>
      <c r="DX290" s="55"/>
      <c r="DY290" s="55"/>
      <c r="DZ290" s="52"/>
      <c r="EA290" s="52"/>
      <c r="EB290" s="52"/>
      <c r="EC290" s="52"/>
      <c r="ED290" s="52"/>
      <c r="EE290" s="52"/>
      <c r="EF290" s="52"/>
      <c r="EG290" s="52"/>
      <c r="EH290" s="52"/>
      <c r="EI290" s="52"/>
      <c r="EJ290" s="52"/>
      <c r="EK290" s="52"/>
      <c r="EL290" s="52"/>
      <c r="EM290" s="52"/>
      <c r="EN290" s="52"/>
      <c r="EO290" s="52"/>
      <c r="EP290" s="52"/>
      <c r="EQ290" s="52"/>
      <c r="ER290" s="52"/>
      <c r="ES290" s="52"/>
      <c r="ET290" s="52"/>
      <c r="EU290" s="52"/>
      <c r="EV290" s="52"/>
      <c r="EW290" s="52"/>
      <c r="EX290" s="52"/>
    </row>
    <row r="291" spans="1:154" s="54" customFormat="1" x14ac:dyDescent="0.2">
      <c r="A291" t="str">
        <f t="shared" si="11"/>
        <v>0600048B</v>
      </c>
      <c r="B291">
        <f t="shared" si="11"/>
        <v>0</v>
      </c>
      <c r="C291"/>
      <c r="D291"/>
      <c r="E291"/>
      <c r="F291" s="59"/>
      <c r="G291"/>
      <c r="I291" s="59"/>
      <c r="J291" s="59"/>
      <c r="L291" s="12">
        <f t="shared" si="12"/>
        <v>-0.51319383975273392</v>
      </c>
      <c r="N291" s="59"/>
      <c r="O291" s="12">
        <f t="shared" si="13"/>
        <v>-0.12937137334043497</v>
      </c>
      <c r="R291"/>
      <c r="U291" s="59"/>
      <c r="V291" s="59"/>
      <c r="X291" s="12">
        <f t="shared" si="14"/>
        <v>0.34284761082114656</v>
      </c>
      <c r="Z291" s="59"/>
      <c r="AA291"/>
      <c r="AD291"/>
      <c r="AG291"/>
      <c r="AH291" s="59"/>
      <c r="AJ291" s="12">
        <f t="shared" si="15"/>
        <v>0.42510370431914118</v>
      </c>
      <c r="AK291"/>
      <c r="AL291" s="59"/>
      <c r="AM291" s="12">
        <f t="shared" si="16"/>
        <v>0.76112467635142356</v>
      </c>
      <c r="AP291" s="12">
        <f t="shared" si="17"/>
        <v>0.91213225845179446</v>
      </c>
      <c r="AS291" s="12">
        <f t="shared" si="18"/>
        <v>0.59752647054544561</v>
      </c>
      <c r="AT291" s="59"/>
      <c r="AV291" s="12">
        <f t="shared" si="19"/>
        <v>0.19858848472038029</v>
      </c>
      <c r="AW291" s="97"/>
      <c r="AX291" s="59"/>
      <c r="AY291" s="12">
        <f t="shared" si="20"/>
        <v>0.14701357480031901</v>
      </c>
      <c r="AZ291" s="97">
        <v>1.3</v>
      </c>
      <c r="BB291" s="12">
        <f t="shared" si="21"/>
        <v>0.32570504515097526</v>
      </c>
      <c r="BC291" s="97"/>
      <c r="BE291" s="12">
        <f t="shared" si="22"/>
        <v>0.3758189183420062</v>
      </c>
      <c r="BF291" s="4"/>
      <c r="BH291"/>
      <c r="BJ291" s="59"/>
      <c r="BK291" s="12">
        <f t="shared" si="23"/>
        <v>0.19170706677711713</v>
      </c>
      <c r="BL291" s="4"/>
      <c r="BN291"/>
      <c r="BQ291" s="12">
        <f t="shared" si="24"/>
        <v>0.39865298867432702</v>
      </c>
      <c r="BR291" s="92"/>
      <c r="BT291"/>
      <c r="BV291" s="59"/>
      <c r="BW291" s="12">
        <f t="shared" si="25"/>
        <v>0.88392471327041566</v>
      </c>
      <c r="BZ291" s="12">
        <f t="shared" si="26"/>
        <v>-1.1398201034108764</v>
      </c>
      <c r="CA291" s="89"/>
      <c r="CC291" s="12">
        <f t="shared" si="27"/>
        <v>-0.89515411497560216</v>
      </c>
      <c r="CD291" s="4"/>
      <c r="CF291" s="12">
        <f t="shared" si="28"/>
        <v>1.064781555300814</v>
      </c>
      <c r="CG291" s="4">
        <v>1.4</v>
      </c>
      <c r="CH291" s="2"/>
      <c r="CI291" s="12">
        <f t="shared" si="29"/>
        <v>0.67278649740586649</v>
      </c>
      <c r="CL291"/>
      <c r="CO291" s="12">
        <f t="shared" si="30"/>
        <v>1.0666962769648265</v>
      </c>
      <c r="CP291" s="59"/>
      <c r="CT291" s="59"/>
      <c r="CU291" s="12">
        <f t="shared" si="31"/>
        <v>-5.2452144571449946</v>
      </c>
      <c r="CX291" s="2"/>
      <c r="DA291" s="12">
        <f t="shared" si="32"/>
        <v>-6.2721055490532238E-2</v>
      </c>
      <c r="DB291" s="59"/>
      <c r="DD291" s="12">
        <f t="shared" si="33"/>
        <v>-0.21807001851715022</v>
      </c>
      <c r="DE291" s="52"/>
      <c r="DF291" s="55"/>
      <c r="DG291" s="12">
        <f t="shared" si="34"/>
        <v>0.2675167290564972</v>
      </c>
      <c r="DH291" s="55"/>
      <c r="DI291" s="52"/>
      <c r="DJ291" s="52"/>
      <c r="DK291" s="55"/>
      <c r="DL291" s="52"/>
      <c r="DM291" s="52"/>
      <c r="DN291" s="52"/>
      <c r="DO291" s="52"/>
      <c r="DP291" s="52"/>
      <c r="DQ291" s="52"/>
      <c r="DR291" s="52"/>
      <c r="DS291" s="52"/>
      <c r="DT291" s="52"/>
      <c r="DU291" s="52"/>
      <c r="DV291" s="52"/>
      <c r="DW291" s="55"/>
      <c r="DX291" s="55"/>
      <c r="DY291" s="55"/>
      <c r="DZ291" s="52"/>
      <c r="EA291" s="52"/>
      <c r="EB291" s="52"/>
      <c r="EC291" s="52"/>
      <c r="ED291" s="52"/>
      <c r="EE291" s="52"/>
      <c r="EF291" s="52"/>
      <c r="EG291" s="52"/>
      <c r="EH291" s="52"/>
      <c r="EI291" s="52"/>
      <c r="EJ291" s="52"/>
      <c r="EK291" s="52"/>
      <c r="EL291" s="52"/>
      <c r="EM291" s="52"/>
      <c r="EN291" s="52"/>
      <c r="EO291" s="52"/>
      <c r="EP291" s="52"/>
      <c r="EQ291" s="52"/>
      <c r="ER291" s="52"/>
      <c r="ES291" s="52"/>
      <c r="ET291" s="52"/>
      <c r="EU291" s="52"/>
      <c r="EV291" s="52"/>
      <c r="EW291" s="52"/>
      <c r="EX291" s="52"/>
    </row>
    <row r="292" spans="1:154" s="54" customFormat="1" x14ac:dyDescent="0.2">
      <c r="A292" t="str">
        <f t="shared" si="11"/>
        <v>0600049C</v>
      </c>
      <c r="B292">
        <f t="shared" si="11"/>
        <v>0</v>
      </c>
      <c r="C292"/>
      <c r="D292"/>
      <c r="E292"/>
      <c r="F292" s="59"/>
      <c r="G292"/>
      <c r="I292" s="59"/>
      <c r="J292" s="59"/>
      <c r="L292" s="12">
        <f t="shared" si="12"/>
        <v>0.80988451678916762</v>
      </c>
      <c r="N292" s="59"/>
      <c r="O292" s="12">
        <f t="shared" si="13"/>
        <v>-1.2323103024980393</v>
      </c>
      <c r="R292"/>
      <c r="U292" s="59"/>
      <c r="V292" s="59"/>
      <c r="X292" s="12">
        <f t="shared" si="14"/>
        <v>0.56287486529287445</v>
      </c>
      <c r="Z292" s="59"/>
      <c r="AA292"/>
      <c r="AD292"/>
      <c r="AG292"/>
      <c r="AH292" s="59"/>
      <c r="AJ292" s="12">
        <f t="shared" si="15"/>
        <v>0.43525046177884369</v>
      </c>
      <c r="AK292"/>
      <c r="AL292" s="59"/>
      <c r="AM292" s="12">
        <f t="shared" si="16"/>
        <v>0.72870553763194734</v>
      </c>
      <c r="AP292" s="12">
        <f t="shared" si="17"/>
        <v>0.47973961362887063</v>
      </c>
      <c r="AS292" s="12">
        <f t="shared" si="18"/>
        <v>1.2994157951835568</v>
      </c>
      <c r="AT292" s="59"/>
      <c r="AV292" s="12">
        <f t="shared" si="19"/>
        <v>-0.23184830646164373</v>
      </c>
      <c r="AW292" s="97"/>
      <c r="AX292" s="59"/>
      <c r="AY292" s="12">
        <f t="shared" si="20"/>
        <v>0.6396214498788908</v>
      </c>
      <c r="AZ292" s="97">
        <v>0</v>
      </c>
      <c r="BB292" s="12">
        <f t="shared" si="21"/>
        <v>8.7403090253616676E-3</v>
      </c>
      <c r="BC292" s="97"/>
      <c r="BE292" s="12">
        <f t="shared" si="22"/>
        <v>-0.78408263538979539</v>
      </c>
      <c r="BF292" s="4"/>
      <c r="BH292"/>
      <c r="BJ292" s="59"/>
      <c r="BK292" s="12">
        <f t="shared" si="23"/>
        <v>-0.73184522572578192</v>
      </c>
      <c r="BL292" s="4"/>
      <c r="BN292"/>
      <c r="BQ292" s="12">
        <f t="shared" si="24"/>
        <v>-1.195958966022981</v>
      </c>
      <c r="BR292" s="92"/>
      <c r="BT292"/>
      <c r="BV292" s="59"/>
      <c r="BW292" s="12">
        <f t="shared" si="25"/>
        <v>-0.46215748533319817</v>
      </c>
      <c r="BZ292" s="12">
        <f t="shared" si="26"/>
        <v>-0.42737675174395223</v>
      </c>
      <c r="CA292" s="89"/>
      <c r="CC292" s="12">
        <f t="shared" si="27"/>
        <v>0.64506208378605645</v>
      </c>
      <c r="CD292" s="4"/>
      <c r="CF292" s="12">
        <f t="shared" si="28"/>
        <v>7.143930686782686E-2</v>
      </c>
      <c r="CG292" s="4">
        <v>6.3</v>
      </c>
      <c r="CH292" s="2"/>
      <c r="CI292" s="12">
        <f t="shared" si="29"/>
        <v>-0.68122158032196933</v>
      </c>
      <c r="CL292"/>
      <c r="CO292" s="12">
        <f t="shared" si="30"/>
        <v>-1.1438571024735249</v>
      </c>
      <c r="CP292" s="59"/>
      <c r="CT292" s="59"/>
      <c r="CU292" s="12">
        <f t="shared" si="31"/>
        <v>-8.992991294148063E-2</v>
      </c>
      <c r="CX292" s="2"/>
      <c r="DA292" s="12">
        <f t="shared" si="32"/>
        <v>-1.4641153848834803</v>
      </c>
      <c r="DB292" s="59"/>
      <c r="DD292" s="12">
        <f t="shared" si="33"/>
        <v>-0.12477545446416359</v>
      </c>
      <c r="DE292" s="52"/>
      <c r="DF292" s="55"/>
      <c r="DG292" s="12">
        <f t="shared" si="34"/>
        <v>-1.3963068297095225</v>
      </c>
      <c r="DH292" s="55"/>
      <c r="DI292" s="52"/>
      <c r="DJ292" s="52"/>
      <c r="DK292" s="55"/>
      <c r="DL292" s="52"/>
      <c r="DM292" s="52"/>
      <c r="DN292" s="52"/>
      <c r="DO292" s="52"/>
      <c r="DP292" s="52"/>
      <c r="DQ292" s="52"/>
      <c r="DR292" s="52"/>
      <c r="DS292" s="52"/>
      <c r="DT292" s="52"/>
      <c r="DU292" s="52"/>
      <c r="DV292" s="52"/>
      <c r="DW292" s="55"/>
      <c r="DX292" s="55"/>
      <c r="DY292" s="55"/>
      <c r="DZ292" s="52"/>
      <c r="EA292" s="52"/>
      <c r="EB292" s="52"/>
      <c r="EC292" s="52"/>
      <c r="ED292" s="52"/>
      <c r="EE292" s="52"/>
      <c r="EF292" s="52"/>
      <c r="EG292" s="52"/>
      <c r="EH292" s="52"/>
      <c r="EI292" s="52"/>
      <c r="EJ292" s="52"/>
      <c r="EK292" s="52"/>
      <c r="EL292" s="52"/>
      <c r="EM292" s="52"/>
      <c r="EN292" s="52"/>
      <c r="EO292" s="52"/>
      <c r="EP292" s="52"/>
      <c r="EQ292" s="52"/>
      <c r="ER292" s="52"/>
      <c r="ES292" s="52"/>
      <c r="ET292" s="52"/>
      <c r="EU292" s="52"/>
      <c r="EV292" s="52"/>
      <c r="EW292" s="52"/>
      <c r="EX292" s="52"/>
    </row>
    <row r="293" spans="1:154" s="54" customFormat="1" x14ac:dyDescent="0.2">
      <c r="A293" t="str">
        <f t="shared" si="11"/>
        <v>0600062S</v>
      </c>
      <c r="B293">
        <f t="shared" si="11"/>
        <v>0</v>
      </c>
      <c r="C293"/>
      <c r="D293"/>
      <c r="E293"/>
      <c r="F293" s="59"/>
      <c r="G293"/>
      <c r="I293" s="59"/>
      <c r="J293" s="59"/>
      <c r="L293" s="12">
        <f t="shared" si="12"/>
        <v>-2.914078248130654E-2</v>
      </c>
      <c r="N293" s="59"/>
      <c r="O293" s="12">
        <f t="shared" si="13"/>
        <v>0.29863477827296331</v>
      </c>
      <c r="R293"/>
      <c r="U293" s="59"/>
      <c r="V293" s="59"/>
      <c r="X293" s="12">
        <f t="shared" si="14"/>
        <v>0.36951758106014382</v>
      </c>
      <c r="Z293" s="59"/>
      <c r="AA293"/>
      <c r="AD293"/>
      <c r="AG293"/>
      <c r="AH293" s="59"/>
      <c r="AJ293" s="12">
        <f t="shared" si="15"/>
        <v>0.46569073415794826</v>
      </c>
      <c r="AK293"/>
      <c r="AL293" s="59"/>
      <c r="AM293" s="12">
        <f t="shared" si="16"/>
        <v>-0.45922433116028549</v>
      </c>
      <c r="AP293" s="12">
        <f t="shared" si="17"/>
        <v>0.45571780002759765</v>
      </c>
      <c r="AS293" s="12">
        <f t="shared" si="18"/>
        <v>0.35027000391156576</v>
      </c>
      <c r="AT293" s="59"/>
      <c r="AV293" s="12"/>
      <c r="AW293" s="97"/>
      <c r="AX293" s="59"/>
      <c r="AY293" s="12">
        <f t="shared" si="20"/>
        <v>0.26069231520306635</v>
      </c>
      <c r="AZ293" s="97">
        <v>1</v>
      </c>
      <c r="BB293" s="12">
        <f t="shared" si="21"/>
        <v>-0.12332833102697734</v>
      </c>
      <c r="BC293" s="97"/>
      <c r="BE293" s="12">
        <f t="shared" si="22"/>
        <v>-0.87330583183070321</v>
      </c>
      <c r="BF293" s="4"/>
      <c r="BH293"/>
      <c r="BJ293" s="59"/>
      <c r="BK293" s="12">
        <f t="shared" si="23"/>
        <v>-0.36242430872462233</v>
      </c>
      <c r="BL293" s="4"/>
      <c r="BN293"/>
      <c r="BQ293" s="12">
        <f t="shared" si="24"/>
        <v>-1.3952854603601446</v>
      </c>
      <c r="BR293" s="92"/>
      <c r="BT293"/>
      <c r="BV293" s="59"/>
      <c r="BW293" s="12">
        <f t="shared" si="25"/>
        <v>1.2558684786740457</v>
      </c>
      <c r="BZ293" s="12">
        <f t="shared" si="26"/>
        <v>0.92151599407875751</v>
      </c>
      <c r="CA293" s="89"/>
      <c r="CC293" s="12"/>
      <c r="CD293" s="4"/>
      <c r="CF293" s="12">
        <f t="shared" si="28"/>
        <v>-0.43536796274084028</v>
      </c>
      <c r="CG293" s="4">
        <v>8.8000000000000007</v>
      </c>
      <c r="CH293" s="2"/>
      <c r="CI293" s="12">
        <f t="shared" si="29"/>
        <v>-1.4806334201521913</v>
      </c>
      <c r="CL293"/>
      <c r="CO293" s="12">
        <f t="shared" si="30"/>
        <v>-0.95894917828151205</v>
      </c>
      <c r="CP293" s="59"/>
      <c r="CT293" s="59"/>
      <c r="CU293" s="12">
        <f t="shared" si="31"/>
        <v>-5.2452144571449946</v>
      </c>
      <c r="CX293" s="2"/>
      <c r="DA293" s="12">
        <f t="shared" si="32"/>
        <v>-3.3660299779919236</v>
      </c>
      <c r="DB293" s="59"/>
      <c r="DD293" s="12">
        <f t="shared" si="33"/>
        <v>-1.0473179391822975</v>
      </c>
      <c r="DE293" s="52"/>
      <c r="DF293" s="55"/>
      <c r="DG293" s="12">
        <f t="shared" si="34"/>
        <v>-1.0635421179563185</v>
      </c>
      <c r="DH293" s="55"/>
      <c r="DI293" s="52"/>
      <c r="DJ293" s="52"/>
      <c r="DK293" s="55"/>
      <c r="DL293" s="52"/>
      <c r="DM293" s="52"/>
      <c r="DN293" s="52"/>
      <c r="DO293" s="52"/>
      <c r="DP293" s="52"/>
      <c r="DQ293" s="52"/>
      <c r="DR293" s="52"/>
      <c r="DS293" s="52"/>
      <c r="DT293" s="52"/>
      <c r="DU293" s="52"/>
      <c r="DV293" s="52"/>
      <c r="DW293" s="55"/>
      <c r="DX293" s="55"/>
      <c r="DY293" s="55"/>
      <c r="DZ293" s="52"/>
      <c r="EA293" s="52"/>
      <c r="EB293" s="52"/>
      <c r="EC293" s="52"/>
      <c r="ED293" s="52"/>
      <c r="EE293" s="52"/>
      <c r="EF293" s="52"/>
      <c r="EG293" s="52"/>
      <c r="EH293" s="52"/>
      <c r="EI293" s="52"/>
      <c r="EJ293" s="52"/>
      <c r="EK293" s="52"/>
      <c r="EL293" s="52"/>
      <c r="EM293" s="52"/>
      <c r="EN293" s="52"/>
      <c r="EO293" s="52"/>
      <c r="EP293" s="52"/>
      <c r="EQ293" s="52"/>
      <c r="ER293" s="52"/>
      <c r="ES293" s="52"/>
      <c r="ET293" s="52"/>
      <c r="EU293" s="52"/>
      <c r="EV293" s="52"/>
      <c r="EW293" s="52"/>
      <c r="EX293" s="52"/>
    </row>
    <row r="294" spans="1:154" s="54" customFormat="1" x14ac:dyDescent="0.2">
      <c r="A294" t="str">
        <f t="shared" si="11"/>
        <v>0600063T</v>
      </c>
      <c r="B294">
        <f t="shared" si="11"/>
        <v>0</v>
      </c>
      <c r="C294"/>
      <c r="D294"/>
      <c r="E294"/>
      <c r="F294" s="59"/>
      <c r="G294"/>
      <c r="I294" s="59"/>
      <c r="J294" s="59"/>
      <c r="L294" s="12">
        <f t="shared" si="12"/>
        <v>1.7995041005440855</v>
      </c>
      <c r="N294" s="59"/>
      <c r="O294" s="12">
        <f t="shared" si="13"/>
        <v>-0.89484391372593663</v>
      </c>
      <c r="R294"/>
      <c r="U294" s="59"/>
      <c r="V294" s="59"/>
      <c r="X294" s="12">
        <f t="shared" si="14"/>
        <v>0.44285999921738661</v>
      </c>
      <c r="Z294" s="59"/>
      <c r="AA294"/>
      <c r="AD294"/>
      <c r="AG294"/>
      <c r="AH294" s="59"/>
      <c r="AJ294" s="12">
        <f t="shared" si="15"/>
        <v>-1.1206866448028058E-2</v>
      </c>
      <c r="AK294"/>
      <c r="AL294" s="59"/>
      <c r="AM294" s="12">
        <f t="shared" si="16"/>
        <v>0.15673930450976109</v>
      </c>
      <c r="AP294" s="12">
        <f t="shared" si="17"/>
        <v>-0.12080572640296747</v>
      </c>
      <c r="AS294" s="12">
        <f t="shared" si="18"/>
        <v>-0.54304368199148478</v>
      </c>
      <c r="AT294" s="59"/>
      <c r="AV294" s="12">
        <f t="shared" si="19"/>
        <v>-2.7385096198157837</v>
      </c>
      <c r="AW294" s="97"/>
      <c r="AX294" s="59"/>
      <c r="AY294" s="12">
        <f t="shared" si="20"/>
        <v>-0.38348721374583528</v>
      </c>
      <c r="AZ294" s="97">
        <v>2.7</v>
      </c>
      <c r="BB294" s="12">
        <f t="shared" si="21"/>
        <v>-7.050087500604181E-2</v>
      </c>
      <c r="BC294" s="97"/>
      <c r="BE294" s="12">
        <f t="shared" si="22"/>
        <v>-0.24874345674434853</v>
      </c>
      <c r="BF294" s="4"/>
      <c r="BH294"/>
      <c r="BJ294" s="59"/>
      <c r="BK294" s="12">
        <f t="shared" si="23"/>
        <v>-0.45477953797491222</v>
      </c>
      <c r="BL294" s="4"/>
      <c r="BN294"/>
      <c r="BQ294" s="12">
        <f t="shared" si="24"/>
        <v>-0.19932649433716351</v>
      </c>
      <c r="BR294" s="92"/>
      <c r="BT294"/>
      <c r="BV294" s="59"/>
      <c r="BW294" s="12">
        <f t="shared" si="25"/>
        <v>1.8226399307176726</v>
      </c>
      <c r="BZ294" s="12">
        <f t="shared" si="26"/>
        <v>-0.94983520963303003</v>
      </c>
      <c r="CA294" s="89"/>
      <c r="CC294" s="12">
        <f t="shared" si="27"/>
        <v>1.017695035099361</v>
      </c>
      <c r="CD294" s="4"/>
      <c r="CF294" s="12">
        <f t="shared" si="28"/>
        <v>-0.55700170744692024</v>
      </c>
      <c r="CG294" s="4">
        <v>9.4</v>
      </c>
      <c r="CH294" s="2"/>
      <c r="CI294" s="12">
        <f t="shared" si="29"/>
        <v>-0.28051195614591512</v>
      </c>
      <c r="CL294"/>
      <c r="CO294" s="12">
        <f t="shared" si="30"/>
        <v>0.54951020328491085</v>
      </c>
      <c r="CP294" s="59"/>
      <c r="CT294" s="59"/>
      <c r="CU294" s="12">
        <f t="shared" si="31"/>
        <v>-0.5216532491555681</v>
      </c>
      <c r="CX294" s="2"/>
      <c r="DA294" s="12">
        <f t="shared" si="32"/>
        <v>0.72129213814112536</v>
      </c>
      <c r="DB294" s="59"/>
      <c r="DD294" s="12">
        <f t="shared" si="33"/>
        <v>0.76691159439521217</v>
      </c>
      <c r="DE294" s="52"/>
      <c r="DF294" s="55"/>
      <c r="DG294" s="12">
        <f t="shared" si="34"/>
        <v>1.099428508439507</v>
      </c>
      <c r="DH294" s="55"/>
      <c r="DI294" s="52"/>
      <c r="DJ294" s="52"/>
      <c r="DK294" s="55"/>
      <c r="DL294" s="52"/>
      <c r="DM294" s="52"/>
      <c r="DN294" s="52"/>
      <c r="DO294" s="52"/>
      <c r="DP294" s="52"/>
      <c r="DQ294" s="52"/>
      <c r="DR294" s="52"/>
      <c r="DS294" s="52"/>
      <c r="DT294" s="52"/>
      <c r="DU294" s="52"/>
      <c r="DV294" s="52"/>
      <c r="DW294" s="55"/>
      <c r="DX294" s="55"/>
      <c r="DY294" s="55"/>
      <c r="DZ294" s="52"/>
      <c r="EA294" s="52"/>
      <c r="EB294" s="52"/>
      <c r="EC294" s="52"/>
      <c r="ED294" s="52"/>
      <c r="EE294" s="52"/>
      <c r="EF294" s="52"/>
      <c r="EG294" s="52"/>
      <c r="EH294" s="52"/>
      <c r="EI294" s="52"/>
      <c r="EJ294" s="52"/>
      <c r="EK294" s="52"/>
      <c r="EL294" s="52"/>
      <c r="EM294" s="52"/>
      <c r="EN294" s="52"/>
      <c r="EO294" s="52"/>
      <c r="EP294" s="52"/>
      <c r="EQ294" s="52"/>
      <c r="ER294" s="52"/>
      <c r="ES294" s="52"/>
      <c r="ET294" s="52"/>
      <c r="EU294" s="52"/>
      <c r="EV294" s="52"/>
      <c r="EW294" s="52"/>
      <c r="EX294" s="52"/>
    </row>
    <row r="295" spans="1:154" s="54" customFormat="1" x14ac:dyDescent="0.2">
      <c r="A295" t="str">
        <f t="shared" si="11"/>
        <v>0600070A</v>
      </c>
      <c r="B295">
        <f t="shared" si="11"/>
        <v>0</v>
      </c>
      <c r="C295"/>
      <c r="D295"/>
      <c r="E295"/>
      <c r="F295" s="59"/>
      <c r="G295"/>
      <c r="I295" s="59"/>
      <c r="J295" s="59"/>
      <c r="L295" s="12">
        <f t="shared" si="12"/>
        <v>-0.96497669320606594</v>
      </c>
      <c r="N295" s="59"/>
      <c r="O295" s="12">
        <f t="shared" si="13"/>
        <v>-1.4874678159598729</v>
      </c>
      <c r="R295"/>
      <c r="U295" s="59"/>
      <c r="V295" s="59"/>
      <c r="X295" s="12">
        <f t="shared" si="14"/>
        <v>-0.89063851273248107</v>
      </c>
      <c r="Z295" s="59"/>
      <c r="AA295"/>
      <c r="AD295"/>
      <c r="AG295"/>
      <c r="AH295" s="59"/>
      <c r="AJ295" s="12"/>
      <c r="AK295"/>
      <c r="AL295" s="59"/>
      <c r="AM295" s="12">
        <f t="shared" si="16"/>
        <v>1.8795849621733502</v>
      </c>
      <c r="AP295" s="12">
        <f t="shared" si="17"/>
        <v>4.6114915530479177</v>
      </c>
      <c r="AS295" s="12">
        <f t="shared" si="18"/>
        <v>-0.46328353146442669</v>
      </c>
      <c r="AT295" s="59"/>
      <c r="AV295" s="12">
        <f t="shared" si="19"/>
        <v>0.88222338836241843</v>
      </c>
      <c r="AW295" s="97"/>
      <c r="AX295" s="59"/>
      <c r="AY295" s="12"/>
      <c r="AZ295" s="97"/>
      <c r="BB295" s="12"/>
      <c r="BC295" s="97"/>
      <c r="BE295" s="12"/>
      <c r="BF295" s="4"/>
      <c r="BH295"/>
      <c r="BJ295" s="59"/>
      <c r="BK295" s="12"/>
      <c r="BL295" s="4"/>
      <c r="BN295"/>
      <c r="BQ295" s="12"/>
      <c r="BR295" s="92"/>
      <c r="BT295"/>
      <c r="BV295" s="59"/>
      <c r="BW295" s="12">
        <f t="shared" si="25"/>
        <v>1.8226399307176726</v>
      </c>
      <c r="BZ295" s="12"/>
      <c r="CA295" s="89"/>
      <c r="CC295" s="12">
        <f t="shared" si="27"/>
        <v>0.17306034545587076</v>
      </c>
      <c r="CD295" s="4"/>
      <c r="CF295" s="12"/>
      <c r="CG295" s="4"/>
      <c r="CH295" s="2"/>
      <c r="CI295" s="12"/>
      <c r="CL295"/>
      <c r="CO295" s="12">
        <f t="shared" si="30"/>
        <v>-6.6910948282339167</v>
      </c>
      <c r="CP295" s="59"/>
      <c r="CT295" s="59"/>
      <c r="CU295" s="12">
        <f t="shared" si="31"/>
        <v>-5.2452144571449946</v>
      </c>
      <c r="CX295" s="2"/>
      <c r="DA295" s="12"/>
      <c r="DB295" s="59"/>
      <c r="DD295" s="12">
        <f t="shared" si="33"/>
        <v>-2.5256182848277251</v>
      </c>
      <c r="DE295" s="52"/>
      <c r="DF295" s="55"/>
      <c r="DG295" s="12">
        <f t="shared" si="34"/>
        <v>-0.5643950503265126</v>
      </c>
      <c r="DH295" s="55"/>
      <c r="DI295" s="52"/>
      <c r="DJ295" s="52"/>
      <c r="DK295" s="55"/>
      <c r="DL295" s="52"/>
      <c r="DM295" s="52"/>
      <c r="DN295" s="52"/>
      <c r="DO295" s="52"/>
      <c r="DP295" s="52"/>
      <c r="DQ295" s="52"/>
      <c r="DR295" s="52"/>
      <c r="DS295" s="52"/>
      <c r="DT295" s="52"/>
      <c r="DU295" s="52"/>
      <c r="DV295" s="52"/>
      <c r="DW295" s="55"/>
      <c r="DX295" s="55"/>
      <c r="DY295" s="55"/>
      <c r="DZ295" s="52"/>
      <c r="EA295" s="52"/>
      <c r="EB295" s="52"/>
      <c r="EC295" s="52"/>
      <c r="ED295" s="52"/>
      <c r="EE295" s="52"/>
      <c r="EF295" s="52"/>
      <c r="EG295" s="52"/>
      <c r="EH295" s="52"/>
      <c r="EI295" s="52"/>
      <c r="EJ295" s="52"/>
      <c r="EK295" s="52"/>
      <c r="EL295" s="52"/>
      <c r="EM295" s="52"/>
      <c r="EN295" s="52"/>
      <c r="EO295" s="52"/>
      <c r="EP295" s="52"/>
      <c r="EQ295" s="52"/>
      <c r="ER295" s="52"/>
      <c r="ES295" s="52"/>
      <c r="ET295" s="52"/>
      <c r="EU295" s="52"/>
      <c r="EV295" s="52"/>
      <c r="EW295" s="52"/>
      <c r="EX295" s="52"/>
    </row>
    <row r="296" spans="1:154" s="54" customFormat="1" x14ac:dyDescent="0.2">
      <c r="A296" t="str">
        <f t="shared" si="11"/>
        <v>0601363F</v>
      </c>
      <c r="B296">
        <f t="shared" si="11"/>
        <v>0</v>
      </c>
      <c r="C296"/>
      <c r="D296"/>
      <c r="E296"/>
      <c r="F296" s="59"/>
      <c r="G296"/>
      <c r="I296" s="59"/>
      <c r="J296" s="59"/>
      <c r="L296" s="12">
        <f t="shared" si="12"/>
        <v>0.46566900939615263</v>
      </c>
      <c r="N296" s="59"/>
      <c r="O296" s="12">
        <f t="shared" si="13"/>
        <v>-0.73022616310539878</v>
      </c>
      <c r="R296"/>
      <c r="U296" s="59"/>
      <c r="V296" s="59"/>
      <c r="X296" s="12">
        <f t="shared" si="14"/>
        <v>0.42285752153813833</v>
      </c>
      <c r="Z296" s="59"/>
      <c r="AA296"/>
      <c r="AD296"/>
      <c r="AG296"/>
      <c r="AH296" s="59"/>
      <c r="AJ296" s="12">
        <f t="shared" si="15"/>
        <v>0.26275558496391588</v>
      </c>
      <c r="AK296"/>
      <c r="AL296" s="59"/>
      <c r="AM296" s="12">
        <f t="shared" si="16"/>
        <v>0.62913246870784212</v>
      </c>
      <c r="AP296" s="12">
        <f t="shared" si="17"/>
        <v>0.2875651048186823</v>
      </c>
      <c r="AS296" s="12">
        <f t="shared" si="18"/>
        <v>0.90061504254826641</v>
      </c>
      <c r="AT296" s="59"/>
      <c r="AV296" s="12">
        <f t="shared" si="19"/>
        <v>0.88222338836241843</v>
      </c>
      <c r="AW296" s="97"/>
      <c r="AX296" s="59"/>
      <c r="AY296" s="12">
        <f t="shared" si="20"/>
        <v>-0.68663052148649473</v>
      </c>
      <c r="AZ296" s="97">
        <v>3.5</v>
      </c>
      <c r="BB296" s="12">
        <f t="shared" si="21"/>
        <v>-4.4087146995573978E-2</v>
      </c>
      <c r="BC296" s="97"/>
      <c r="BE296" s="12">
        <f t="shared" si="22"/>
        <v>-0.51641304606707195</v>
      </c>
      <c r="BF296" s="4"/>
      <c r="BH296"/>
      <c r="BJ296" s="59"/>
      <c r="BK296" s="12">
        <f t="shared" si="23"/>
        <v>-0.45477953797491222</v>
      </c>
      <c r="BL296" s="4"/>
      <c r="BN296"/>
      <c r="BQ296" s="12">
        <f t="shared" si="24"/>
        <v>-0.19932649433716351</v>
      </c>
      <c r="BR296" s="92"/>
      <c r="BT296"/>
      <c r="BV296" s="59"/>
      <c r="BW296" s="12">
        <f t="shared" si="25"/>
        <v>-1.2946030555222754</v>
      </c>
      <c r="BZ296" s="12">
        <f t="shared" si="26"/>
        <v>-0.46537373049952158</v>
      </c>
      <c r="CA296" s="89"/>
      <c r="CC296" s="12">
        <f t="shared" si="27"/>
        <v>1.017695035099361</v>
      </c>
      <c r="CD296" s="4"/>
      <c r="CF296" s="12">
        <f t="shared" si="28"/>
        <v>0.69988032118257382</v>
      </c>
      <c r="CG296" s="4">
        <v>3.2</v>
      </c>
      <c r="CH296" s="2"/>
      <c r="CI296" s="12">
        <f t="shared" si="29"/>
        <v>-0.1253238358002764</v>
      </c>
      <c r="CL296"/>
      <c r="CO296" s="12">
        <f t="shared" si="30"/>
        <v>-0.54951020328491085</v>
      </c>
      <c r="CP296" s="59"/>
      <c r="CT296" s="59"/>
      <c r="CU296" s="12">
        <f t="shared" si="31"/>
        <v>0.21332211907049084</v>
      </c>
      <c r="CX296" s="2"/>
      <c r="DA296" s="12">
        <f t="shared" si="32"/>
        <v>-3.2786006279143041E-2</v>
      </c>
      <c r="DB296" s="59"/>
      <c r="DD296" s="12">
        <f t="shared" si="33"/>
        <v>0.12708765319612381</v>
      </c>
      <c r="DE296" s="52"/>
      <c r="DF296" s="55"/>
      <c r="DG296" s="12">
        <f t="shared" si="34"/>
        <v>-6.5247982696706716E-2</v>
      </c>
      <c r="DH296" s="55"/>
      <c r="DI296" s="52"/>
      <c r="DJ296" s="52"/>
      <c r="DK296" s="55"/>
      <c r="DL296" s="52"/>
      <c r="DM296" s="52"/>
      <c r="DN296" s="52"/>
      <c r="DO296" s="52"/>
      <c r="DP296" s="52"/>
      <c r="DQ296" s="52"/>
      <c r="DR296" s="52"/>
      <c r="DS296" s="52"/>
      <c r="DT296" s="52"/>
      <c r="DU296" s="52"/>
      <c r="DV296" s="52"/>
      <c r="DW296" s="55"/>
      <c r="DX296" s="55"/>
      <c r="DY296" s="55"/>
      <c r="DZ296" s="52"/>
      <c r="EA296" s="52"/>
      <c r="EB296" s="52"/>
      <c r="EC296" s="52"/>
      <c r="ED296" s="52"/>
      <c r="EE296" s="52"/>
      <c r="EF296" s="52"/>
      <c r="EG296" s="52"/>
      <c r="EH296" s="52"/>
      <c r="EI296" s="52"/>
      <c r="EJ296" s="52"/>
      <c r="EK296" s="52"/>
      <c r="EL296" s="52"/>
      <c r="EM296" s="52"/>
      <c r="EN296" s="52"/>
      <c r="EO296" s="52"/>
      <c r="EP296" s="52"/>
      <c r="EQ296" s="52"/>
      <c r="ER296" s="52"/>
      <c r="ES296" s="52"/>
      <c r="ET296" s="52"/>
      <c r="EU296" s="52"/>
      <c r="EV296" s="52"/>
      <c r="EW296" s="52"/>
      <c r="EX296" s="52"/>
    </row>
    <row r="297" spans="1:154" s="54" customFormat="1" x14ac:dyDescent="0.2">
      <c r="A297" t="str">
        <f t="shared" si="11"/>
        <v>0601470X</v>
      </c>
      <c r="B297">
        <f t="shared" si="11"/>
        <v>0</v>
      </c>
      <c r="C297"/>
      <c r="D297"/>
      <c r="E297"/>
      <c r="F297" s="59"/>
      <c r="G297"/>
      <c r="I297" s="59"/>
      <c r="J297" s="59"/>
      <c r="L297" s="12">
        <f t="shared" si="12"/>
        <v>-0.394869759086385</v>
      </c>
      <c r="N297" s="59"/>
      <c r="O297" s="12">
        <f t="shared" si="13"/>
        <v>-0.63145551273307576</v>
      </c>
      <c r="R297"/>
      <c r="U297" s="59"/>
      <c r="V297" s="59"/>
      <c r="X297" s="12">
        <f t="shared" si="14"/>
        <v>-9.7206898122309676E-2</v>
      </c>
      <c r="Z297" s="59"/>
      <c r="AA297"/>
      <c r="AD297"/>
      <c r="AG297"/>
      <c r="AH297" s="59"/>
      <c r="AJ297" s="12">
        <f t="shared" si="15"/>
        <v>-0.11267444104504423</v>
      </c>
      <c r="AK297"/>
      <c r="AL297" s="59"/>
      <c r="AM297" s="12">
        <f t="shared" si="16"/>
        <v>0.41840806703124722</v>
      </c>
      <c r="AP297" s="12">
        <f t="shared" si="17"/>
        <v>0.50376142723014472</v>
      </c>
      <c r="AS297" s="12">
        <f t="shared" si="18"/>
        <v>0.58157444044003415</v>
      </c>
      <c r="AT297" s="59"/>
      <c r="AV297" s="12">
        <f t="shared" si="19"/>
        <v>0.88222338836241843</v>
      </c>
      <c r="AW297" s="97"/>
      <c r="AX297" s="59"/>
      <c r="AY297" s="12">
        <f t="shared" si="20"/>
        <v>0.6396214498788908</v>
      </c>
      <c r="AZ297" s="97">
        <v>0</v>
      </c>
      <c r="BB297" s="12">
        <f t="shared" si="21"/>
        <v>0.6426697812765888</v>
      </c>
      <c r="BC297" s="97"/>
      <c r="BE297" s="12">
        <f t="shared" si="22"/>
        <v>-0.33796665318525637</v>
      </c>
      <c r="BF297" s="4"/>
      <c r="BH297"/>
      <c r="BJ297" s="59"/>
      <c r="BK297" s="12">
        <f t="shared" si="23"/>
        <v>-0.17771385022404251</v>
      </c>
      <c r="BL297" s="4"/>
      <c r="BN297"/>
      <c r="BQ297" s="12">
        <f t="shared" si="24"/>
        <v>-0.59797948301149051</v>
      </c>
      <c r="BR297" s="92"/>
      <c r="BT297"/>
      <c r="BV297" s="59"/>
      <c r="BW297" s="12">
        <f t="shared" si="25"/>
        <v>-1.2591798397695482</v>
      </c>
      <c r="BZ297" s="12">
        <f t="shared" si="26"/>
        <v>-0.59836315614401414</v>
      </c>
      <c r="CA297" s="89"/>
      <c r="CC297" s="12">
        <f t="shared" si="27"/>
        <v>1.017695035099361</v>
      </c>
      <c r="CD297" s="4"/>
      <c r="CF297" s="12">
        <f t="shared" si="28"/>
        <v>0.80124177510430716</v>
      </c>
      <c r="CG297" s="4">
        <v>2.7</v>
      </c>
      <c r="CH297" s="2"/>
      <c r="CI297" s="12">
        <f t="shared" si="29"/>
        <v>-0.15949369716078399</v>
      </c>
      <c r="CL297"/>
      <c r="CO297" s="12">
        <f t="shared" si="30"/>
        <v>-1.1213986501425108</v>
      </c>
      <c r="CP297" s="59"/>
      <c r="CT297" s="59"/>
      <c r="CU297" s="12">
        <f t="shared" si="31"/>
        <v>0.24021146181046804</v>
      </c>
      <c r="CX297" s="2"/>
      <c r="DA297" s="12">
        <f t="shared" si="32"/>
        <v>-0.61825040412096632</v>
      </c>
      <c r="DB297" s="59"/>
      <c r="DD297" s="12">
        <f t="shared" si="33"/>
        <v>-0.15814432322115635</v>
      </c>
      <c r="DE297" s="52"/>
      <c r="DF297" s="55"/>
      <c r="DG297" s="12">
        <f t="shared" si="34"/>
        <v>-2.5609833208457364</v>
      </c>
      <c r="DH297" s="55"/>
      <c r="DI297" s="52"/>
      <c r="DJ297" s="52"/>
      <c r="DK297" s="55"/>
      <c r="DL297" s="52"/>
      <c r="DM297" s="52"/>
      <c r="DN297" s="52"/>
      <c r="DO297" s="52"/>
      <c r="DP297" s="52"/>
      <c r="DQ297" s="52"/>
      <c r="DR297" s="52"/>
      <c r="DS297" s="52"/>
      <c r="DT297" s="52"/>
      <c r="DU297" s="52"/>
      <c r="DV297" s="52"/>
      <c r="DW297" s="55"/>
      <c r="DX297" s="55"/>
      <c r="DY297" s="55"/>
      <c r="DZ297" s="52"/>
      <c r="EA297" s="52"/>
      <c r="EB297" s="52"/>
      <c r="EC297" s="52"/>
      <c r="ED297" s="52"/>
      <c r="EE297" s="52"/>
      <c r="EF297" s="52"/>
      <c r="EG297" s="52"/>
      <c r="EH297" s="52"/>
      <c r="EI297" s="52"/>
      <c r="EJ297" s="52"/>
      <c r="EK297" s="52"/>
      <c r="EL297" s="52"/>
      <c r="EM297" s="52"/>
      <c r="EN297" s="52"/>
      <c r="EO297" s="52"/>
      <c r="EP297" s="52"/>
      <c r="EQ297" s="52"/>
      <c r="ER297" s="52"/>
      <c r="ES297" s="52"/>
      <c r="ET297" s="52"/>
      <c r="EU297" s="52"/>
      <c r="EV297" s="52"/>
      <c r="EW297" s="52"/>
      <c r="EX297" s="52"/>
    </row>
    <row r="298" spans="1:154" s="54" customFormat="1" x14ac:dyDescent="0.2">
      <c r="A298" t="str">
        <f t="shared" si="11"/>
        <v>0601787S</v>
      </c>
      <c r="B298">
        <f t="shared" si="11"/>
        <v>0</v>
      </c>
      <c r="C298"/>
      <c r="D298"/>
      <c r="E298"/>
      <c r="F298" s="59"/>
      <c r="G298"/>
      <c r="I298" s="59"/>
      <c r="J298" s="59"/>
      <c r="L298" s="12">
        <f t="shared" si="12"/>
        <v>-0.44865343211654357</v>
      </c>
      <c r="N298" s="59"/>
      <c r="O298" s="12">
        <f t="shared" si="13"/>
        <v>1.1711088565618144</v>
      </c>
      <c r="R298"/>
      <c r="U298" s="59"/>
      <c r="V298" s="59"/>
      <c r="X298" s="12">
        <f t="shared" si="14"/>
        <v>0.32951262570164774</v>
      </c>
      <c r="Z298" s="59"/>
      <c r="AA298"/>
      <c r="AD298"/>
      <c r="AG298"/>
      <c r="AH298" s="59"/>
      <c r="AJ298" s="12">
        <f t="shared" si="15"/>
        <v>0.40481018939973912</v>
      </c>
      <c r="AK298"/>
      <c r="AL298" s="59"/>
      <c r="AM298" s="12">
        <f t="shared" si="16"/>
        <v>-0.86909487068509084</v>
      </c>
      <c r="AP298" s="12">
        <f t="shared" si="17"/>
        <v>-0.26493660801060875</v>
      </c>
      <c r="AS298" s="12">
        <f t="shared" si="18"/>
        <v>0.90061504254826641</v>
      </c>
      <c r="AT298" s="59"/>
      <c r="AV298" s="12">
        <f t="shared" si="19"/>
        <v>4.6669617244371929E-2</v>
      </c>
      <c r="AW298" s="97"/>
      <c r="AX298" s="59"/>
      <c r="AY298" s="12">
        <f t="shared" si="20"/>
        <v>0.45015688254097858</v>
      </c>
      <c r="AZ298" s="97">
        <v>0.5</v>
      </c>
      <c r="BB298" s="12">
        <f t="shared" si="21"/>
        <v>-7.050087500604181E-2</v>
      </c>
      <c r="BC298" s="97"/>
      <c r="BE298" s="12">
        <f t="shared" si="22"/>
        <v>0.28659572190109839</v>
      </c>
      <c r="BF298" s="4"/>
      <c r="BH298"/>
      <c r="BJ298" s="59"/>
      <c r="BK298" s="12">
        <f t="shared" si="23"/>
        <v>0.56112798377827677</v>
      </c>
      <c r="BL298" s="4"/>
      <c r="BN298"/>
      <c r="BQ298" s="12">
        <f t="shared" si="24"/>
        <v>0</v>
      </c>
      <c r="BR298" s="92"/>
      <c r="BT298"/>
      <c r="BV298" s="59"/>
      <c r="BW298" s="12">
        <f t="shared" si="25"/>
        <v>0.29944165335042555</v>
      </c>
      <c r="BZ298" s="12">
        <f t="shared" si="26"/>
        <v>-6.6405453566043923E-2</v>
      </c>
      <c r="CA298" s="89"/>
      <c r="CC298" s="12">
        <f t="shared" si="27"/>
        <v>-0.6964165409418398</v>
      </c>
      <c r="CD298" s="4"/>
      <c r="CF298" s="12">
        <f t="shared" si="28"/>
        <v>-0.9827198139182004</v>
      </c>
      <c r="CG298" s="4">
        <v>11.5</v>
      </c>
      <c r="CH298" s="2"/>
      <c r="CI298" s="12">
        <f t="shared" si="29"/>
        <v>-0.49174023106081294</v>
      </c>
      <c r="CL298"/>
      <c r="CO298" s="12">
        <f t="shared" si="30"/>
        <v>-0.23751208274974461</v>
      </c>
      <c r="CP298" s="59"/>
      <c r="CT298" s="59"/>
      <c r="CU298" s="12">
        <f t="shared" si="31"/>
        <v>-0.36626302097833641</v>
      </c>
      <c r="CX298" s="2"/>
      <c r="DA298" s="12">
        <f t="shared" si="32"/>
        <v>-0.48086142542741894</v>
      </c>
      <c r="DB298" s="59"/>
      <c r="DD298" s="12">
        <f t="shared" si="33"/>
        <v>0.71434843279217142</v>
      </c>
      <c r="DE298" s="52"/>
      <c r="DF298" s="55"/>
      <c r="DG298" s="12">
        <f t="shared" si="34"/>
        <v>0.76666379668630313</v>
      </c>
      <c r="DH298" s="55"/>
      <c r="DI298" s="52"/>
      <c r="DJ298" s="52"/>
      <c r="DK298" s="55"/>
      <c r="DL298" s="52"/>
      <c r="DM298" s="52"/>
      <c r="DN298" s="52"/>
      <c r="DO298" s="52"/>
      <c r="DP298" s="52"/>
      <c r="DQ298" s="52"/>
      <c r="DR298" s="52"/>
      <c r="DS298" s="52"/>
      <c r="DT298" s="52"/>
      <c r="DU298" s="52"/>
      <c r="DV298" s="52"/>
      <c r="DW298" s="55"/>
      <c r="DX298" s="55"/>
      <c r="DY298" s="55"/>
      <c r="DZ298" s="52"/>
      <c r="EA298" s="52"/>
      <c r="EB298" s="52"/>
      <c r="EC298" s="52"/>
      <c r="ED298" s="52"/>
      <c r="EE298" s="52"/>
      <c r="EF298" s="52"/>
      <c r="EG298" s="52"/>
      <c r="EH298" s="52"/>
      <c r="EI298" s="52"/>
      <c r="EJ298" s="52"/>
      <c r="EK298" s="52"/>
      <c r="EL298" s="52"/>
      <c r="EM298" s="52"/>
      <c r="EN298" s="52"/>
      <c r="EO298" s="52"/>
      <c r="EP298" s="52"/>
      <c r="EQ298" s="52"/>
      <c r="ER298" s="52"/>
      <c r="ES298" s="52"/>
      <c r="ET298" s="52"/>
      <c r="EU298" s="52"/>
      <c r="EV298" s="52"/>
      <c r="EW298" s="52"/>
      <c r="EX298" s="52"/>
    </row>
    <row r="299" spans="1:154" s="54" customFormat="1" x14ac:dyDescent="0.2">
      <c r="A299" t="str">
        <f t="shared" si="11"/>
        <v>0601822E</v>
      </c>
      <c r="B299">
        <f t="shared" si="11"/>
        <v>0</v>
      </c>
      <c r="C299"/>
      <c r="D299"/>
      <c r="E299"/>
      <c r="F299" s="59"/>
      <c r="G299"/>
      <c r="I299" s="59"/>
      <c r="J299" s="59"/>
      <c r="L299" s="12">
        <f t="shared" si="12"/>
        <v>-0.77135547029749518</v>
      </c>
      <c r="N299" s="59"/>
      <c r="O299" s="12">
        <f t="shared" si="13"/>
        <v>0.89948956803792701</v>
      </c>
      <c r="R299"/>
      <c r="U299" s="59"/>
      <c r="V299" s="59"/>
      <c r="X299" s="12">
        <f t="shared" si="14"/>
        <v>0.10281787867017041</v>
      </c>
      <c r="Z299" s="59"/>
      <c r="AA299"/>
      <c r="AD299"/>
      <c r="AG299"/>
      <c r="AH299" s="59"/>
      <c r="AJ299" s="12">
        <f t="shared" si="15"/>
        <v>-0.24458228802116497</v>
      </c>
      <c r="AK299"/>
      <c r="AL299" s="59"/>
      <c r="AM299" s="12">
        <f t="shared" si="16"/>
        <v>3.6325360694564116E-2</v>
      </c>
      <c r="AP299" s="12">
        <f t="shared" si="17"/>
        <v>-6.9665839660026886E-4</v>
      </c>
      <c r="AS299" s="12">
        <f t="shared" si="18"/>
        <v>0.12694158243580306</v>
      </c>
      <c r="AT299" s="59"/>
      <c r="AV299" s="12">
        <f t="shared" si="19"/>
        <v>-0.45972660767565626</v>
      </c>
      <c r="AW299" s="97"/>
      <c r="AX299" s="59"/>
      <c r="AY299" s="12">
        <f t="shared" si="20"/>
        <v>-8.0343906005175617E-2</v>
      </c>
      <c r="AZ299" s="97">
        <v>1.9</v>
      </c>
      <c r="BB299" s="12">
        <f t="shared" si="21"/>
        <v>0.16722267708816843</v>
      </c>
      <c r="BC299" s="97"/>
      <c r="BE299" s="12">
        <f t="shared" si="22"/>
        <v>-0.96252902827161102</v>
      </c>
      <c r="BF299" s="4"/>
      <c r="BH299"/>
      <c r="BJ299" s="59"/>
      <c r="BK299" s="12">
        <f t="shared" si="23"/>
        <v>-0.82420045497607186</v>
      </c>
      <c r="BL299" s="4"/>
      <c r="BN299"/>
      <c r="BQ299" s="12">
        <f t="shared" si="24"/>
        <v>-0.89696922451723582</v>
      </c>
      <c r="BR299" s="92"/>
      <c r="BT299"/>
      <c r="BV299" s="59"/>
      <c r="BW299" s="12">
        <f t="shared" si="25"/>
        <v>0.93705953689950572</v>
      </c>
      <c r="BZ299" s="12">
        <f t="shared" si="26"/>
        <v>-0.17089714514385962</v>
      </c>
      <c r="CA299" s="89"/>
      <c r="CC299" s="12">
        <f t="shared" si="27"/>
        <v>1.017695035099361</v>
      </c>
      <c r="CD299" s="4"/>
      <c r="CF299" s="12">
        <f t="shared" si="28"/>
        <v>-0.80026919685908027</v>
      </c>
      <c r="CG299" s="4">
        <v>10.6</v>
      </c>
      <c r="CH299" s="2"/>
      <c r="CI299" s="12">
        <f t="shared" si="29"/>
        <v>-0.65540460641908815</v>
      </c>
      <c r="CL299"/>
      <c r="CO299" s="12">
        <f t="shared" si="30"/>
        <v>-1.0774709868331712E-2</v>
      </c>
      <c r="CP299" s="59"/>
      <c r="CT299" s="59"/>
      <c r="CU299" s="12">
        <f t="shared" si="31"/>
        <v>-0.75183365119211554</v>
      </c>
      <c r="CX299" s="2"/>
      <c r="DA299" s="12">
        <f t="shared" si="32"/>
        <v>-0.52457610046627323</v>
      </c>
      <c r="DB299" s="59"/>
      <c r="DD299" s="12">
        <f t="shared" si="33"/>
        <v>-0.13748949215084286</v>
      </c>
      <c r="DE299" s="52"/>
      <c r="DF299" s="55"/>
      <c r="DG299" s="12">
        <f t="shared" si="34"/>
        <v>-0.5643950503265126</v>
      </c>
      <c r="DH299" s="55"/>
      <c r="DI299" s="52"/>
      <c r="DJ299" s="52"/>
      <c r="DK299" s="55"/>
      <c r="DL299" s="52"/>
      <c r="DM299" s="52"/>
      <c r="DN299" s="52"/>
      <c r="DO299" s="52"/>
      <c r="DP299" s="52"/>
      <c r="DQ299" s="52"/>
      <c r="DR299" s="52"/>
      <c r="DS299" s="52"/>
      <c r="DT299" s="52"/>
      <c r="DU299" s="52"/>
      <c r="DV299" s="52"/>
      <c r="DW299" s="55"/>
      <c r="DX299" s="55"/>
      <c r="DY299" s="55"/>
      <c r="DZ299" s="52"/>
      <c r="EA299" s="52"/>
      <c r="EB299" s="52"/>
      <c r="EC299" s="52"/>
      <c r="ED299" s="52"/>
      <c r="EE299" s="52"/>
      <c r="EF299" s="52"/>
      <c r="EG299" s="52"/>
      <c r="EH299" s="52"/>
      <c r="EI299" s="52"/>
      <c r="EJ299" s="52"/>
      <c r="EK299" s="52"/>
      <c r="EL299" s="52"/>
      <c r="EM299" s="52"/>
      <c r="EN299" s="52"/>
      <c r="EO299" s="52"/>
      <c r="EP299" s="52"/>
      <c r="EQ299" s="52"/>
      <c r="ER299" s="52"/>
      <c r="ES299" s="52"/>
      <c r="ET299" s="52"/>
      <c r="EU299" s="52"/>
      <c r="EV299" s="52"/>
      <c r="EW299" s="52"/>
      <c r="EX299" s="52"/>
    </row>
    <row r="300" spans="1:154" s="54" customFormat="1" x14ac:dyDescent="0.2">
      <c r="A300" t="str">
        <f t="shared" si="11"/>
        <v>0601845E</v>
      </c>
      <c r="B300">
        <f t="shared" si="11"/>
        <v>0</v>
      </c>
      <c r="C300"/>
      <c r="D300"/>
      <c r="E300"/>
      <c r="F300" s="59"/>
      <c r="G300"/>
      <c r="I300" s="59"/>
      <c r="J300" s="59"/>
      <c r="L300" s="12">
        <f t="shared" si="12"/>
        <v>-0.67454485884320969</v>
      </c>
      <c r="N300" s="59"/>
      <c r="O300" s="12">
        <f t="shared" si="13"/>
        <v>-0.38452888680226888</v>
      </c>
      <c r="R300"/>
      <c r="U300" s="59"/>
      <c r="V300" s="59"/>
      <c r="X300" s="12">
        <f t="shared" si="14"/>
        <v>0.47619746201613333</v>
      </c>
      <c r="Z300" s="59"/>
      <c r="AA300"/>
      <c r="AD300"/>
      <c r="AG300"/>
      <c r="AH300" s="59"/>
      <c r="AJ300" s="12">
        <f t="shared" si="15"/>
        <v>-0.24458228802116497</v>
      </c>
      <c r="AK300"/>
      <c r="AL300" s="59"/>
      <c r="AM300" s="12">
        <f t="shared" si="16"/>
        <v>-0.48701216434840727</v>
      </c>
      <c r="AP300" s="12">
        <f t="shared" si="17"/>
        <v>-0.74537288003607916</v>
      </c>
      <c r="AS300" s="12">
        <f t="shared" si="18"/>
        <v>9.5037522224979937E-2</v>
      </c>
      <c r="AT300" s="59"/>
      <c r="AV300" s="12">
        <f t="shared" si="19"/>
        <v>-1.1686813225636958</v>
      </c>
      <c r="AW300" s="97"/>
      <c r="AX300" s="59"/>
      <c r="AY300" s="12">
        <f t="shared" si="20"/>
        <v>3.333483439757165E-2</v>
      </c>
      <c r="AZ300" s="97">
        <v>1.6</v>
      </c>
      <c r="BB300" s="12">
        <f t="shared" si="21"/>
        <v>-0.62518916322586549</v>
      </c>
      <c r="BC300" s="97"/>
      <c r="BE300" s="12">
        <f t="shared" si="22"/>
        <v>-0.42718984962616419</v>
      </c>
      <c r="BF300" s="4"/>
      <c r="BH300"/>
      <c r="BJ300" s="59"/>
      <c r="BK300" s="12">
        <f t="shared" si="23"/>
        <v>-1.1012661427269415</v>
      </c>
      <c r="BL300" s="4"/>
      <c r="BN300"/>
      <c r="BQ300" s="12">
        <f t="shared" si="24"/>
        <v>0</v>
      </c>
      <c r="BR300" s="92"/>
      <c r="BT300"/>
      <c r="BV300" s="59"/>
      <c r="BW300" s="12">
        <f t="shared" si="25"/>
        <v>0.29944165335042555</v>
      </c>
      <c r="BZ300" s="12">
        <f t="shared" si="26"/>
        <v>1.3014857816344505</v>
      </c>
      <c r="CA300" s="89"/>
      <c r="CC300" s="12">
        <f t="shared" si="27"/>
        <v>1.017695035099361</v>
      </c>
      <c r="CD300" s="4"/>
      <c r="CF300" s="12">
        <f t="shared" si="28"/>
        <v>0.375523668633027</v>
      </c>
      <c r="CG300" s="4">
        <v>4.8</v>
      </c>
      <c r="CH300" s="2"/>
      <c r="CI300" s="12">
        <f t="shared" si="29"/>
        <v>9.1687194276551698E-2</v>
      </c>
      <c r="CL300"/>
      <c r="CO300" s="12">
        <f t="shared" si="30"/>
        <v>-6.6910948282339167</v>
      </c>
      <c r="CP300" s="59"/>
      <c r="CT300" s="59"/>
      <c r="CU300" s="12">
        <f t="shared" si="31"/>
        <v>-0.14629551350888687</v>
      </c>
      <c r="CX300" s="2"/>
      <c r="DA300" s="12">
        <f t="shared" si="32"/>
        <v>-0.24794417248601269</v>
      </c>
      <c r="DB300" s="59"/>
      <c r="DD300" s="12">
        <f t="shared" si="33"/>
        <v>-2.8715270413356597</v>
      </c>
      <c r="DE300" s="52"/>
      <c r="DF300" s="55"/>
      <c r="DG300" s="12">
        <f t="shared" si="34"/>
        <v>-0.89715976207971659</v>
      </c>
      <c r="DH300" s="55"/>
      <c r="DI300" s="52"/>
      <c r="DJ300" s="52"/>
      <c r="DK300" s="55"/>
      <c r="DL300" s="52"/>
      <c r="DM300" s="52"/>
      <c r="DN300" s="52"/>
      <c r="DO300" s="52"/>
      <c r="DP300" s="52"/>
      <c r="DQ300" s="52"/>
      <c r="DR300" s="52"/>
      <c r="DS300" s="52"/>
      <c r="DT300" s="52"/>
      <c r="DU300" s="52"/>
      <c r="DV300" s="52"/>
      <c r="DW300" s="55"/>
      <c r="DX300" s="55"/>
      <c r="DY300" s="55"/>
      <c r="DZ300" s="52"/>
      <c r="EA300" s="52"/>
      <c r="EB300" s="52"/>
      <c r="EC300" s="52"/>
      <c r="ED300" s="52"/>
      <c r="EE300" s="52"/>
      <c r="EF300" s="52"/>
      <c r="EG300" s="52"/>
      <c r="EH300" s="52"/>
      <c r="EI300" s="52"/>
      <c r="EJ300" s="52"/>
      <c r="EK300" s="52"/>
      <c r="EL300" s="52"/>
      <c r="EM300" s="52"/>
      <c r="EN300" s="52"/>
      <c r="EO300" s="52"/>
      <c r="EP300" s="52"/>
      <c r="EQ300" s="52"/>
      <c r="ER300" s="52"/>
      <c r="ES300" s="52"/>
      <c r="ET300" s="52"/>
      <c r="EU300" s="52"/>
      <c r="EV300" s="52"/>
      <c r="EW300" s="52"/>
      <c r="EX300" s="52"/>
    </row>
    <row r="301" spans="1:154" s="54" customFormat="1" x14ac:dyDescent="0.2">
      <c r="A301" t="str">
        <f t="shared" si="11"/>
        <v>0601870G</v>
      </c>
      <c r="B301">
        <f t="shared" si="11"/>
        <v>0</v>
      </c>
      <c r="C301"/>
      <c r="D301"/>
      <c r="E301"/>
      <c r="F301" s="59"/>
      <c r="G301"/>
      <c r="I301" s="59"/>
      <c r="J301" s="59"/>
      <c r="L301" s="12">
        <f t="shared" si="12"/>
        <v>0.36885839794186698</v>
      </c>
      <c r="N301" s="59"/>
      <c r="O301" s="12">
        <f t="shared" si="13"/>
        <v>-0.73845705063642519</v>
      </c>
      <c r="R301"/>
      <c r="U301" s="59"/>
      <c r="V301" s="59"/>
      <c r="X301" s="12">
        <f t="shared" si="14"/>
        <v>4.9477938192175899E-2</v>
      </c>
      <c r="Z301" s="59"/>
      <c r="AA301"/>
      <c r="AD301"/>
      <c r="AG301"/>
      <c r="AH301" s="59"/>
      <c r="AJ301" s="12">
        <f t="shared" si="15"/>
        <v>-0.7214798886271413</v>
      </c>
      <c r="AK301"/>
      <c r="AL301" s="59"/>
      <c r="AM301" s="12">
        <f t="shared" si="16"/>
        <v>-1.0288749115167941</v>
      </c>
      <c r="AP301" s="12">
        <f t="shared" si="17"/>
        <v>-0.64928562563098491</v>
      </c>
      <c r="AS301" s="12">
        <f t="shared" si="18"/>
        <v>-0.52709165188607343</v>
      </c>
      <c r="AT301" s="59"/>
      <c r="AV301" s="12">
        <f t="shared" si="19"/>
        <v>0.88222338836241843</v>
      </c>
      <c r="AW301" s="97"/>
      <c r="AX301" s="59"/>
      <c r="AY301" s="12">
        <f t="shared" si="20"/>
        <v>-0.30770138681067033</v>
      </c>
      <c r="AZ301" s="97">
        <v>2.5</v>
      </c>
      <c r="BB301" s="12">
        <f t="shared" si="21"/>
        <v>0.484187413213782</v>
      </c>
      <c r="BC301" s="97"/>
      <c r="BE301" s="12">
        <f t="shared" si="22"/>
        <v>-0.96252902827161102</v>
      </c>
      <c r="BF301" s="4"/>
      <c r="BH301"/>
      <c r="BJ301" s="59"/>
      <c r="BK301" s="12">
        <f t="shared" si="23"/>
        <v>-0.82420045497607186</v>
      </c>
      <c r="BL301" s="4"/>
      <c r="BN301"/>
      <c r="BQ301" s="12">
        <f t="shared" si="24"/>
        <v>-1.195958966022981</v>
      </c>
      <c r="BR301" s="92"/>
      <c r="BT301"/>
      <c r="BV301" s="59"/>
      <c r="BW301" s="12">
        <f t="shared" si="25"/>
        <v>-1.4717191342859086</v>
      </c>
      <c r="BZ301" s="12">
        <f t="shared" si="26"/>
        <v>-2.8408474810474763E-2</v>
      </c>
      <c r="CA301" s="89"/>
      <c r="CC301" s="12">
        <f t="shared" si="27"/>
        <v>1.017695035099361</v>
      </c>
      <c r="CD301" s="4"/>
      <c r="CF301" s="12">
        <f t="shared" si="28"/>
        <v>-0.7799969060747336</v>
      </c>
      <c r="CG301" s="4">
        <v>10.5</v>
      </c>
      <c r="CH301" s="2"/>
      <c r="CI301" s="12">
        <f t="shared" si="29"/>
        <v>-0.9079153569718571</v>
      </c>
      <c r="CL301"/>
      <c r="CO301" s="12">
        <f t="shared" si="30"/>
        <v>-6.6910948282339167</v>
      </c>
      <c r="CP301" s="59"/>
      <c r="CT301" s="59"/>
      <c r="CU301" s="12">
        <f t="shared" si="31"/>
        <v>-0.8111618393226625</v>
      </c>
      <c r="CX301" s="2"/>
      <c r="DA301" s="12">
        <f t="shared" si="32"/>
        <v>-0.63806612220176573</v>
      </c>
      <c r="DB301" s="59"/>
      <c r="DD301" s="12">
        <f t="shared" si="33"/>
        <v>0.25712284480358344</v>
      </c>
      <c r="DE301" s="52"/>
      <c r="DF301" s="55"/>
      <c r="DG301" s="12">
        <f t="shared" si="34"/>
        <v>-1.0635421179563185</v>
      </c>
      <c r="DH301" s="55"/>
      <c r="DI301" s="52"/>
      <c r="DJ301" s="52"/>
      <c r="DK301" s="55"/>
      <c r="DL301" s="52"/>
      <c r="DM301" s="52"/>
      <c r="DN301" s="52"/>
      <c r="DO301" s="52"/>
      <c r="DP301" s="52"/>
      <c r="DQ301" s="52"/>
      <c r="DR301" s="52"/>
      <c r="DS301" s="52"/>
      <c r="DT301" s="52"/>
      <c r="DU301" s="52"/>
      <c r="DV301" s="52"/>
      <c r="DW301" s="55"/>
      <c r="DX301" s="55"/>
      <c r="DY301" s="55"/>
      <c r="DZ301" s="52"/>
      <c r="EA301" s="52"/>
      <c r="EB301" s="52"/>
      <c r="EC301" s="52"/>
      <c r="ED301" s="52"/>
      <c r="EE301" s="52"/>
      <c r="EF301" s="52"/>
      <c r="EG301" s="52"/>
      <c r="EH301" s="52"/>
      <c r="EI301" s="52"/>
      <c r="EJ301" s="52"/>
      <c r="EK301" s="52"/>
      <c r="EL301" s="52"/>
      <c r="EM301" s="52"/>
      <c r="EN301" s="52"/>
      <c r="EO301" s="52"/>
      <c r="EP301" s="52"/>
      <c r="EQ301" s="52"/>
      <c r="ER301" s="52"/>
      <c r="ES301" s="52"/>
      <c r="ET301" s="52"/>
      <c r="EU301" s="52"/>
      <c r="EV301" s="52"/>
      <c r="EW301" s="52"/>
      <c r="EX301" s="52"/>
    </row>
    <row r="302" spans="1:154" s="54" customFormat="1" x14ac:dyDescent="0.2">
      <c r="A302" t="str">
        <f t="shared" si="11"/>
        <v>0601897L</v>
      </c>
      <c r="B302">
        <f t="shared" si="11"/>
        <v>0</v>
      </c>
      <c r="C302"/>
      <c r="D302"/>
      <c r="E302"/>
      <c r="F302" s="59"/>
      <c r="G302"/>
      <c r="I302" s="59"/>
      <c r="J302" s="59"/>
      <c r="L302" s="12">
        <f t="shared" si="12"/>
        <v>-8.2924455511465128E-2</v>
      </c>
      <c r="N302" s="59"/>
      <c r="O302" s="12">
        <f t="shared" si="13"/>
        <v>0.22455679049372135</v>
      </c>
      <c r="R302"/>
      <c r="U302" s="59"/>
      <c r="V302" s="59"/>
      <c r="X302" s="12">
        <f t="shared" si="14"/>
        <v>-0.82396358713498763</v>
      </c>
      <c r="Z302" s="59"/>
      <c r="AA302"/>
      <c r="AD302"/>
      <c r="AG302"/>
      <c r="AH302" s="59"/>
      <c r="AJ302" s="12">
        <f t="shared" si="15"/>
        <v>-0.93456179528087469</v>
      </c>
      <c r="AK302"/>
      <c r="AL302" s="59"/>
      <c r="AM302" s="12">
        <f t="shared" si="16"/>
        <v>0.16600191557246918</v>
      </c>
      <c r="AP302" s="12">
        <f t="shared" si="17"/>
        <v>-6.9665839660026886E-4</v>
      </c>
      <c r="AS302" s="12">
        <f t="shared" si="18"/>
        <v>-9.6386839039959357E-2</v>
      </c>
      <c r="AT302" s="59"/>
      <c r="AV302" s="12">
        <f t="shared" si="19"/>
        <v>0.19858848472038029</v>
      </c>
      <c r="AW302" s="97"/>
      <c r="AX302" s="59"/>
      <c r="AY302" s="12">
        <f t="shared" si="20"/>
        <v>0.6396214498788908</v>
      </c>
      <c r="AZ302" s="97">
        <v>0</v>
      </c>
      <c r="BB302" s="12">
        <f t="shared" si="21"/>
        <v>0.6426697812765888</v>
      </c>
      <c r="BC302" s="97"/>
      <c r="BE302" s="12">
        <f t="shared" si="22"/>
        <v>1.6249436685147156</v>
      </c>
      <c r="BF302" s="4"/>
      <c r="BH302"/>
      <c r="BJ302" s="59"/>
      <c r="BK302" s="12">
        <f t="shared" si="23"/>
        <v>1.7617459640320456</v>
      </c>
      <c r="BL302" s="4"/>
      <c r="BN302"/>
      <c r="BQ302" s="12">
        <f t="shared" si="24"/>
        <v>1.195958966022981</v>
      </c>
      <c r="BR302" s="92"/>
      <c r="BT302"/>
      <c r="BV302" s="59"/>
      <c r="BW302" s="12">
        <f t="shared" si="25"/>
        <v>-1.6556805477514231E-3</v>
      </c>
      <c r="BZ302" s="12">
        <f t="shared" si="26"/>
        <v>0.24706962116740247</v>
      </c>
      <c r="CA302" s="89"/>
      <c r="CC302" s="12">
        <f t="shared" si="27"/>
        <v>0.32211352598119258</v>
      </c>
      <c r="CD302" s="4"/>
      <c r="CF302" s="12">
        <f t="shared" si="28"/>
        <v>0.51742970412345379</v>
      </c>
      <c r="CG302" s="4">
        <v>4.0999999999999996</v>
      </c>
      <c r="CH302" s="2"/>
      <c r="CI302" s="12">
        <f t="shared" si="29"/>
        <v>1.0655074550152397</v>
      </c>
      <c r="CL302"/>
      <c r="CO302" s="12">
        <f t="shared" si="30"/>
        <v>1.9661503181472908</v>
      </c>
      <c r="CP302" s="59"/>
      <c r="CT302" s="59"/>
      <c r="CU302" s="12">
        <f t="shared" si="31"/>
        <v>0.16988548849052645</v>
      </c>
      <c r="CX302" s="2"/>
      <c r="DA302" s="12">
        <f t="shared" si="32"/>
        <v>0.87314311459188854</v>
      </c>
      <c r="DB302" s="59"/>
      <c r="DD302" s="12">
        <f t="shared" si="33"/>
        <v>0.28441866056069143</v>
      </c>
      <c r="DE302" s="52"/>
      <c r="DF302" s="55"/>
      <c r="DG302" s="12">
        <f t="shared" si="34"/>
        <v>0.4338990849330992</v>
      </c>
      <c r="DH302" s="55"/>
      <c r="DI302" s="52"/>
      <c r="DJ302" s="52"/>
      <c r="DK302" s="55"/>
      <c r="DL302" s="52"/>
      <c r="DM302" s="52"/>
      <c r="DN302" s="52"/>
      <c r="DO302" s="52"/>
      <c r="DP302" s="52"/>
      <c r="DQ302" s="52"/>
      <c r="DR302" s="52"/>
      <c r="DS302" s="52"/>
      <c r="DT302" s="52"/>
      <c r="DU302" s="52"/>
      <c r="DV302" s="52"/>
      <c r="DW302" s="55"/>
      <c r="DX302" s="55"/>
      <c r="DY302" s="55"/>
      <c r="DZ302" s="52"/>
      <c r="EA302" s="52"/>
      <c r="EB302" s="52"/>
      <c r="EC302" s="52"/>
      <c r="ED302" s="52"/>
      <c r="EE302" s="52"/>
      <c r="EF302" s="52"/>
      <c r="EG302" s="52"/>
      <c r="EH302" s="52"/>
      <c r="EI302" s="52"/>
      <c r="EJ302" s="52"/>
      <c r="EK302" s="52"/>
      <c r="EL302" s="52"/>
      <c r="EM302" s="52"/>
      <c r="EN302" s="52"/>
      <c r="EO302" s="52"/>
      <c r="EP302" s="52"/>
      <c r="EQ302" s="52"/>
      <c r="ER302" s="52"/>
      <c r="ES302" s="52"/>
      <c r="ET302" s="52"/>
      <c r="EU302" s="52"/>
      <c r="EV302" s="52"/>
      <c r="EW302" s="52"/>
      <c r="EX302" s="52"/>
    </row>
    <row r="303" spans="1:154" s="54" customFormat="1" x14ac:dyDescent="0.2">
      <c r="A303" t="str">
        <f t="shared" si="11"/>
        <v>0800013E</v>
      </c>
      <c r="B303">
        <f t="shared" si="11"/>
        <v>0</v>
      </c>
      <c r="C303"/>
      <c r="D303"/>
      <c r="E303"/>
      <c r="F303" s="59"/>
      <c r="G303"/>
      <c r="I303" s="59"/>
      <c r="J303" s="59"/>
      <c r="L303" s="12">
        <f t="shared" si="12"/>
        <v>0.30431799030567686</v>
      </c>
      <c r="N303" s="59"/>
      <c r="O303" s="12">
        <f t="shared" si="13"/>
        <v>-3.883161049913899E-2</v>
      </c>
      <c r="R303"/>
      <c r="U303" s="59"/>
      <c r="V303" s="59"/>
      <c r="X303" s="12">
        <f t="shared" si="14"/>
        <v>-0.5239264219462676</v>
      </c>
      <c r="Z303" s="59"/>
      <c r="AA303"/>
      <c r="AD303"/>
      <c r="AG303"/>
      <c r="AH303" s="59"/>
      <c r="AJ303" s="12">
        <f t="shared" si="15"/>
        <v>-0.55913176927191455</v>
      </c>
      <c r="AK303"/>
      <c r="AL303" s="59"/>
      <c r="AM303" s="12">
        <f t="shared" si="16"/>
        <v>0.67081421849002565</v>
      </c>
      <c r="AP303" s="12">
        <f t="shared" si="17"/>
        <v>0.64789230883778492</v>
      </c>
      <c r="AS303" s="12">
        <f t="shared" si="18"/>
        <v>-0.49518759167524978</v>
      </c>
      <c r="AT303" s="59"/>
      <c r="AV303" s="12">
        <f t="shared" si="19"/>
        <v>-3.9700052476309353E-3</v>
      </c>
      <c r="AW303" s="97"/>
      <c r="AX303" s="59"/>
      <c r="AY303" s="12">
        <f t="shared" si="20"/>
        <v>0.6396214498788908</v>
      </c>
      <c r="AZ303" s="97">
        <v>0</v>
      </c>
      <c r="BB303" s="12">
        <f t="shared" si="21"/>
        <v>0.14080894907770067</v>
      </c>
      <c r="BC303" s="97"/>
      <c r="BE303" s="12">
        <f t="shared" si="22"/>
        <v>-1.2301986175943345</v>
      </c>
      <c r="BF303" s="4"/>
      <c r="BH303"/>
      <c r="BJ303" s="59"/>
      <c r="BK303" s="12">
        <f t="shared" si="23"/>
        <v>-1.7477527474789709</v>
      </c>
      <c r="BL303" s="4"/>
      <c r="BN303"/>
      <c r="BQ303" s="12">
        <f t="shared" si="24"/>
        <v>-1.0962957188543994</v>
      </c>
      <c r="BR303" s="92"/>
      <c r="BT303"/>
      <c r="BV303" s="59"/>
      <c r="BW303" s="12">
        <f t="shared" si="25"/>
        <v>0.17546039821588197</v>
      </c>
      <c r="BZ303" s="12">
        <f t="shared" si="26"/>
        <v>-1.0163299224552764</v>
      </c>
      <c r="CA303" s="89"/>
      <c r="CC303" s="12">
        <f t="shared" si="27"/>
        <v>-1.8639997883901938</v>
      </c>
      <c r="CD303" s="4"/>
      <c r="CF303" s="12">
        <f t="shared" si="28"/>
        <v>0.375523668633027</v>
      </c>
      <c r="CG303" s="4">
        <v>4.8</v>
      </c>
      <c r="CH303" s="2"/>
      <c r="CI303" s="12">
        <f t="shared" si="29"/>
        <v>-0.75393394352944798</v>
      </c>
      <c r="CL303"/>
      <c r="CO303" s="12">
        <f t="shared" si="30"/>
        <v>-0.27536885093875363</v>
      </c>
      <c r="CP303" s="59"/>
      <c r="CT303" s="59"/>
      <c r="CU303" s="12">
        <f t="shared" si="31"/>
        <v>-5.2452144571449946</v>
      </c>
      <c r="CX303" s="2"/>
      <c r="DA303" s="12">
        <f t="shared" si="32"/>
        <v>-3.6324064510704364E-2</v>
      </c>
      <c r="DB303" s="59"/>
      <c r="DD303" s="12">
        <f t="shared" si="33"/>
        <v>-2.9266261019067676</v>
      </c>
      <c r="DE303" s="52"/>
      <c r="DF303" s="55"/>
      <c r="DG303" s="12">
        <f t="shared" si="34"/>
        <v>-4.0584245237351535</v>
      </c>
      <c r="DH303" s="55"/>
      <c r="DI303" s="52"/>
      <c r="DJ303" s="52"/>
      <c r="DK303" s="55"/>
      <c r="DL303" s="52"/>
      <c r="DM303" s="52"/>
      <c r="DN303" s="52"/>
      <c r="DO303" s="52"/>
      <c r="DP303" s="52"/>
      <c r="DQ303" s="52"/>
      <c r="DR303" s="52"/>
      <c r="DS303" s="52"/>
      <c r="DT303" s="52"/>
      <c r="DU303" s="52"/>
      <c r="DV303" s="52"/>
      <c r="DW303" s="55"/>
      <c r="DX303" s="55"/>
      <c r="DY303" s="55"/>
      <c r="DZ303" s="52"/>
      <c r="EA303" s="52"/>
      <c r="EB303" s="52"/>
      <c r="EC303" s="52"/>
      <c r="ED303" s="52"/>
      <c r="EE303" s="52"/>
      <c r="EF303" s="52"/>
      <c r="EG303" s="52"/>
      <c r="EH303" s="52"/>
      <c r="EI303" s="52"/>
      <c r="EJ303" s="52"/>
      <c r="EK303" s="52"/>
      <c r="EL303" s="52"/>
      <c r="EM303" s="52"/>
      <c r="EN303" s="52"/>
      <c r="EO303" s="52"/>
      <c r="EP303" s="52"/>
      <c r="EQ303" s="52"/>
      <c r="ER303" s="52"/>
      <c r="ES303" s="52"/>
      <c r="ET303" s="52"/>
      <c r="EU303" s="52"/>
      <c r="EV303" s="52"/>
      <c r="EW303" s="52"/>
      <c r="EX303" s="52"/>
    </row>
    <row r="304" spans="1:154" s="54" customFormat="1" x14ac:dyDescent="0.2">
      <c r="A304" t="str">
        <f t="shared" si="11"/>
        <v>0800061G</v>
      </c>
      <c r="B304">
        <f t="shared" si="11"/>
        <v>0</v>
      </c>
      <c r="C304"/>
      <c r="D304"/>
      <c r="E304"/>
      <c r="F304" s="59"/>
      <c r="G304"/>
      <c r="I304" s="59"/>
      <c r="J304" s="59"/>
      <c r="L304" s="12">
        <f t="shared" si="12"/>
        <v>0.45491227479012081</v>
      </c>
      <c r="N304" s="59"/>
      <c r="O304" s="12">
        <f t="shared" si="13"/>
        <v>0.55379229173479716</v>
      </c>
      <c r="R304"/>
      <c r="U304" s="59"/>
      <c r="V304" s="59"/>
      <c r="X304" s="12">
        <f t="shared" si="14"/>
        <v>-0.80396110945573895</v>
      </c>
      <c r="Z304" s="59"/>
      <c r="AA304"/>
      <c r="AD304"/>
      <c r="AG304"/>
      <c r="AH304" s="59"/>
      <c r="AJ304" s="12">
        <f t="shared" si="15"/>
        <v>-1.1070566720958024</v>
      </c>
      <c r="AK304"/>
      <c r="AL304" s="59"/>
      <c r="AM304" s="12">
        <f t="shared" si="16"/>
        <v>0.10116363813351664</v>
      </c>
      <c r="AP304" s="12">
        <f t="shared" si="17"/>
        <v>-0.28895842161188229</v>
      </c>
      <c r="AS304" s="12">
        <f t="shared" si="18"/>
        <v>-0.59089977230771973</v>
      </c>
      <c r="AT304" s="59"/>
      <c r="AV304" s="12">
        <f t="shared" si="19"/>
        <v>0.27454791845838461</v>
      </c>
      <c r="AW304" s="97"/>
      <c r="AX304" s="59"/>
      <c r="AY304" s="12">
        <f t="shared" si="20"/>
        <v>-0.19402264640792305</v>
      </c>
      <c r="AZ304" s="97">
        <v>2.2000000000000002</v>
      </c>
      <c r="BB304" s="12">
        <f t="shared" si="21"/>
        <v>0.45777368520331424</v>
      </c>
      <c r="BC304" s="97"/>
      <c r="BE304" s="12">
        <f t="shared" si="22"/>
        <v>0.3758189183420062</v>
      </c>
      <c r="BF304" s="4"/>
      <c r="BH304"/>
      <c r="BJ304" s="59"/>
      <c r="BK304" s="12">
        <f t="shared" si="23"/>
        <v>0.56112798377827677</v>
      </c>
      <c r="BL304" s="4"/>
      <c r="BN304"/>
      <c r="BQ304" s="12">
        <f t="shared" si="24"/>
        <v>0.69764273018007228</v>
      </c>
      <c r="BR304" s="92"/>
      <c r="BT304"/>
      <c r="BV304" s="59"/>
      <c r="BW304" s="12">
        <f t="shared" si="25"/>
        <v>-1.4362959185331816</v>
      </c>
      <c r="BZ304" s="12">
        <f t="shared" si="26"/>
        <v>0.28506659992297195</v>
      </c>
      <c r="CA304" s="89"/>
      <c r="CC304" s="12">
        <f t="shared" si="27"/>
        <v>0.29727132922697225</v>
      </c>
      <c r="CD304" s="4"/>
      <c r="CF304" s="12">
        <f t="shared" si="28"/>
        <v>-0.41509567195649327</v>
      </c>
      <c r="CG304" s="4">
        <v>8.6999999999999993</v>
      </c>
      <c r="CH304" s="2"/>
      <c r="CI304" s="12">
        <f t="shared" si="29"/>
        <v>0.56705393189565123</v>
      </c>
      <c r="CL304"/>
      <c r="CO304" s="12">
        <f t="shared" si="30"/>
        <v>0.40753755560807159</v>
      </c>
      <c r="CP304" s="59"/>
      <c r="CT304" s="59"/>
      <c r="CU304" s="12">
        <f t="shared" si="31"/>
        <v>0.38927194873860588</v>
      </c>
      <c r="CX304" s="2"/>
      <c r="DA304" s="12">
        <f t="shared" si="32"/>
        <v>0.24043071271370794</v>
      </c>
      <c r="DB304" s="59"/>
      <c r="DD304" s="12">
        <f t="shared" si="33"/>
        <v>-2.602288815459505</v>
      </c>
      <c r="DE304" s="52"/>
      <c r="DF304" s="55"/>
      <c r="DG304" s="12">
        <f t="shared" si="34"/>
        <v>-0.5643950503265126</v>
      </c>
      <c r="DH304" s="55"/>
      <c r="DI304" s="52"/>
      <c r="DJ304" s="52"/>
      <c r="DK304" s="55"/>
      <c r="DL304" s="52"/>
      <c r="DM304" s="52"/>
      <c r="DN304" s="52"/>
      <c r="DO304" s="52"/>
      <c r="DP304" s="52"/>
      <c r="DQ304" s="52"/>
      <c r="DR304" s="52"/>
      <c r="DS304" s="52"/>
      <c r="DT304" s="52"/>
      <c r="DU304" s="52"/>
      <c r="DV304" s="52"/>
      <c r="DW304" s="55"/>
      <c r="DX304" s="55"/>
      <c r="DY304" s="55"/>
      <c r="DZ304" s="52"/>
      <c r="EA304" s="52"/>
      <c r="EB304" s="52"/>
      <c r="EC304" s="52"/>
      <c r="ED304" s="52"/>
      <c r="EE304" s="52"/>
      <c r="EF304" s="52"/>
      <c r="EG304" s="52"/>
      <c r="EH304" s="52"/>
      <c r="EI304" s="52"/>
      <c r="EJ304" s="52"/>
      <c r="EK304" s="52"/>
      <c r="EL304" s="52"/>
      <c r="EM304" s="52"/>
      <c r="EN304" s="52"/>
      <c r="EO304" s="52"/>
      <c r="EP304" s="52"/>
      <c r="EQ304" s="52"/>
      <c r="ER304" s="52"/>
      <c r="ES304" s="52"/>
      <c r="ET304" s="52"/>
      <c r="EU304" s="52"/>
      <c r="EV304" s="52"/>
      <c r="EW304" s="52"/>
      <c r="EX304" s="52"/>
    </row>
    <row r="305" spans="1:154" s="54" customFormat="1" x14ac:dyDescent="0.2">
      <c r="A305" t="str">
        <f t="shared" si="11"/>
        <v>0800062H</v>
      </c>
      <c r="B305">
        <f t="shared" si="11"/>
        <v>0</v>
      </c>
      <c r="C305"/>
      <c r="D305"/>
      <c r="E305"/>
      <c r="F305" s="59"/>
      <c r="G305"/>
      <c r="I305" s="59"/>
      <c r="J305" s="59"/>
      <c r="L305" s="12">
        <f t="shared" si="12"/>
        <v>1.5628559392113879</v>
      </c>
      <c r="N305" s="59"/>
      <c r="O305" s="12">
        <f t="shared" si="13"/>
        <v>-0.89484391372593663</v>
      </c>
      <c r="R305"/>
      <c r="U305" s="59"/>
      <c r="V305" s="59"/>
      <c r="X305" s="12">
        <f t="shared" si="14"/>
        <v>4.2810445632426475E-2</v>
      </c>
      <c r="Z305" s="59"/>
      <c r="AA305"/>
      <c r="AD305"/>
      <c r="AG305"/>
      <c r="AH305" s="59"/>
      <c r="AJ305" s="12">
        <f t="shared" si="15"/>
        <v>-0.78236043338535044</v>
      </c>
      <c r="AK305"/>
      <c r="AL305" s="59"/>
      <c r="AM305" s="12">
        <f t="shared" si="16"/>
        <v>-0.17208338821635355</v>
      </c>
      <c r="AP305" s="12">
        <f t="shared" si="17"/>
        <v>4.7346968805946826E-2</v>
      </c>
      <c r="AS305" s="12">
        <f t="shared" si="18"/>
        <v>-1.1332687958917145</v>
      </c>
      <c r="AT305" s="59"/>
      <c r="AV305" s="12">
        <f t="shared" si="19"/>
        <v>9.7309239736374689E-2</v>
      </c>
      <c r="AW305" s="97"/>
      <c r="AX305" s="59"/>
      <c r="AY305" s="12">
        <f t="shared" si="20"/>
        <v>0.6396214498788908</v>
      </c>
      <c r="AZ305" s="97">
        <v>0</v>
      </c>
      <c r="BB305" s="12">
        <f t="shared" si="21"/>
        <v>-4.4087146995573978E-2</v>
      </c>
      <c r="BC305" s="97"/>
      <c r="BE305" s="12">
        <f t="shared" si="22"/>
        <v>0.28659572190109839</v>
      </c>
      <c r="BF305" s="4"/>
      <c r="BH305"/>
      <c r="BJ305" s="59"/>
      <c r="BK305" s="12">
        <f t="shared" si="23"/>
        <v>-0.36242430872462233</v>
      </c>
      <c r="BL305" s="4"/>
      <c r="BN305"/>
      <c r="BQ305" s="12">
        <f t="shared" si="24"/>
        <v>9.9663247168581756E-2</v>
      </c>
      <c r="BR305" s="92"/>
      <c r="BT305"/>
      <c r="BV305" s="59"/>
      <c r="BW305" s="12">
        <f t="shared" si="25"/>
        <v>-1.6556805477514231E-3</v>
      </c>
      <c r="BZ305" s="12">
        <f t="shared" si="26"/>
        <v>-1.1303208587219842</v>
      </c>
      <c r="CA305" s="89"/>
      <c r="CC305" s="12">
        <f t="shared" si="27"/>
        <v>-0.39831017989119616</v>
      </c>
      <c r="CD305" s="4"/>
      <c r="CF305" s="12">
        <f t="shared" si="28"/>
        <v>0.15252847000521347</v>
      </c>
      <c r="CG305" s="4">
        <v>5.9</v>
      </c>
      <c r="CH305" s="2"/>
      <c r="CI305" s="12">
        <f t="shared" si="29"/>
        <v>0.36733686370968771</v>
      </c>
      <c r="CL305"/>
      <c r="CO305" s="12">
        <f t="shared" si="30"/>
        <v>-6.6910948282339167</v>
      </c>
      <c r="CP305" s="59"/>
      <c r="CT305" s="59"/>
      <c r="CU305" s="12">
        <f t="shared" si="31"/>
        <v>3.7047538886191451E-2</v>
      </c>
      <c r="CX305" s="2"/>
      <c r="DA305" s="12">
        <f t="shared" si="32"/>
        <v>-0.63806612220176573</v>
      </c>
      <c r="DB305" s="59"/>
      <c r="DD305" s="12">
        <f t="shared" si="33"/>
        <v>0.60879690123115815</v>
      </c>
      <c r="DE305" s="52"/>
      <c r="DF305" s="55"/>
      <c r="DG305" s="12">
        <f t="shared" si="34"/>
        <v>0.93304615256290513</v>
      </c>
      <c r="DH305" s="55"/>
      <c r="DI305" s="52"/>
      <c r="DJ305" s="52"/>
      <c r="DK305" s="55"/>
      <c r="DL305" s="52"/>
      <c r="DM305" s="52"/>
      <c r="DN305" s="52"/>
      <c r="DO305" s="52"/>
      <c r="DP305" s="52"/>
      <c r="DQ305" s="52"/>
      <c r="DR305" s="52"/>
      <c r="DS305" s="52"/>
      <c r="DT305" s="52"/>
      <c r="DU305" s="52"/>
      <c r="DV305" s="52"/>
      <c r="DW305" s="55"/>
      <c r="DX305" s="55"/>
      <c r="DY305" s="55"/>
      <c r="DZ305" s="52"/>
      <c r="EA305" s="52"/>
      <c r="EB305" s="52"/>
      <c r="EC305" s="52"/>
      <c r="ED305" s="52"/>
      <c r="EE305" s="52"/>
      <c r="EF305" s="52"/>
      <c r="EG305" s="52"/>
      <c r="EH305" s="52"/>
      <c r="EI305" s="52"/>
      <c r="EJ305" s="52"/>
      <c r="EK305" s="52"/>
      <c r="EL305" s="52"/>
      <c r="EM305" s="52"/>
      <c r="EN305" s="52"/>
      <c r="EO305" s="52"/>
      <c r="EP305" s="52"/>
      <c r="EQ305" s="52"/>
      <c r="ER305" s="52"/>
      <c r="ES305" s="52"/>
      <c r="ET305" s="52"/>
      <c r="EU305" s="52"/>
      <c r="EV305" s="52"/>
      <c r="EW305" s="52"/>
      <c r="EX305" s="52"/>
    </row>
    <row r="306" spans="1:154" s="54" customFormat="1" x14ac:dyDescent="0.2">
      <c r="A306" t="str">
        <f t="shared" si="11"/>
        <v>0800063J</v>
      </c>
      <c r="B306">
        <f t="shared" si="11"/>
        <v>0</v>
      </c>
      <c r="C306"/>
      <c r="D306"/>
      <c r="E306"/>
      <c r="F306" s="59"/>
      <c r="G306"/>
      <c r="I306" s="59"/>
      <c r="J306" s="59"/>
      <c r="L306" s="12">
        <f t="shared" si="12"/>
        <v>-0.76059873569146341</v>
      </c>
      <c r="N306" s="59"/>
      <c r="O306" s="12">
        <f t="shared" si="13"/>
        <v>0.63610116704506614</v>
      </c>
      <c r="R306"/>
      <c r="U306" s="59"/>
      <c r="V306" s="59"/>
      <c r="X306" s="12">
        <f t="shared" si="14"/>
        <v>-0.62393881034250764</v>
      </c>
      <c r="Z306" s="59"/>
      <c r="AA306"/>
      <c r="AD306"/>
      <c r="AG306"/>
      <c r="AH306" s="59"/>
      <c r="AJ306" s="12">
        <f t="shared" si="15"/>
        <v>-0.87368125052266554</v>
      </c>
      <c r="AK306"/>
      <c r="AL306" s="59"/>
      <c r="AM306" s="12">
        <f t="shared" si="16"/>
        <v>0.26789063726225076</v>
      </c>
      <c r="AP306" s="12">
        <f t="shared" si="17"/>
        <v>-0.28895842161188229</v>
      </c>
      <c r="AS306" s="12">
        <f t="shared" si="18"/>
        <v>-0.50316360672795568</v>
      </c>
      <c r="AT306" s="59"/>
      <c r="AV306" s="12">
        <f t="shared" si="19"/>
        <v>0.88222338836241843</v>
      </c>
      <c r="AW306" s="97"/>
      <c r="AX306" s="59"/>
      <c r="AY306" s="12">
        <f t="shared" si="20"/>
        <v>0.29858522867064879</v>
      </c>
      <c r="AZ306" s="97">
        <v>0.9</v>
      </c>
      <c r="BB306" s="12">
        <f t="shared" si="21"/>
        <v>-7.050087500604181E-2</v>
      </c>
      <c r="BC306" s="97"/>
      <c r="BE306" s="12">
        <f t="shared" si="22"/>
        <v>-0.24874345674434853</v>
      </c>
      <c r="BF306" s="4"/>
      <c r="BH306"/>
      <c r="BJ306" s="59"/>
      <c r="BK306" s="12">
        <f t="shared" si="23"/>
        <v>9.9351837526827219E-2</v>
      </c>
      <c r="BL306" s="4"/>
      <c r="BN306"/>
      <c r="BQ306" s="12">
        <f t="shared" si="24"/>
        <v>-0.19932649433716351</v>
      </c>
      <c r="BR306" s="92"/>
      <c r="BT306"/>
      <c r="BV306" s="59"/>
      <c r="BW306" s="12">
        <f t="shared" si="25"/>
        <v>0.54740416361951216</v>
      </c>
      <c r="BZ306" s="12">
        <f t="shared" si="26"/>
        <v>-0.25639034734389055</v>
      </c>
      <c r="CA306" s="89"/>
      <c r="CC306" s="12">
        <f t="shared" si="27"/>
        <v>-0.37346798313697577</v>
      </c>
      <c r="CD306" s="4"/>
      <c r="CF306" s="12">
        <f t="shared" si="28"/>
        <v>-0.1312836009756399</v>
      </c>
      <c r="CG306" s="4">
        <v>7.3</v>
      </c>
      <c r="CH306" s="2"/>
      <c r="CI306" s="12">
        <f t="shared" si="29"/>
        <v>-0.34613877320750447</v>
      </c>
      <c r="CL306"/>
      <c r="CO306" s="12">
        <f t="shared" si="30"/>
        <v>-0.65725730196822796</v>
      </c>
      <c r="CP306" s="59"/>
      <c r="CT306" s="59"/>
      <c r="CU306" s="12">
        <f t="shared" si="31"/>
        <v>-4.8906428504848262E-2</v>
      </c>
      <c r="CX306" s="2"/>
      <c r="DA306" s="12">
        <f t="shared" si="32"/>
        <v>-0.6685146646186042</v>
      </c>
      <c r="DB306" s="59"/>
      <c r="DD306" s="12">
        <f t="shared" si="33"/>
        <v>-1.7579254189818765</v>
      </c>
      <c r="DE306" s="52"/>
      <c r="DF306" s="55"/>
      <c r="DG306" s="12">
        <f t="shared" si="34"/>
        <v>-0.5643950503265126</v>
      </c>
      <c r="DH306" s="55"/>
      <c r="DI306" s="52"/>
      <c r="DJ306" s="52"/>
      <c r="DK306" s="55"/>
      <c r="DL306" s="52"/>
      <c r="DM306" s="52"/>
      <c r="DN306" s="52"/>
      <c r="DO306" s="52"/>
      <c r="DP306" s="52"/>
      <c r="DQ306" s="52"/>
      <c r="DR306" s="52"/>
      <c r="DS306" s="52"/>
      <c r="DT306" s="52"/>
      <c r="DU306" s="52"/>
      <c r="DV306" s="52"/>
      <c r="DW306" s="55"/>
      <c r="DX306" s="55"/>
      <c r="DY306" s="55"/>
      <c r="DZ306" s="52"/>
      <c r="EA306" s="52"/>
      <c r="EB306" s="52"/>
      <c r="EC306" s="52"/>
      <c r="ED306" s="52"/>
      <c r="EE306" s="52"/>
      <c r="EF306" s="52"/>
      <c r="EG306" s="52"/>
      <c r="EH306" s="52"/>
      <c r="EI306" s="52"/>
      <c r="EJ306" s="52"/>
      <c r="EK306" s="52"/>
      <c r="EL306" s="52"/>
      <c r="EM306" s="52"/>
      <c r="EN306" s="52"/>
      <c r="EO306" s="52"/>
      <c r="EP306" s="52"/>
      <c r="EQ306" s="52"/>
      <c r="ER306" s="52"/>
      <c r="ES306" s="52"/>
      <c r="ET306" s="52"/>
      <c r="EU306" s="52"/>
      <c r="EV306" s="52"/>
      <c r="EW306" s="52"/>
      <c r="EX306" s="52"/>
    </row>
    <row r="307" spans="1:154" s="54" customFormat="1" x14ac:dyDescent="0.2">
      <c r="A307" t="str">
        <f t="shared" si="11"/>
        <v>0800065L</v>
      </c>
      <c r="B307">
        <f t="shared" si="11"/>
        <v>0</v>
      </c>
      <c r="C307"/>
      <c r="D307"/>
      <c r="E307"/>
      <c r="F307" s="59"/>
      <c r="G307"/>
      <c r="I307" s="59"/>
      <c r="J307" s="59"/>
      <c r="L307" s="12">
        <f t="shared" si="12"/>
        <v>-5.0654251693369901E-2</v>
      </c>
      <c r="N307" s="59"/>
      <c r="O307" s="12">
        <f t="shared" si="13"/>
        <v>-1.0100763391603131</v>
      </c>
      <c r="R307"/>
      <c r="U307" s="59"/>
      <c r="V307" s="59"/>
      <c r="X307" s="12">
        <f t="shared" si="14"/>
        <v>-1.1906756779212011</v>
      </c>
      <c r="Z307" s="59"/>
      <c r="AA307"/>
      <c r="AD307"/>
      <c r="AG307"/>
      <c r="AH307" s="59"/>
      <c r="AJ307" s="12">
        <f t="shared" si="15"/>
        <v>-1.1172034295555036</v>
      </c>
      <c r="AK307"/>
      <c r="AL307" s="59"/>
      <c r="AM307" s="12">
        <f t="shared" si="16"/>
        <v>0.22852454024574448</v>
      </c>
      <c r="AP307" s="12">
        <f t="shared" si="17"/>
        <v>7.1368782407220901E-2</v>
      </c>
      <c r="AS307" s="12">
        <f t="shared" si="18"/>
        <v>-0.62280383251854288</v>
      </c>
      <c r="AT307" s="59"/>
      <c r="AV307" s="12">
        <f t="shared" si="19"/>
        <v>-1.4218794350237098</v>
      </c>
      <c r="AW307" s="97"/>
      <c r="AX307" s="59"/>
      <c r="AY307" s="12">
        <f t="shared" si="20"/>
        <v>-0.91398800229198929</v>
      </c>
      <c r="AZ307" s="97">
        <v>4.0999999999999996</v>
      </c>
      <c r="BB307" s="12">
        <f t="shared" si="21"/>
        <v>-0.73084407526773687</v>
      </c>
      <c r="BC307" s="97"/>
      <c r="BE307" s="12">
        <f t="shared" si="22"/>
        <v>-0.24874345674434853</v>
      </c>
      <c r="BF307" s="4"/>
      <c r="BH307"/>
      <c r="BJ307" s="59"/>
      <c r="BK307" s="12">
        <f t="shared" si="23"/>
        <v>-0.54713476722520216</v>
      </c>
      <c r="BL307" s="4"/>
      <c r="BN307"/>
      <c r="BQ307" s="12">
        <f t="shared" si="24"/>
        <v>-0.59797948301149051</v>
      </c>
      <c r="BR307" s="92"/>
      <c r="BT307"/>
      <c r="BV307" s="59"/>
      <c r="BW307" s="12">
        <f t="shared" si="25"/>
        <v>-0.14334854355865795</v>
      </c>
      <c r="BZ307" s="12">
        <f t="shared" si="26"/>
        <v>-1.063826145899738</v>
      </c>
      <c r="CA307" s="89"/>
      <c r="CC307" s="12">
        <f t="shared" si="27"/>
        <v>1.017695035099361</v>
      </c>
      <c r="CD307" s="4"/>
      <c r="CF307" s="12">
        <f t="shared" si="28"/>
        <v>1.0622434514786862E-2</v>
      </c>
      <c r="CG307" s="4">
        <v>6.6</v>
      </c>
      <c r="CH307" s="2"/>
      <c r="CI307" s="12">
        <f t="shared" si="29"/>
        <v>-0.30216611247321457</v>
      </c>
      <c r="CL307"/>
      <c r="CO307" s="12">
        <f t="shared" si="30"/>
        <v>-3.612696838205301E-2</v>
      </c>
      <c r="CP307" s="59"/>
      <c r="CT307" s="59"/>
      <c r="CU307" s="12">
        <f t="shared" si="31"/>
        <v>-0.32239632474906554</v>
      </c>
      <c r="CX307" s="2"/>
      <c r="DA307" s="12">
        <f t="shared" si="32"/>
        <v>1.4425842762822523</v>
      </c>
      <c r="DB307" s="59"/>
      <c r="DD307" s="12">
        <f t="shared" si="33"/>
        <v>0.63446304569963718</v>
      </c>
      <c r="DE307" s="52"/>
      <c r="DF307" s="55"/>
      <c r="DG307" s="12">
        <f t="shared" si="34"/>
        <v>0.2675167290564972</v>
      </c>
      <c r="DH307" s="55"/>
      <c r="DI307" s="52"/>
      <c r="DJ307" s="52"/>
      <c r="DK307" s="55"/>
      <c r="DL307" s="52"/>
      <c r="DM307" s="52"/>
      <c r="DN307" s="52"/>
      <c r="DO307" s="52"/>
      <c r="DP307" s="52"/>
      <c r="DQ307" s="52"/>
      <c r="DR307" s="52"/>
      <c r="DS307" s="52"/>
      <c r="DT307" s="52"/>
      <c r="DU307" s="52"/>
      <c r="DV307" s="52"/>
      <c r="DW307" s="55"/>
      <c r="DX307" s="55"/>
      <c r="DY307" s="55"/>
      <c r="DZ307" s="52"/>
      <c r="EA307" s="52"/>
      <c r="EB307" s="52"/>
      <c r="EC307" s="52"/>
      <c r="ED307" s="52"/>
      <c r="EE307" s="52"/>
      <c r="EF307" s="52"/>
      <c r="EG307" s="52"/>
      <c r="EH307" s="52"/>
      <c r="EI307" s="52"/>
      <c r="EJ307" s="52"/>
      <c r="EK307" s="52"/>
      <c r="EL307" s="52"/>
      <c r="EM307" s="52"/>
      <c r="EN307" s="52"/>
      <c r="EO307" s="52"/>
      <c r="EP307" s="52"/>
      <c r="EQ307" s="52"/>
      <c r="ER307" s="52"/>
      <c r="ES307" s="52"/>
      <c r="ET307" s="52"/>
      <c r="EU307" s="52"/>
      <c r="EV307" s="52"/>
      <c r="EW307" s="52"/>
      <c r="EX307" s="52"/>
    </row>
    <row r="308" spans="1:154" s="54" customFormat="1" x14ac:dyDescent="0.2">
      <c r="A308" t="str">
        <f t="shared" si="11"/>
        <v>0801194N</v>
      </c>
      <c r="B308">
        <f t="shared" si="11"/>
        <v>0</v>
      </c>
      <c r="C308"/>
      <c r="D308"/>
      <c r="E308"/>
      <c r="F308" s="59"/>
      <c r="G308"/>
      <c r="I308" s="59"/>
      <c r="J308" s="59"/>
      <c r="L308" s="12">
        <f t="shared" si="12"/>
        <v>-0.21200527078384568</v>
      </c>
      <c r="N308" s="59"/>
      <c r="O308" s="12">
        <f t="shared" si="13"/>
        <v>0.24924945308680238</v>
      </c>
      <c r="R308"/>
      <c r="U308" s="59"/>
      <c r="V308" s="59"/>
      <c r="X308" s="12">
        <f t="shared" si="14"/>
        <v>-0.61060382522300871</v>
      </c>
      <c r="Z308" s="59"/>
      <c r="AA308"/>
      <c r="AD308"/>
      <c r="AG308"/>
      <c r="AH308" s="59"/>
      <c r="AJ308" s="12">
        <f t="shared" si="15"/>
        <v>-1.0258826124181897</v>
      </c>
      <c r="AK308"/>
      <c r="AL308" s="59"/>
      <c r="AM308" s="12">
        <f t="shared" si="16"/>
        <v>0.83290991208740661</v>
      </c>
      <c r="AP308" s="12">
        <f t="shared" si="17"/>
        <v>1.8970266161040084</v>
      </c>
      <c r="AS308" s="12">
        <f t="shared" si="18"/>
        <v>-0.21602706483054648</v>
      </c>
      <c r="AT308" s="59"/>
      <c r="AV308" s="12">
        <f t="shared" si="19"/>
        <v>-0.5356860414136605</v>
      </c>
      <c r="AW308" s="97"/>
      <c r="AX308" s="59"/>
      <c r="AY308" s="12">
        <f t="shared" si="20"/>
        <v>-0.64873760801891223</v>
      </c>
      <c r="AZ308" s="97">
        <v>3.4</v>
      </c>
      <c r="BB308" s="12">
        <f t="shared" si="21"/>
        <v>-1.8666343797178524</v>
      </c>
      <c r="BC308" s="97"/>
      <c r="BE308" s="12">
        <f t="shared" si="22"/>
        <v>-0.69485943894888758</v>
      </c>
      <c r="BF308" s="4"/>
      <c r="BH308"/>
      <c r="BJ308" s="59"/>
      <c r="BK308" s="12">
        <f t="shared" si="23"/>
        <v>-0.54713476722520216</v>
      </c>
      <c r="BL308" s="4"/>
      <c r="BN308"/>
      <c r="BQ308" s="12">
        <f t="shared" si="24"/>
        <v>-0.79730597734865405</v>
      </c>
      <c r="BR308" s="92"/>
      <c r="BT308"/>
      <c r="BV308" s="59"/>
      <c r="BW308" s="12">
        <f t="shared" si="25"/>
        <v>0.58282737937223894</v>
      </c>
      <c r="BZ308" s="12">
        <f t="shared" si="26"/>
        <v>-0.45587448581062928</v>
      </c>
      <c r="CA308" s="89"/>
      <c r="CC308" s="12">
        <f t="shared" si="27"/>
        <v>1.017695035099361</v>
      </c>
      <c r="CD308" s="4"/>
      <c r="CF308" s="12">
        <f t="shared" si="28"/>
        <v>0.76069719353561382</v>
      </c>
      <c r="CG308" s="4">
        <v>2.9</v>
      </c>
      <c r="CH308" s="2"/>
      <c r="CI308" s="12">
        <f t="shared" si="29"/>
        <v>-0.57678018589668045</v>
      </c>
      <c r="CL308"/>
      <c r="CO308" s="12">
        <f t="shared" si="30"/>
        <v>3.8954720293199165E-2</v>
      </c>
      <c r="CP308" s="59"/>
      <c r="CT308" s="59"/>
      <c r="CU308" s="12">
        <f t="shared" si="31"/>
        <v>-0.74174749899020109</v>
      </c>
      <c r="CX308" s="2"/>
      <c r="DA308" s="12">
        <f t="shared" si="32"/>
        <v>-0.76545288129262512</v>
      </c>
      <c r="DB308" s="59"/>
      <c r="DD308" s="12">
        <f t="shared" si="33"/>
        <v>0.1609592351750429</v>
      </c>
      <c r="DE308" s="52"/>
      <c r="DF308" s="55"/>
      <c r="DG308" s="12">
        <f t="shared" si="34"/>
        <v>-0.5643950503265126</v>
      </c>
      <c r="DH308" s="55"/>
      <c r="DI308" s="52"/>
      <c r="DJ308" s="52"/>
      <c r="DK308" s="55"/>
      <c r="DL308" s="52"/>
      <c r="DM308" s="52"/>
      <c r="DN308" s="52"/>
      <c r="DO308" s="52"/>
      <c r="DP308" s="52"/>
      <c r="DQ308" s="52"/>
      <c r="DR308" s="52"/>
      <c r="DS308" s="52"/>
      <c r="DT308" s="52"/>
      <c r="DU308" s="52"/>
      <c r="DV308" s="52"/>
      <c r="DW308" s="55"/>
      <c r="DX308" s="55"/>
      <c r="DY308" s="55"/>
      <c r="DZ308" s="52"/>
      <c r="EA308" s="52"/>
      <c r="EB308" s="52"/>
      <c r="EC308" s="52"/>
      <c r="ED308" s="52"/>
      <c r="EE308" s="52"/>
      <c r="EF308" s="52"/>
      <c r="EG308" s="52"/>
      <c r="EH308" s="52"/>
      <c r="EI308" s="52"/>
      <c r="EJ308" s="52"/>
      <c r="EK308" s="52"/>
      <c r="EL308" s="52"/>
      <c r="EM308" s="52"/>
      <c r="EN308" s="52"/>
      <c r="EO308" s="52"/>
      <c r="EP308" s="52"/>
      <c r="EQ308" s="52"/>
      <c r="ER308" s="52"/>
      <c r="ES308" s="52"/>
      <c r="ET308" s="52"/>
      <c r="EU308" s="52"/>
      <c r="EV308" s="52"/>
      <c r="EW308" s="52"/>
      <c r="EX308" s="52"/>
    </row>
    <row r="309" spans="1:154" s="54" customFormat="1" x14ac:dyDescent="0.2">
      <c r="A309" t="str">
        <f t="shared" si="11"/>
        <v>0801252B</v>
      </c>
      <c r="B309">
        <f t="shared" si="11"/>
        <v>0</v>
      </c>
      <c r="C309"/>
      <c r="D309"/>
      <c r="E309"/>
      <c r="F309" s="59"/>
      <c r="G309"/>
      <c r="I309" s="59"/>
      <c r="J309" s="59"/>
      <c r="L309" s="12">
        <f t="shared" si="12"/>
        <v>0.72383063994091379</v>
      </c>
      <c r="N309" s="59"/>
      <c r="O309" s="12">
        <f t="shared" si="13"/>
        <v>-1.8249342047319757</v>
      </c>
      <c r="R309"/>
      <c r="U309" s="59"/>
      <c r="V309" s="59"/>
      <c r="X309" s="12">
        <f t="shared" si="14"/>
        <v>-1.0239883639274678</v>
      </c>
      <c r="Z309" s="59"/>
      <c r="AA309"/>
      <c r="AD309"/>
      <c r="AG309"/>
      <c r="AH309" s="59"/>
      <c r="AJ309" s="12">
        <f t="shared" si="15"/>
        <v>-1.0055890974987862</v>
      </c>
      <c r="AK309"/>
      <c r="AL309" s="59"/>
      <c r="AM309" s="12">
        <f t="shared" si="16"/>
        <v>0.56429419126889002</v>
      </c>
      <c r="AP309" s="12">
        <f t="shared" si="17"/>
        <v>0.84006681764797331</v>
      </c>
      <c r="AS309" s="12">
        <f t="shared" si="18"/>
        <v>-0.94982044967948109</v>
      </c>
      <c r="AT309" s="59"/>
      <c r="AV309" s="12">
        <f t="shared" si="19"/>
        <v>0.14794886222837755</v>
      </c>
      <c r="AW309" s="97"/>
      <c r="AX309" s="59"/>
      <c r="AY309" s="12">
        <f t="shared" si="20"/>
        <v>0.26069231520306635</v>
      </c>
      <c r="AZ309" s="97">
        <v>1</v>
      </c>
      <c r="BB309" s="12">
        <f t="shared" si="21"/>
        <v>0.35211877316144302</v>
      </c>
      <c r="BC309" s="97"/>
      <c r="BE309" s="12">
        <f t="shared" si="22"/>
        <v>-0.15952026030344071</v>
      </c>
      <c r="BF309" s="4"/>
      <c r="BH309"/>
      <c r="BJ309" s="59"/>
      <c r="BK309" s="12">
        <f t="shared" si="23"/>
        <v>-0.82420045497607186</v>
      </c>
      <c r="BL309" s="4"/>
      <c r="BN309"/>
      <c r="BQ309" s="12">
        <f t="shared" si="24"/>
        <v>0.59797948301149051</v>
      </c>
      <c r="BR309" s="92"/>
      <c r="BT309"/>
      <c r="BV309" s="59"/>
      <c r="BW309" s="12">
        <f t="shared" si="25"/>
        <v>-0.44444587745683489</v>
      </c>
      <c r="BZ309" s="12">
        <f t="shared" si="26"/>
        <v>-0.41787750705505999</v>
      </c>
      <c r="CA309" s="89"/>
      <c r="CC309" s="12">
        <f t="shared" si="27"/>
        <v>-0.10020381884055256</v>
      </c>
      <c r="CD309" s="4"/>
      <c r="CF309" s="12">
        <f t="shared" si="28"/>
        <v>0.35525137784868022</v>
      </c>
      <c r="CG309" s="4">
        <v>4.9000000000000004</v>
      </c>
      <c r="CH309" s="2"/>
      <c r="CI309" s="12">
        <f t="shared" si="29"/>
        <v>1.1492879259719044</v>
      </c>
      <c r="CL309"/>
      <c r="CO309" s="12">
        <f t="shared" si="30"/>
        <v>-5.3873549341658555E-2</v>
      </c>
      <c r="CP309" s="59"/>
      <c r="CT309" s="59"/>
      <c r="CU309" s="12">
        <f t="shared" si="31"/>
        <v>0.83446593636397692</v>
      </c>
      <c r="CX309" s="2"/>
      <c r="DA309" s="12">
        <f t="shared" si="32"/>
        <v>0.54096910360584327</v>
      </c>
      <c r="DB309" s="59"/>
      <c r="DD309" s="12">
        <f t="shared" si="33"/>
        <v>-0.35575514234534872</v>
      </c>
      <c r="DE309" s="52"/>
      <c r="DF309" s="55"/>
      <c r="DG309" s="12">
        <f t="shared" si="34"/>
        <v>0.60028144080970114</v>
      </c>
      <c r="DH309" s="55"/>
      <c r="DI309" s="52"/>
      <c r="DJ309" s="52"/>
      <c r="DK309" s="55"/>
      <c r="DL309" s="52"/>
      <c r="DM309" s="52"/>
      <c r="DN309" s="52"/>
      <c r="DO309" s="52"/>
      <c r="DP309" s="52"/>
      <c r="DQ309" s="52"/>
      <c r="DR309" s="52"/>
      <c r="DS309" s="52"/>
      <c r="DT309" s="52"/>
      <c r="DU309" s="52"/>
      <c r="DV309" s="52"/>
      <c r="DW309" s="55"/>
      <c r="DX309" s="55"/>
      <c r="DY309" s="55"/>
      <c r="DZ309" s="52"/>
      <c r="EA309" s="52"/>
      <c r="EB309" s="52"/>
      <c r="EC309" s="52"/>
      <c r="ED309" s="52"/>
      <c r="EE309" s="52"/>
      <c r="EF309" s="52"/>
      <c r="EG309" s="52"/>
      <c r="EH309" s="52"/>
      <c r="EI309" s="52"/>
      <c r="EJ309" s="52"/>
      <c r="EK309" s="52"/>
      <c r="EL309" s="52"/>
      <c r="EM309" s="52"/>
      <c r="EN309" s="52"/>
      <c r="EO309" s="52"/>
      <c r="EP309" s="52"/>
      <c r="EQ309" s="52"/>
      <c r="ER309" s="52"/>
      <c r="ES309" s="52"/>
      <c r="ET309" s="52"/>
      <c r="EU309" s="52"/>
      <c r="EV309" s="52"/>
      <c r="EW309" s="52"/>
      <c r="EX309" s="52"/>
    </row>
    <row r="310" spans="1:154" s="54" customFormat="1" x14ac:dyDescent="0.2">
      <c r="A310" t="str">
        <f t="shared" si="11"/>
        <v>0801336T</v>
      </c>
      <c r="B310">
        <f t="shared" si="11"/>
        <v>0</v>
      </c>
      <c r="C310"/>
      <c r="D310"/>
      <c r="E310"/>
      <c r="F310" s="59"/>
      <c r="G310"/>
      <c r="I310" s="59"/>
      <c r="J310" s="59"/>
      <c r="L310" s="12">
        <f t="shared" si="12"/>
        <v>0.11069676739710588</v>
      </c>
      <c r="N310" s="59"/>
      <c r="O310" s="12">
        <f t="shared" si="13"/>
        <v>-0.3022200114919999</v>
      </c>
      <c r="R310"/>
      <c r="U310" s="59"/>
      <c r="V310" s="59"/>
      <c r="X310" s="12">
        <f t="shared" si="14"/>
        <v>0.16949280426766375</v>
      </c>
      <c r="Z310" s="59"/>
      <c r="AA310"/>
      <c r="AD310"/>
      <c r="AG310"/>
      <c r="AH310" s="59"/>
      <c r="AJ310" s="12">
        <f t="shared" si="15"/>
        <v>1.9233405931076506E-2</v>
      </c>
      <c r="AK310"/>
      <c r="AL310" s="59"/>
      <c r="AM310" s="12">
        <f t="shared" si="16"/>
        <v>-0.34807299840779576</v>
      </c>
      <c r="AP310" s="12">
        <f t="shared" si="17"/>
        <v>-0.43308930321952305</v>
      </c>
      <c r="AS310" s="12">
        <f t="shared" si="18"/>
        <v>0.18277368780474396</v>
      </c>
      <c r="AT310" s="59"/>
      <c r="AV310" s="12"/>
      <c r="AW310" s="97"/>
      <c r="AX310" s="59"/>
      <c r="AY310" s="12">
        <f t="shared" si="20"/>
        <v>-0.53505886761616506</v>
      </c>
      <c r="AZ310" s="97">
        <v>3.1</v>
      </c>
      <c r="BB310" s="12">
        <f t="shared" si="21"/>
        <v>-1.0478088113933506</v>
      </c>
      <c r="BC310" s="97"/>
      <c r="BE310" s="12">
        <f t="shared" si="22"/>
        <v>0.28659572190109839</v>
      </c>
      <c r="BF310" s="4"/>
      <c r="BH310"/>
      <c r="BJ310" s="59"/>
      <c r="BK310" s="12">
        <f t="shared" si="23"/>
        <v>6.9966082765373127E-3</v>
      </c>
      <c r="BL310" s="4"/>
      <c r="BN310"/>
      <c r="BQ310" s="12">
        <f t="shared" si="24"/>
        <v>9.9663247168581756E-2</v>
      </c>
      <c r="BR310" s="92"/>
      <c r="BT310"/>
      <c r="BV310" s="59"/>
      <c r="BW310" s="12">
        <f t="shared" si="25"/>
        <v>1.2912916944267725</v>
      </c>
      <c r="BZ310" s="12">
        <f t="shared" si="26"/>
        <v>0.19007415303404873</v>
      </c>
      <c r="CA310" s="89"/>
      <c r="CC310" s="12"/>
      <c r="CD310" s="4"/>
      <c r="CF310" s="12">
        <f t="shared" si="28"/>
        <v>0.19307305157390686</v>
      </c>
      <c r="CG310" s="4">
        <v>5.7</v>
      </c>
      <c r="CH310" s="2"/>
      <c r="CI310" s="12">
        <f t="shared" si="29"/>
        <v>0.44369927213373411</v>
      </c>
      <c r="CL310"/>
      <c r="CO310" s="12">
        <f t="shared" si="30"/>
        <v>0.85120207959819616</v>
      </c>
      <c r="CP310" s="59"/>
      <c r="CT310" s="59"/>
      <c r="CU310" s="12">
        <f t="shared" si="31"/>
        <v>-5.2452144571449946</v>
      </c>
      <c r="CX310" s="2"/>
      <c r="DA310" s="12"/>
      <c r="DB310" s="59"/>
      <c r="DD310" s="12">
        <f t="shared" si="33"/>
        <v>0.70903660200940077</v>
      </c>
      <c r="DE310" s="52"/>
      <c r="DF310" s="55"/>
      <c r="DG310" s="12">
        <f t="shared" si="34"/>
        <v>0.2675167290564972</v>
      </c>
      <c r="DH310" s="55"/>
      <c r="DI310" s="52"/>
      <c r="DJ310" s="52"/>
      <c r="DK310" s="55"/>
      <c r="DL310" s="52"/>
      <c r="DM310" s="52"/>
      <c r="DN310" s="52"/>
      <c r="DO310" s="52"/>
      <c r="DP310" s="52"/>
      <c r="DQ310" s="52"/>
      <c r="DR310" s="52"/>
      <c r="DS310" s="52"/>
      <c r="DT310" s="52"/>
      <c r="DU310" s="52"/>
      <c r="DV310" s="52"/>
      <c r="DW310" s="55"/>
      <c r="DX310" s="55"/>
      <c r="DY310" s="55"/>
      <c r="DZ310" s="52"/>
      <c r="EA310" s="52"/>
      <c r="EB310" s="52"/>
      <c r="EC310" s="52"/>
      <c r="ED310" s="52"/>
      <c r="EE310" s="52"/>
      <c r="EF310" s="52"/>
      <c r="EG310" s="52"/>
      <c r="EH310" s="52"/>
      <c r="EI310" s="52"/>
      <c r="EJ310" s="52"/>
      <c r="EK310" s="52"/>
      <c r="EL310" s="52"/>
      <c r="EM310" s="52"/>
      <c r="EN310" s="52"/>
      <c r="EO310" s="52"/>
      <c r="EP310" s="52"/>
      <c r="EQ310" s="52"/>
      <c r="ER310" s="52"/>
      <c r="ES310" s="52"/>
      <c r="ET310" s="52"/>
      <c r="EU310" s="52"/>
      <c r="EV310" s="52"/>
      <c r="EW310" s="52"/>
      <c r="EX310" s="52"/>
    </row>
    <row r="311" spans="1:154" s="54" customFormat="1" x14ac:dyDescent="0.2">
      <c r="A311" t="str">
        <f t="shared" si="11"/>
        <v>0801514L</v>
      </c>
      <c r="B311">
        <f t="shared" si="11"/>
        <v>0</v>
      </c>
      <c r="C311"/>
      <c r="D311"/>
      <c r="E311"/>
      <c r="F311" s="59"/>
      <c r="G311"/>
      <c r="I311" s="59"/>
      <c r="J311" s="59"/>
      <c r="L311" s="12">
        <f t="shared" si="12"/>
        <v>-0.14746486314765539</v>
      </c>
      <c r="N311" s="59"/>
      <c r="O311" s="12">
        <f t="shared" si="13"/>
        <v>-0.70553350051231767</v>
      </c>
      <c r="R311"/>
      <c r="U311" s="59"/>
      <c r="V311" s="59"/>
      <c r="X311" s="12">
        <f t="shared" si="14"/>
        <v>-0.93731096065072561</v>
      </c>
      <c r="Z311" s="59"/>
      <c r="AA311"/>
      <c r="AD311"/>
      <c r="AG311"/>
      <c r="AH311" s="59"/>
      <c r="AJ311" s="12">
        <f t="shared" si="15"/>
        <v>-0.86353449306296304</v>
      </c>
      <c r="AK311"/>
      <c r="AL311" s="59"/>
      <c r="AM311" s="12">
        <f t="shared" si="16"/>
        <v>0.29567847045037343</v>
      </c>
      <c r="AP311" s="12">
        <f t="shared" si="17"/>
        <v>-0.16884935360551456</v>
      </c>
      <c r="AS311" s="12">
        <f t="shared" si="18"/>
        <v>-0.55899571209689658</v>
      </c>
      <c r="AT311" s="59"/>
      <c r="AV311" s="12">
        <f t="shared" si="19"/>
        <v>-1.2193209450556988</v>
      </c>
      <c r="AW311" s="97"/>
      <c r="AX311" s="59"/>
      <c r="AY311" s="12">
        <f t="shared" si="20"/>
        <v>-1.6339533581760559</v>
      </c>
      <c r="AZ311" s="97">
        <v>6</v>
      </c>
      <c r="BB311" s="12">
        <f t="shared" si="21"/>
        <v>-2.1307716598225301</v>
      </c>
      <c r="BC311" s="97"/>
      <c r="BE311" s="12">
        <f t="shared" si="22"/>
        <v>-0.24874345674434853</v>
      </c>
      <c r="BF311" s="4"/>
      <c r="BH311"/>
      <c r="BJ311" s="59"/>
      <c r="BK311" s="12">
        <f t="shared" si="23"/>
        <v>-0.73184522572578192</v>
      </c>
      <c r="BL311" s="4"/>
      <c r="BN311"/>
      <c r="BQ311" s="12">
        <f t="shared" si="24"/>
        <v>-9.9663247168581756E-2</v>
      </c>
      <c r="BR311" s="92"/>
      <c r="BT311"/>
      <c r="BV311" s="59"/>
      <c r="BW311" s="12">
        <f t="shared" si="25"/>
        <v>-0.58613874046774139</v>
      </c>
      <c r="BZ311" s="12">
        <f t="shared" si="26"/>
        <v>-0.96883369901081473</v>
      </c>
      <c r="CA311" s="89"/>
      <c r="CC311" s="12">
        <f t="shared" si="27"/>
        <v>1.017695035099361</v>
      </c>
      <c r="CD311" s="4"/>
      <c r="CF311" s="12">
        <f t="shared" si="28"/>
        <v>-0.51645712587822667</v>
      </c>
      <c r="CG311" s="4">
        <v>9.1999999999999993</v>
      </c>
      <c r="CH311" s="2"/>
      <c r="CI311" s="12">
        <f t="shared" si="29"/>
        <v>-0.31590573797913174</v>
      </c>
      <c r="CL311"/>
      <c r="CO311" s="12">
        <f t="shared" si="30"/>
        <v>0.80810324012486934</v>
      </c>
      <c r="CP311" s="59"/>
      <c r="CT311" s="59"/>
      <c r="CU311" s="12">
        <f t="shared" si="31"/>
        <v>-0.62773567726476343</v>
      </c>
      <c r="CX311" s="2"/>
      <c r="DA311" s="12">
        <f t="shared" si="32"/>
        <v>4.0071785452284403E-2</v>
      </c>
      <c r="DB311" s="59"/>
      <c r="DD311" s="12">
        <f t="shared" si="33"/>
        <v>0.55433952774432527</v>
      </c>
      <c r="DE311" s="52"/>
      <c r="DF311" s="55"/>
      <c r="DG311" s="12">
        <f t="shared" si="34"/>
        <v>-0.5643950503265126</v>
      </c>
      <c r="DH311" s="55"/>
      <c r="DI311" s="52"/>
      <c r="DJ311" s="52"/>
      <c r="DK311" s="55"/>
      <c r="DL311" s="52"/>
      <c r="DM311" s="52"/>
      <c r="DN311" s="52"/>
      <c r="DO311" s="52"/>
      <c r="DP311" s="52"/>
      <c r="DQ311" s="52"/>
      <c r="DR311" s="52"/>
      <c r="DS311" s="52"/>
      <c r="DT311" s="52"/>
      <c r="DU311" s="52"/>
      <c r="DV311" s="52"/>
      <c r="DW311" s="55"/>
      <c r="DX311" s="55"/>
      <c r="DY311" s="55"/>
      <c r="DZ311" s="52"/>
      <c r="EA311" s="52"/>
      <c r="EB311" s="52"/>
      <c r="EC311" s="52"/>
      <c r="ED311" s="52"/>
      <c r="EE311" s="52"/>
      <c r="EF311" s="52"/>
      <c r="EG311" s="52"/>
      <c r="EH311" s="52"/>
      <c r="EI311" s="52"/>
      <c r="EJ311" s="52"/>
      <c r="EK311" s="52"/>
      <c r="EL311" s="52"/>
      <c r="EM311" s="52"/>
      <c r="EN311" s="52"/>
      <c r="EO311" s="52"/>
      <c r="EP311" s="52"/>
      <c r="EQ311" s="52"/>
      <c r="ER311" s="52"/>
      <c r="ES311" s="52"/>
      <c r="ET311" s="52"/>
      <c r="EU311" s="52"/>
      <c r="EV311" s="52"/>
      <c r="EW311" s="52"/>
      <c r="EX311" s="52"/>
    </row>
    <row r="312" spans="1:154" s="54" customFormat="1" x14ac:dyDescent="0.2">
      <c r="A312" t="str">
        <f t="shared" si="11"/>
        <v>0801628K</v>
      </c>
      <c r="B312">
        <f t="shared" si="11"/>
        <v>0</v>
      </c>
      <c r="C312"/>
      <c r="D312"/>
      <c r="E312"/>
      <c r="F312" s="59"/>
      <c r="G312"/>
      <c r="I312" s="59"/>
      <c r="J312" s="59"/>
      <c r="L312" s="12">
        <f t="shared" si="12"/>
        <v>-0.25503220920797259</v>
      </c>
      <c r="N312" s="59"/>
      <c r="O312" s="12">
        <f t="shared" si="13"/>
        <v>0.25748034061782882</v>
      </c>
      <c r="R312"/>
      <c r="U312" s="59"/>
      <c r="V312" s="59"/>
      <c r="X312" s="12">
        <f t="shared" si="14"/>
        <v>-0.41724654099027764</v>
      </c>
      <c r="Z312" s="59"/>
      <c r="AA312"/>
      <c r="AD312"/>
      <c r="AG312"/>
      <c r="AH312" s="59"/>
      <c r="AJ312" s="12">
        <f t="shared" si="15"/>
        <v>-1.0969099146361014</v>
      </c>
      <c r="AK312"/>
      <c r="AL312" s="59"/>
      <c r="AM312" s="12">
        <f t="shared" si="16"/>
        <v>-0.10029815248037098</v>
      </c>
      <c r="AP312" s="12">
        <f t="shared" si="17"/>
        <v>-0.1928711672067881</v>
      </c>
      <c r="AS312" s="12">
        <f t="shared" si="18"/>
        <v>-1.1332687958917145</v>
      </c>
      <c r="AT312" s="59"/>
      <c r="AV312" s="12">
        <f t="shared" si="19"/>
        <v>0.29986772970438602</v>
      </c>
      <c r="AW312" s="97"/>
      <c r="AX312" s="59"/>
      <c r="AY312" s="12">
        <f t="shared" si="20"/>
        <v>-0.61084469455132984</v>
      </c>
      <c r="AZ312" s="97">
        <v>3.3</v>
      </c>
      <c r="BB312" s="12">
        <f t="shared" si="21"/>
        <v>0.27287758913003968</v>
      </c>
      <c r="BC312" s="97"/>
      <c r="BE312" s="12">
        <f t="shared" si="22"/>
        <v>-0.51641304606707195</v>
      </c>
      <c r="BF312" s="4"/>
      <c r="BH312"/>
      <c r="BJ312" s="59"/>
      <c r="BK312" s="12">
        <f t="shared" si="23"/>
        <v>-0.9165556842263618</v>
      </c>
      <c r="BL312" s="4"/>
      <c r="BN312"/>
      <c r="BQ312" s="12">
        <f t="shared" si="24"/>
        <v>-9.9663247168581756E-2</v>
      </c>
      <c r="BR312" s="92"/>
      <c r="BT312"/>
      <c r="BV312" s="59"/>
      <c r="BW312" s="12">
        <f t="shared" si="25"/>
        <v>0.75994345813587227</v>
      </c>
      <c r="BZ312" s="12">
        <f t="shared" si="26"/>
        <v>0.18057490834515627</v>
      </c>
      <c r="CA312" s="89"/>
      <c r="CC312" s="12">
        <f t="shared" si="27"/>
        <v>1.017695035099361</v>
      </c>
      <c r="CD312" s="4"/>
      <c r="CF312" s="12">
        <f t="shared" si="28"/>
        <v>0.436340540986067</v>
      </c>
      <c r="CG312" s="4">
        <v>4.5</v>
      </c>
      <c r="CH312" s="2"/>
      <c r="CI312" s="12">
        <f t="shared" si="29"/>
        <v>0.29791649241510343</v>
      </c>
      <c r="CL312"/>
      <c r="CO312" s="12">
        <f t="shared" si="30"/>
        <v>-6.6910948282339167</v>
      </c>
      <c r="CP312" s="59"/>
      <c r="CT312" s="59"/>
      <c r="CU312" s="12">
        <f t="shared" si="31"/>
        <v>-9.1260799602338512E-3</v>
      </c>
      <c r="CX312" s="2"/>
      <c r="DA312" s="12">
        <f t="shared" si="32"/>
        <v>0.83016642314356026</v>
      </c>
      <c r="DB312" s="59"/>
      <c r="DD312" s="12">
        <f t="shared" si="33"/>
        <v>0.1996463024466695</v>
      </c>
      <c r="DE312" s="52"/>
      <c r="DF312" s="55"/>
      <c r="DG312" s="12">
        <f t="shared" si="34"/>
        <v>-1.0635421179563185</v>
      </c>
      <c r="DH312" s="55"/>
      <c r="DI312" s="52"/>
      <c r="DJ312" s="52"/>
      <c r="DK312" s="55"/>
      <c r="DL312" s="52"/>
      <c r="DM312" s="52"/>
      <c r="DN312" s="52"/>
      <c r="DO312" s="52"/>
      <c r="DP312" s="52"/>
      <c r="DQ312" s="52"/>
      <c r="DR312" s="52"/>
      <c r="DS312" s="52"/>
      <c r="DT312" s="52"/>
      <c r="DU312" s="52"/>
      <c r="DV312" s="52"/>
      <c r="DW312" s="55"/>
      <c r="DX312" s="55"/>
      <c r="DY312" s="55"/>
      <c r="DZ312" s="52"/>
      <c r="EA312" s="52"/>
      <c r="EB312" s="52"/>
      <c r="EC312" s="52"/>
      <c r="ED312" s="52"/>
      <c r="EE312" s="52"/>
      <c r="EF312" s="52"/>
      <c r="EG312" s="52"/>
      <c r="EH312" s="52"/>
      <c r="EI312" s="52"/>
      <c r="EJ312" s="52"/>
      <c r="EK312" s="52"/>
      <c r="EL312" s="52"/>
      <c r="EM312" s="52"/>
      <c r="EN312" s="52"/>
      <c r="EO312" s="52"/>
      <c r="EP312" s="52"/>
      <c r="EQ312" s="52"/>
      <c r="ER312" s="52"/>
      <c r="ES312" s="52"/>
      <c r="ET312" s="52"/>
      <c r="EU312" s="52"/>
      <c r="EV312" s="52"/>
      <c r="EW312" s="52"/>
      <c r="EX312" s="52"/>
    </row>
    <row r="313" spans="1:154" s="54" customFormat="1" x14ac:dyDescent="0.2">
      <c r="A313" t="str">
        <f t="shared" si="11"/>
        <v>0801704T</v>
      </c>
      <c r="B313">
        <f t="shared" si="11"/>
        <v>0</v>
      </c>
      <c r="C313"/>
      <c r="D313"/>
      <c r="E313"/>
      <c r="F313" s="59"/>
      <c r="G313"/>
      <c r="I313" s="59"/>
      <c r="J313" s="59"/>
      <c r="L313" s="12">
        <f t="shared" si="12"/>
        <v>-0.56697751278289243</v>
      </c>
      <c r="N313" s="59"/>
      <c r="O313" s="12">
        <f t="shared" si="13"/>
        <v>1.302803057058245</v>
      </c>
      <c r="R313"/>
      <c r="U313" s="59"/>
      <c r="V313" s="59"/>
      <c r="X313" s="12">
        <f t="shared" si="14"/>
        <v>-1.0306558564872168</v>
      </c>
      <c r="Z313" s="59"/>
      <c r="AA313"/>
      <c r="AD313"/>
      <c r="AG313"/>
      <c r="AH313" s="59"/>
      <c r="AJ313" s="12">
        <f t="shared" si="15"/>
        <v>-1.512926970483867</v>
      </c>
      <c r="AK313"/>
      <c r="AL313" s="59"/>
      <c r="AM313" s="12">
        <f t="shared" si="16"/>
        <v>3.400970792888771E-2</v>
      </c>
      <c r="AP313" s="12">
        <f t="shared" si="17"/>
        <v>-0.26493660801060875</v>
      </c>
      <c r="AS313" s="12">
        <f t="shared" si="18"/>
        <v>-1.0694606754700682</v>
      </c>
      <c r="AT313" s="59"/>
      <c r="AV313" s="12">
        <f t="shared" si="19"/>
        <v>-2.7385096198157837</v>
      </c>
      <c r="AW313" s="97"/>
      <c r="AX313" s="59"/>
      <c r="AY313" s="12">
        <f t="shared" si="20"/>
        <v>-0.61084469455132984</v>
      </c>
      <c r="AZ313" s="97">
        <v>3.3</v>
      </c>
      <c r="BB313" s="12">
        <f t="shared" si="21"/>
        <v>0.6426697812765888</v>
      </c>
      <c r="BC313" s="97"/>
      <c r="BE313" s="12">
        <f t="shared" si="22"/>
        <v>-0.51641304606707195</v>
      </c>
      <c r="BF313" s="4"/>
      <c r="BH313"/>
      <c r="BJ313" s="59"/>
      <c r="BK313" s="12">
        <f t="shared" si="23"/>
        <v>-0.63948999647549198</v>
      </c>
      <c r="BL313" s="4"/>
      <c r="BN313"/>
      <c r="BQ313" s="12">
        <f t="shared" si="24"/>
        <v>-0.19932649433716351</v>
      </c>
      <c r="BR313" s="92"/>
      <c r="BT313"/>
      <c r="BV313" s="59"/>
      <c r="BW313" s="12">
        <f t="shared" si="25"/>
        <v>0.93705953689950572</v>
      </c>
      <c r="BZ313" s="12">
        <f t="shared" si="26"/>
        <v>-1.2443117949886922</v>
      </c>
      <c r="CA313" s="89"/>
      <c r="CC313" s="12">
        <f t="shared" si="27"/>
        <v>1.017695035099361</v>
      </c>
      <c r="CD313" s="4"/>
      <c r="CF313" s="12">
        <f t="shared" si="28"/>
        <v>0.39579595941737361</v>
      </c>
      <c r="CG313" s="4">
        <v>4.7</v>
      </c>
      <c r="CH313" s="2"/>
      <c r="CI313" s="12">
        <f t="shared" si="29"/>
        <v>0.12297715675274584</v>
      </c>
      <c r="CL313"/>
      <c r="CO313" s="12">
        <f t="shared" si="30"/>
        <v>0.54951020328491085</v>
      </c>
      <c r="CP313" s="59"/>
      <c r="CT313" s="59"/>
      <c r="CU313" s="12">
        <f t="shared" si="31"/>
        <v>-0.12548359945322909</v>
      </c>
      <c r="CX313" s="2"/>
      <c r="DA313" s="12">
        <f t="shared" si="32"/>
        <v>1.4425842762822523</v>
      </c>
      <c r="DB313" s="59"/>
      <c r="DD313" s="12">
        <f t="shared" si="33"/>
        <v>0.87252916210225662</v>
      </c>
      <c r="DE313" s="52"/>
      <c r="DF313" s="55"/>
      <c r="DG313" s="12">
        <f t="shared" si="34"/>
        <v>-1.2299244738329205</v>
      </c>
      <c r="DH313" s="55"/>
      <c r="DI313" s="52"/>
      <c r="DJ313" s="52"/>
      <c r="DK313" s="55"/>
      <c r="DL313" s="52"/>
      <c r="DM313" s="52"/>
      <c r="DN313" s="52"/>
      <c r="DO313" s="52"/>
      <c r="DP313" s="52"/>
      <c r="DQ313" s="52"/>
      <c r="DR313" s="52"/>
      <c r="DS313" s="52"/>
      <c r="DT313" s="52"/>
      <c r="DU313" s="52"/>
      <c r="DV313" s="52"/>
      <c r="DW313" s="55"/>
      <c r="DX313" s="55"/>
      <c r="DY313" s="55"/>
      <c r="DZ313" s="52"/>
      <c r="EA313" s="52"/>
      <c r="EB313" s="52"/>
      <c r="EC313" s="52"/>
      <c r="ED313" s="52"/>
      <c r="EE313" s="52"/>
      <c r="EF313" s="52"/>
      <c r="EG313" s="52"/>
      <c r="EH313" s="52"/>
      <c r="EI313" s="52"/>
      <c r="EJ313" s="52"/>
      <c r="EK313" s="52"/>
      <c r="EL313" s="52"/>
      <c r="EM313" s="52"/>
      <c r="EN313" s="52"/>
      <c r="EO313" s="52"/>
      <c r="EP313" s="52"/>
      <c r="EQ313" s="52"/>
      <c r="ER313" s="52"/>
      <c r="ES313" s="52"/>
      <c r="ET313" s="52"/>
      <c r="EU313" s="52"/>
      <c r="EV313" s="52"/>
      <c r="EW313" s="52"/>
      <c r="EX313" s="52"/>
    </row>
    <row r="314" spans="1:154" s="54" customFormat="1" x14ac:dyDescent="0.2">
      <c r="A314" t="str">
        <f t="shared" si="11"/>
        <v>0801739F</v>
      </c>
      <c r="B314">
        <f t="shared" si="11"/>
        <v>0</v>
      </c>
      <c r="C314"/>
      <c r="D314"/>
      <c r="E314"/>
      <c r="F314" s="59"/>
      <c r="G314"/>
      <c r="I314" s="59"/>
      <c r="J314" s="59"/>
      <c r="L314" s="12">
        <f t="shared" si="12"/>
        <v>0.55172288624440613</v>
      </c>
      <c r="N314" s="59"/>
      <c r="O314" s="12">
        <f t="shared" si="13"/>
        <v>-2.1212461558489442</v>
      </c>
      <c r="R314"/>
      <c r="U314" s="59"/>
      <c r="V314" s="59"/>
      <c r="X314" s="12">
        <f t="shared" si="14"/>
        <v>-0.27056170467579249</v>
      </c>
      <c r="Z314" s="59"/>
      <c r="AA314"/>
      <c r="AD314"/>
      <c r="AG314"/>
      <c r="AH314" s="59"/>
      <c r="AJ314" s="12">
        <f t="shared" si="15"/>
        <v>-0.66059934386893071</v>
      </c>
      <c r="AK314"/>
      <c r="AL314" s="59"/>
      <c r="AM314" s="12">
        <f t="shared" si="16"/>
        <v>0.27252194279360442</v>
      </c>
      <c r="AP314" s="12">
        <f t="shared" si="17"/>
        <v>0.62387049523651195</v>
      </c>
      <c r="AS314" s="12">
        <f t="shared" si="18"/>
        <v>-0.9258924045213639</v>
      </c>
      <c r="AT314" s="59"/>
      <c r="AV314" s="12">
        <f t="shared" si="19"/>
        <v>0.88222338836241843</v>
      </c>
      <c r="AW314" s="97"/>
      <c r="AX314" s="59"/>
      <c r="AY314" s="12">
        <f t="shared" si="20"/>
        <v>0.6396214498788908</v>
      </c>
      <c r="AZ314" s="97">
        <v>0</v>
      </c>
      <c r="BB314" s="12">
        <f t="shared" si="21"/>
        <v>0.6426697812765888</v>
      </c>
      <c r="BC314" s="97"/>
      <c r="BE314" s="12">
        <f t="shared" si="22"/>
        <v>-0.15952026030344071</v>
      </c>
      <c r="BF314" s="4"/>
      <c r="BH314"/>
      <c r="BJ314" s="59"/>
      <c r="BK314" s="12">
        <f t="shared" si="23"/>
        <v>0.65348321302856671</v>
      </c>
      <c r="BL314" s="4"/>
      <c r="BN314"/>
      <c r="BQ314" s="12">
        <f t="shared" si="24"/>
        <v>-9.9663247168581756E-2</v>
      </c>
      <c r="BR314" s="92"/>
      <c r="BT314"/>
      <c r="BV314" s="59"/>
      <c r="BW314" s="12">
        <f t="shared" si="25"/>
        <v>-2.4458575674858922</v>
      </c>
      <c r="BZ314" s="12">
        <f t="shared" si="26"/>
        <v>-0.94033596494413774</v>
      </c>
      <c r="CA314" s="89"/>
      <c r="CC314" s="12">
        <f t="shared" si="27"/>
        <v>1.017695035099361</v>
      </c>
      <c r="CD314" s="4"/>
      <c r="CF314" s="12">
        <f t="shared" si="28"/>
        <v>0.82151406588865394</v>
      </c>
      <c r="CG314" s="4">
        <v>2.6</v>
      </c>
      <c r="CH314" s="2"/>
      <c r="CI314" s="12">
        <f t="shared" si="29"/>
        <v>2.169648873769706E-2</v>
      </c>
      <c r="CL314"/>
      <c r="CO314" s="12">
        <f t="shared" si="30"/>
        <v>-0.45612938442603773</v>
      </c>
      <c r="CP314" s="59"/>
      <c r="CT314" s="59"/>
      <c r="CU314" s="12">
        <f t="shared" si="31"/>
        <v>0.74156759418811813</v>
      </c>
      <c r="CX314" s="2"/>
      <c r="DA314" s="12">
        <f t="shared" si="32"/>
        <v>0.44078963997513304</v>
      </c>
      <c r="DB314" s="59"/>
      <c r="DD314" s="12">
        <f t="shared" si="33"/>
        <v>-7.010762968311493E-2</v>
      </c>
      <c r="DE314" s="52"/>
      <c r="DF314" s="55"/>
      <c r="DG314" s="12">
        <f t="shared" si="34"/>
        <v>0.76666379668630313</v>
      </c>
      <c r="DH314" s="55"/>
      <c r="DI314" s="52"/>
      <c r="DJ314" s="52"/>
      <c r="DK314" s="55"/>
      <c r="DL314" s="52"/>
      <c r="DM314" s="52"/>
      <c r="DN314" s="52"/>
      <c r="DO314" s="52"/>
      <c r="DP314" s="52"/>
      <c r="DQ314" s="52"/>
      <c r="DR314" s="52"/>
      <c r="DS314" s="52"/>
      <c r="DT314" s="52"/>
      <c r="DU314" s="52"/>
      <c r="DV314" s="52"/>
      <c r="DW314" s="55"/>
      <c r="DX314" s="55"/>
      <c r="DY314" s="55"/>
      <c r="DZ314" s="52"/>
      <c r="EA314" s="52"/>
      <c r="EB314" s="52"/>
      <c r="EC314" s="52"/>
      <c r="ED314" s="52"/>
      <c r="EE314" s="52"/>
      <c r="EF314" s="52"/>
      <c r="EG314" s="52"/>
      <c r="EH314" s="52"/>
      <c r="EI314" s="52"/>
      <c r="EJ314" s="52"/>
      <c r="EK314" s="52"/>
      <c r="EL314" s="52"/>
      <c r="EM314" s="52"/>
      <c r="EN314" s="52"/>
      <c r="EO314" s="52"/>
      <c r="EP314" s="52"/>
      <c r="EQ314" s="52"/>
      <c r="ER314" s="52"/>
      <c r="ES314" s="52"/>
      <c r="ET314" s="52"/>
      <c r="EU314" s="52"/>
      <c r="EV314" s="52"/>
      <c r="EW314" s="52"/>
      <c r="EX314" s="52"/>
    </row>
    <row r="315" spans="1:154" s="81" customFormat="1" x14ac:dyDescent="0.2">
      <c r="A315" s="79" t="str">
        <f t="shared" si="11"/>
        <v>0020492Z</v>
      </c>
      <c r="B315" s="79" t="str">
        <f t="shared" si="11"/>
        <v>PR</v>
      </c>
      <c r="C315" s="79"/>
      <c r="D315" s="79"/>
      <c r="E315" s="79"/>
      <c r="F315" s="80"/>
      <c r="G315" s="79"/>
      <c r="I315" s="80"/>
      <c r="J315" s="80"/>
      <c r="L315" s="82"/>
      <c r="N315" s="80"/>
      <c r="O315" s="82"/>
      <c r="R315" s="79"/>
      <c r="U315" s="80"/>
      <c r="V315" s="80"/>
      <c r="X315" s="82">
        <f t="shared" si="14"/>
        <v>1.9363783326012378</v>
      </c>
      <c r="Z315" s="80"/>
      <c r="AA315" s="79"/>
      <c r="AD315" s="79"/>
      <c r="AG315" s="79"/>
      <c r="AH315" s="80"/>
      <c r="AJ315" s="82">
        <f t="shared" si="15"/>
        <v>0.60774533859377144</v>
      </c>
      <c r="AK315" s="79"/>
      <c r="AL315" s="80"/>
      <c r="AM315" s="82">
        <f t="shared" si="16"/>
        <v>-2.8512916744387589E-2</v>
      </c>
      <c r="AP315" s="82">
        <f t="shared" si="17"/>
        <v>0.19147785041358811</v>
      </c>
      <c r="AS315" s="82">
        <f t="shared" si="18"/>
        <v>0.40610210928050638</v>
      </c>
      <c r="AT315" s="80"/>
      <c r="AV315" s="82">
        <f t="shared" si="19"/>
        <v>-1.0674020775796902</v>
      </c>
      <c r="AW315" s="99"/>
      <c r="AX315" s="80"/>
      <c r="AY315" s="82">
        <f t="shared" si="20"/>
        <v>0.6396214498788908</v>
      </c>
      <c r="AZ315" s="99">
        <v>0</v>
      </c>
      <c r="BB315" s="82">
        <f t="shared" si="21"/>
        <v>-0.22898324306884851</v>
      </c>
      <c r="BC315" s="99"/>
      <c r="BE315" s="82">
        <f t="shared" si="22"/>
        <v>0.64348850766472965</v>
      </c>
      <c r="BF315" s="95"/>
      <c r="BH315" s="79"/>
      <c r="BJ315" s="80"/>
      <c r="BK315" s="82">
        <f t="shared" si="23"/>
        <v>1.0229041300297264</v>
      </c>
      <c r="BL315" s="95"/>
      <c r="BN315" s="79"/>
      <c r="BQ315" s="82">
        <f t="shared" si="24"/>
        <v>0.29898974150574525</v>
      </c>
      <c r="BR315" s="93"/>
      <c r="BT315" s="79"/>
      <c r="BV315" s="80"/>
      <c r="BW315" s="82"/>
      <c r="BZ315" s="82">
        <f t="shared" si="26"/>
        <v>0.17107566365626414</v>
      </c>
      <c r="CA315" s="90"/>
      <c r="CC315" s="82">
        <f t="shared" si="27"/>
        <v>9.8533755193209796E-2</v>
      </c>
      <c r="CD315" s="95"/>
      <c r="CF315" s="82">
        <f t="shared" si="28"/>
        <v>0.72015261196692049</v>
      </c>
      <c r="CG315" s="95">
        <v>3.1</v>
      </c>
      <c r="CH315" s="2"/>
      <c r="CI315" s="82">
        <f t="shared" si="29"/>
        <v>0.98998419393651349</v>
      </c>
      <c r="CL315" s="79"/>
      <c r="CO315" s="82">
        <f t="shared" si="30"/>
        <v>1.4545858322247645</v>
      </c>
      <c r="CP315" s="80"/>
      <c r="CT315" s="80"/>
      <c r="CU315" s="82">
        <f t="shared" si="31"/>
        <v>0.44337538473474464</v>
      </c>
      <c r="CX315" s="2"/>
      <c r="DA315" s="82">
        <f t="shared" si="32"/>
        <v>0.61032411688864474</v>
      </c>
      <c r="DB315" s="80"/>
      <c r="DD315" s="82"/>
      <c r="DE315" s="83"/>
      <c r="DF315" s="84"/>
      <c r="DG315" s="82"/>
      <c r="DH315" s="84"/>
      <c r="DI315" s="83"/>
      <c r="DJ315" s="83"/>
      <c r="DK315" s="84"/>
      <c r="DL315" s="83"/>
      <c r="DM315" s="83"/>
      <c r="DN315" s="83"/>
      <c r="DO315" s="83"/>
      <c r="DP315" s="83"/>
      <c r="DQ315" s="83"/>
      <c r="DR315" s="83"/>
      <c r="DS315" s="83"/>
      <c r="DT315" s="83"/>
      <c r="DU315" s="83"/>
      <c r="DV315" s="83"/>
      <c r="DW315" s="84"/>
      <c r="DX315" s="84"/>
      <c r="DY315" s="84"/>
      <c r="DZ315" s="83"/>
      <c r="EA315" s="83"/>
      <c r="EB315" s="83"/>
      <c r="EC315" s="83"/>
      <c r="ED315" s="83"/>
      <c r="EE315" s="83"/>
      <c r="EF315" s="83"/>
      <c r="EG315" s="83"/>
      <c r="EH315" s="83"/>
      <c r="EI315" s="83"/>
      <c r="EJ315" s="83"/>
      <c r="EK315" s="83"/>
      <c r="EL315" s="83"/>
      <c r="EM315" s="83"/>
      <c r="EN315" s="83"/>
      <c r="EO315" s="83"/>
      <c r="EP315" s="83"/>
      <c r="EQ315" s="83"/>
      <c r="ER315" s="83"/>
      <c r="ES315" s="83"/>
      <c r="ET315" s="83"/>
      <c r="EU315" s="83"/>
      <c r="EV315" s="83"/>
      <c r="EW315" s="83"/>
      <c r="EX315" s="83"/>
    </row>
    <row r="316" spans="1:154" s="81" customFormat="1" x14ac:dyDescent="0.2">
      <c r="A316" s="79" t="str">
        <f t="shared" si="11"/>
        <v>0020498F</v>
      </c>
      <c r="B316" s="79" t="str">
        <f t="shared" si="11"/>
        <v>PR</v>
      </c>
      <c r="C316" s="79"/>
      <c r="D316" s="79"/>
      <c r="E316" s="79"/>
      <c r="F316" s="80"/>
      <c r="G316" s="79"/>
      <c r="I316" s="80"/>
      <c r="J316" s="80"/>
      <c r="L316" s="82"/>
      <c r="N316" s="80"/>
      <c r="O316" s="82"/>
      <c r="R316" s="79"/>
      <c r="U316" s="80"/>
      <c r="V316" s="80"/>
      <c r="X316" s="82">
        <f t="shared" si="14"/>
        <v>0.86291203048159459</v>
      </c>
      <c r="Z316" s="80"/>
      <c r="AA316" s="79"/>
      <c r="AD316" s="79"/>
      <c r="AG316" s="79"/>
      <c r="AH316" s="80"/>
      <c r="AJ316" s="82">
        <f t="shared" si="15"/>
        <v>-0.19384850072265689</v>
      </c>
      <c r="AK316" s="79"/>
      <c r="AL316" s="80"/>
      <c r="AM316" s="82">
        <f t="shared" si="16"/>
        <v>-0.46153998392596191</v>
      </c>
      <c r="AP316" s="82">
        <f t="shared" si="17"/>
        <v>-0.28895842161188229</v>
      </c>
      <c r="AS316" s="82">
        <f t="shared" si="18"/>
        <v>0.44598218454403538</v>
      </c>
      <c r="AT316" s="80"/>
      <c r="AV316" s="82">
        <f t="shared" si="19"/>
        <v>2.1349805998370497E-2</v>
      </c>
      <c r="AW316" s="99"/>
      <c r="AX316" s="80"/>
      <c r="AY316" s="82">
        <f t="shared" si="20"/>
        <v>-0.15612973294034058</v>
      </c>
      <c r="AZ316" s="99">
        <v>2.1</v>
      </c>
      <c r="BB316" s="82">
        <f t="shared" si="21"/>
        <v>-0.36105188312118752</v>
      </c>
      <c r="BC316" s="99"/>
      <c r="BE316" s="82">
        <f t="shared" si="22"/>
        <v>0.3758189183420062</v>
      </c>
      <c r="BF316" s="95"/>
      <c r="BH316" s="79"/>
      <c r="BJ316" s="80"/>
      <c r="BK316" s="82">
        <f t="shared" si="23"/>
        <v>0.19170706677711713</v>
      </c>
      <c r="BL316" s="95"/>
      <c r="BN316" s="79"/>
      <c r="BQ316" s="82">
        <f t="shared" si="24"/>
        <v>0.99663247168581759</v>
      </c>
      <c r="BR316" s="93"/>
      <c r="BT316" s="79"/>
      <c r="BV316" s="80"/>
      <c r="BW316" s="82"/>
      <c r="BZ316" s="82">
        <f t="shared" si="26"/>
        <v>-0.95933445432192244</v>
      </c>
      <c r="CA316" s="90"/>
      <c r="CC316" s="82">
        <f t="shared" si="27"/>
        <v>0.47116670650651427</v>
      </c>
      <c r="CD316" s="95"/>
      <c r="CF316" s="82">
        <f t="shared" si="28"/>
        <v>1.3485936262816676</v>
      </c>
      <c r="CG316" s="95">
        <v>0</v>
      </c>
      <c r="CH316" s="2"/>
      <c r="CI316" s="82">
        <f t="shared" si="29"/>
        <v>1.3071818904671606</v>
      </c>
      <c r="CL316" s="79"/>
      <c r="CO316" s="82">
        <f t="shared" si="30"/>
        <v>-6.6910948282339167</v>
      </c>
      <c r="CP316" s="80"/>
      <c r="CT316" s="80"/>
      <c r="CU316" s="82">
        <f t="shared" si="31"/>
        <v>0.6621673017301194</v>
      </c>
      <c r="CX316" s="2"/>
      <c r="DA316" s="82">
        <f t="shared" si="32"/>
        <v>0.92737560618144643</v>
      </c>
      <c r="DB316" s="80"/>
      <c r="DD316" s="82"/>
      <c r="DE316" s="83"/>
      <c r="DF316" s="84"/>
      <c r="DG316" s="82"/>
      <c r="DH316" s="84"/>
      <c r="DI316" s="83"/>
      <c r="DJ316" s="83"/>
      <c r="DK316" s="84"/>
      <c r="DL316" s="83"/>
      <c r="DM316" s="83"/>
      <c r="DN316" s="83"/>
      <c r="DO316" s="83"/>
      <c r="DP316" s="83"/>
      <c r="DQ316" s="83"/>
      <c r="DR316" s="83"/>
      <c r="DS316" s="83"/>
      <c r="DT316" s="83"/>
      <c r="DU316" s="83"/>
      <c r="DV316" s="83"/>
      <c r="DW316" s="84"/>
      <c r="DX316" s="84"/>
      <c r="DY316" s="84"/>
      <c r="DZ316" s="83"/>
      <c r="EA316" s="83"/>
      <c r="EB316" s="83"/>
      <c r="EC316" s="83"/>
      <c r="ED316" s="83"/>
      <c r="EE316" s="83"/>
      <c r="EF316" s="83"/>
      <c r="EG316" s="83"/>
      <c r="EH316" s="83"/>
      <c r="EI316" s="83"/>
      <c r="EJ316" s="83"/>
      <c r="EK316" s="83"/>
      <c r="EL316" s="83"/>
      <c r="EM316" s="83"/>
      <c r="EN316" s="83"/>
      <c r="EO316" s="83"/>
      <c r="EP316" s="83"/>
      <c r="EQ316" s="83"/>
      <c r="ER316" s="83"/>
      <c r="ES316" s="83"/>
      <c r="ET316" s="83"/>
      <c r="EU316" s="83"/>
      <c r="EV316" s="83"/>
      <c r="EW316" s="83"/>
      <c r="EX316" s="83"/>
    </row>
    <row r="317" spans="1:154" s="81" customFormat="1" x14ac:dyDescent="0.2">
      <c r="A317" s="79" t="str">
        <f t="shared" si="11"/>
        <v>0021906L</v>
      </c>
      <c r="B317" s="79" t="str">
        <f t="shared" si="11"/>
        <v>PR</v>
      </c>
      <c r="C317" s="79"/>
      <c r="D317" s="79"/>
      <c r="E317" s="79"/>
      <c r="F317" s="80"/>
      <c r="G317" s="79"/>
      <c r="I317" s="80"/>
      <c r="J317" s="80"/>
      <c r="L317" s="82"/>
      <c r="N317" s="80"/>
      <c r="O317" s="82"/>
      <c r="R317" s="79"/>
      <c r="U317" s="80"/>
      <c r="V317" s="80"/>
      <c r="X317" s="82">
        <f t="shared" si="14"/>
        <v>1.3563064799030453</v>
      </c>
      <c r="Z317" s="80"/>
      <c r="AA317" s="79"/>
      <c r="AD317" s="79"/>
      <c r="AG317" s="79"/>
      <c r="AH317" s="80"/>
      <c r="AJ317" s="82">
        <f t="shared" si="15"/>
        <v>0.64833236843257702</v>
      </c>
      <c r="AK317" s="79"/>
      <c r="AL317" s="80"/>
      <c r="AM317" s="82">
        <f t="shared" si="16"/>
        <v>-0.67689569113391046</v>
      </c>
      <c r="AP317" s="82">
        <f t="shared" si="17"/>
        <v>-0.69732925283353209</v>
      </c>
      <c r="AS317" s="82">
        <f t="shared" si="18"/>
        <v>1.1638235392875582</v>
      </c>
      <c r="AT317" s="80"/>
      <c r="AV317" s="82">
        <f t="shared" si="19"/>
        <v>0.88222338836241843</v>
      </c>
      <c r="AW317" s="99"/>
      <c r="AX317" s="80"/>
      <c r="AY317" s="82">
        <f t="shared" si="20"/>
        <v>0.26069231520306635</v>
      </c>
      <c r="AZ317" s="99">
        <v>1</v>
      </c>
      <c r="BB317" s="82">
        <f t="shared" si="21"/>
        <v>-0.57236170720492985</v>
      </c>
      <c r="BC317" s="99"/>
      <c r="BE317" s="82">
        <f t="shared" si="22"/>
        <v>1.3572740791919922</v>
      </c>
      <c r="BF317" s="95"/>
      <c r="BH317" s="79"/>
      <c r="BJ317" s="80"/>
      <c r="BK317" s="82">
        <f t="shared" si="23"/>
        <v>1.0229041300297264</v>
      </c>
      <c r="BL317" s="95"/>
      <c r="BN317" s="79"/>
      <c r="BQ317" s="82">
        <f t="shared" si="24"/>
        <v>1.4949487075287264</v>
      </c>
      <c r="BR317" s="93"/>
      <c r="BT317" s="79"/>
      <c r="BV317" s="80"/>
      <c r="BW317" s="82"/>
      <c r="BZ317" s="82">
        <f t="shared" si="26"/>
        <v>-0.88334049681078386</v>
      </c>
      <c r="CA317" s="90"/>
      <c r="CC317" s="82">
        <f t="shared" si="27"/>
        <v>0.52085110001495494</v>
      </c>
      <c r="CD317" s="95"/>
      <c r="CF317" s="82">
        <f t="shared" si="28"/>
        <v>0.35525137784868022</v>
      </c>
      <c r="CG317" s="95">
        <v>4.9000000000000004</v>
      </c>
      <c r="CH317" s="2"/>
      <c r="CI317" s="82">
        <f t="shared" si="29"/>
        <v>1.5474831757176504</v>
      </c>
      <c r="CL317" s="79"/>
      <c r="CO317" s="82">
        <f t="shared" si="30"/>
        <v>1.3153434277724785</v>
      </c>
      <c r="CP317" s="80"/>
      <c r="CT317" s="80"/>
      <c r="CU317" s="82">
        <f t="shared" si="31"/>
        <v>1.0289655155164823</v>
      </c>
      <c r="CX317" s="2"/>
      <c r="DA317" s="82">
        <f t="shared" si="32"/>
        <v>1.2148078116061083</v>
      </c>
      <c r="DB317" s="80"/>
      <c r="DD317" s="82"/>
      <c r="DE317" s="83"/>
      <c r="DF317" s="84"/>
      <c r="DG317" s="82"/>
      <c r="DH317" s="84"/>
      <c r="DI317" s="83"/>
      <c r="DJ317" s="83"/>
      <c r="DK317" s="84"/>
      <c r="DL317" s="83"/>
      <c r="DM317" s="83"/>
      <c r="DN317" s="83"/>
      <c r="DO317" s="83"/>
      <c r="DP317" s="83"/>
      <c r="DQ317" s="83"/>
      <c r="DR317" s="83"/>
      <c r="DS317" s="83"/>
      <c r="DT317" s="83"/>
      <c r="DU317" s="83"/>
      <c r="DV317" s="83"/>
      <c r="DW317" s="84"/>
      <c r="DX317" s="84"/>
      <c r="DY317" s="84"/>
      <c r="DZ317" s="83"/>
      <c r="EA317" s="83"/>
      <c r="EB317" s="83"/>
      <c r="EC317" s="83"/>
      <c r="ED317" s="83"/>
      <c r="EE317" s="83"/>
      <c r="EF317" s="83"/>
      <c r="EG317" s="83"/>
      <c r="EH317" s="83"/>
      <c r="EI317" s="83"/>
      <c r="EJ317" s="83"/>
      <c r="EK317" s="83"/>
      <c r="EL317" s="83"/>
      <c r="EM317" s="83"/>
      <c r="EN317" s="83"/>
      <c r="EO317" s="83"/>
      <c r="EP317" s="83"/>
      <c r="EQ317" s="83"/>
      <c r="ER317" s="83"/>
      <c r="ES317" s="83"/>
      <c r="ET317" s="83"/>
      <c r="EU317" s="83"/>
      <c r="EV317" s="83"/>
      <c r="EW317" s="83"/>
      <c r="EX317" s="83"/>
    </row>
    <row r="318" spans="1:154" s="81" customFormat="1" x14ac:dyDescent="0.2">
      <c r="A318" s="79" t="str">
        <f t="shared" si="11"/>
        <v>0021999M</v>
      </c>
      <c r="B318" s="79" t="str">
        <f t="shared" si="11"/>
        <v>PR</v>
      </c>
      <c r="C318" s="79"/>
      <c r="D318" s="79"/>
      <c r="E318" s="79"/>
      <c r="F318" s="80"/>
      <c r="G318" s="79"/>
      <c r="I318" s="80"/>
      <c r="J318" s="80"/>
      <c r="L318" s="82"/>
      <c r="N318" s="80"/>
      <c r="O318" s="82"/>
      <c r="R318" s="79"/>
      <c r="U318" s="80"/>
      <c r="V318" s="80"/>
      <c r="X318" s="82">
        <f t="shared" si="14"/>
        <v>1.983050780519483</v>
      </c>
      <c r="Z318" s="80"/>
      <c r="AA318" s="79"/>
      <c r="AD318" s="79"/>
      <c r="AG318" s="79"/>
      <c r="AH318" s="80"/>
      <c r="AJ318" s="82">
        <f t="shared" si="15"/>
        <v>1.7847692039191585</v>
      </c>
      <c r="AK318" s="79"/>
      <c r="AL318" s="80"/>
      <c r="AM318" s="82">
        <f t="shared" si="16"/>
        <v>0.54345331637779826</v>
      </c>
      <c r="AP318" s="82">
        <f t="shared" si="17"/>
        <v>1.8489829889014613</v>
      </c>
      <c r="AS318" s="82">
        <f t="shared" si="18"/>
        <v>1.929520984347316</v>
      </c>
      <c r="AT318" s="80"/>
      <c r="AV318" s="82"/>
      <c r="AW318" s="99"/>
      <c r="AX318" s="80"/>
      <c r="AY318" s="82">
        <f t="shared" si="20"/>
        <v>0.6396214498788908</v>
      </c>
      <c r="AZ318" s="99">
        <v>0</v>
      </c>
      <c r="BB318" s="82">
        <f t="shared" si="21"/>
        <v>-0.83649898730960792</v>
      </c>
      <c r="BC318" s="99"/>
      <c r="BE318" s="82">
        <f t="shared" si="22"/>
        <v>1.0003812934283609</v>
      </c>
      <c r="BF318" s="95"/>
      <c r="BH318" s="79"/>
      <c r="BJ318" s="80"/>
      <c r="BK318" s="82">
        <f t="shared" si="23"/>
        <v>0.19170706677711713</v>
      </c>
      <c r="BL318" s="95"/>
      <c r="BN318" s="79"/>
      <c r="BQ318" s="82">
        <f t="shared" si="24"/>
        <v>1.195958966022981</v>
      </c>
      <c r="BR318" s="93"/>
      <c r="BT318" s="79"/>
      <c r="BV318" s="80"/>
      <c r="BW318" s="82"/>
      <c r="BZ318" s="82">
        <f t="shared" si="26"/>
        <v>1.6624570798123584</v>
      </c>
      <c r="CA318" s="90"/>
      <c r="CC318" s="82"/>
      <c r="CD318" s="95"/>
      <c r="CF318" s="82">
        <f t="shared" si="28"/>
        <v>0.15252847000521347</v>
      </c>
      <c r="CG318" s="95">
        <v>5.9</v>
      </c>
      <c r="CH318" s="2"/>
      <c r="CI318" s="82">
        <f t="shared" si="29"/>
        <v>1.4813296454251621</v>
      </c>
      <c r="CL318" s="79"/>
      <c r="CO318" s="82">
        <f t="shared" si="30"/>
        <v>1.5368654348556599</v>
      </c>
      <c r="CP318" s="80"/>
      <c r="CT318" s="80"/>
      <c r="CU318" s="82">
        <f t="shared" si="31"/>
        <v>1.1544491149697123</v>
      </c>
      <c r="CX318" s="2"/>
      <c r="DA318" s="82"/>
      <c r="DB318" s="80"/>
      <c r="DD318" s="82"/>
      <c r="DE318" s="83"/>
      <c r="DF318" s="84"/>
      <c r="DG318" s="82"/>
      <c r="DH318" s="84"/>
      <c r="DI318" s="83"/>
      <c r="DJ318" s="83"/>
      <c r="DK318" s="84"/>
      <c r="DL318" s="83"/>
      <c r="DM318" s="83"/>
      <c r="DN318" s="83"/>
      <c r="DO318" s="83"/>
      <c r="DP318" s="83"/>
      <c r="DQ318" s="83"/>
      <c r="DR318" s="83"/>
      <c r="DS318" s="83"/>
      <c r="DT318" s="83"/>
      <c r="DU318" s="83"/>
      <c r="DV318" s="83"/>
      <c r="DW318" s="84"/>
      <c r="DX318" s="84"/>
      <c r="DY318" s="84"/>
      <c r="DZ318" s="83"/>
      <c r="EA318" s="83"/>
      <c r="EB318" s="83"/>
      <c r="EC318" s="83"/>
      <c r="ED318" s="83"/>
      <c r="EE318" s="83"/>
      <c r="EF318" s="83"/>
      <c r="EG318" s="83"/>
      <c r="EH318" s="83"/>
      <c r="EI318" s="83"/>
      <c r="EJ318" s="83"/>
      <c r="EK318" s="83"/>
      <c r="EL318" s="83"/>
      <c r="EM318" s="83"/>
      <c r="EN318" s="83"/>
      <c r="EO318" s="83"/>
      <c r="EP318" s="83"/>
      <c r="EQ318" s="83"/>
      <c r="ER318" s="83"/>
      <c r="ES318" s="83"/>
      <c r="ET318" s="83"/>
      <c r="EU318" s="83"/>
      <c r="EV318" s="83"/>
      <c r="EW318" s="83"/>
      <c r="EX318" s="83"/>
    </row>
    <row r="319" spans="1:154" s="81" customFormat="1" x14ac:dyDescent="0.2">
      <c r="A319" s="79" t="str">
        <f t="shared" si="11"/>
        <v>0022002R</v>
      </c>
      <c r="B319" s="79" t="str">
        <f t="shared" si="11"/>
        <v>PR</v>
      </c>
      <c r="C319" s="79"/>
      <c r="D319" s="79"/>
      <c r="E319" s="79"/>
      <c r="F319" s="80"/>
      <c r="G319" s="79"/>
      <c r="I319" s="80"/>
      <c r="J319" s="80"/>
      <c r="L319" s="82"/>
      <c r="N319" s="80"/>
      <c r="O319" s="82"/>
      <c r="R319" s="79"/>
      <c r="U319" s="80"/>
      <c r="V319" s="80"/>
      <c r="X319" s="82">
        <f t="shared" si="14"/>
        <v>-0.29723167491478975</v>
      </c>
      <c r="Z319" s="80"/>
      <c r="AA319" s="79"/>
      <c r="AD319" s="79"/>
      <c r="AG319" s="79"/>
      <c r="AH319" s="80"/>
      <c r="AJ319" s="82">
        <f t="shared" si="15"/>
        <v>-0.30546283277937408</v>
      </c>
      <c r="AK319" s="79"/>
      <c r="AL319" s="80"/>
      <c r="AM319" s="82">
        <f t="shared" si="16"/>
        <v>0.58281941339430499</v>
      </c>
      <c r="AP319" s="82">
        <f t="shared" si="17"/>
        <v>0.26354329121740927</v>
      </c>
      <c r="AS319" s="82">
        <f t="shared" si="18"/>
        <v>-0.43137947125360354</v>
      </c>
      <c r="AT319" s="80"/>
      <c r="AV319" s="82"/>
      <c r="AW319" s="99"/>
      <c r="AX319" s="80"/>
      <c r="AY319" s="82">
        <f t="shared" si="20"/>
        <v>0.6396214498788908</v>
      </c>
      <c r="AZ319" s="99">
        <v>0</v>
      </c>
      <c r="BB319" s="82">
        <f t="shared" si="21"/>
        <v>0.6426697812765888</v>
      </c>
      <c r="BC319" s="99"/>
      <c r="BE319" s="82">
        <f t="shared" si="22"/>
        <v>1.7141668649556234</v>
      </c>
      <c r="BF319" s="95"/>
      <c r="BH319" s="79"/>
      <c r="BJ319" s="80"/>
      <c r="BK319" s="82">
        <f t="shared" si="23"/>
        <v>1.9464564225326253</v>
      </c>
      <c r="BL319" s="95"/>
      <c r="BN319" s="79"/>
      <c r="BQ319" s="82">
        <f t="shared" si="24"/>
        <v>1.7939384490344716</v>
      </c>
      <c r="BR319" s="93"/>
      <c r="BT319" s="79"/>
      <c r="BV319" s="80"/>
      <c r="BW319" s="82"/>
      <c r="BZ319" s="82">
        <f t="shared" si="26"/>
        <v>1.0260076856565732</v>
      </c>
      <c r="CA319" s="90"/>
      <c r="CC319" s="82"/>
      <c r="CD319" s="95"/>
      <c r="CF319" s="82">
        <f t="shared" si="28"/>
        <v>0.375523668633027</v>
      </c>
      <c r="CG319" s="95">
        <v>4.8</v>
      </c>
      <c r="CH319" s="2"/>
      <c r="CI319" s="82">
        <f t="shared" si="29"/>
        <v>2.0473098490386699</v>
      </c>
      <c r="CL319" s="79"/>
      <c r="CO319" s="82">
        <f t="shared" si="30"/>
        <v>2.3596614611646176</v>
      </c>
      <c r="CP319" s="80"/>
      <c r="CT319" s="80"/>
      <c r="CU319" s="82">
        <f t="shared" si="31"/>
        <v>1.1544491149697123</v>
      </c>
      <c r="CX319" s="2"/>
      <c r="DA319" s="82"/>
      <c r="DB319" s="80"/>
      <c r="DD319" s="82"/>
      <c r="DE319" s="83"/>
      <c r="DF319" s="84"/>
      <c r="DG319" s="82"/>
      <c r="DH319" s="84"/>
      <c r="DI319" s="83"/>
      <c r="DJ319" s="83"/>
      <c r="DK319" s="84"/>
      <c r="DL319" s="83"/>
      <c r="DM319" s="83"/>
      <c r="DN319" s="83"/>
      <c r="DO319" s="83"/>
      <c r="DP319" s="83"/>
      <c r="DQ319" s="83"/>
      <c r="DR319" s="83"/>
      <c r="DS319" s="83"/>
      <c r="DT319" s="83"/>
      <c r="DU319" s="83"/>
      <c r="DV319" s="83"/>
      <c r="DW319" s="84"/>
      <c r="DX319" s="84"/>
      <c r="DY319" s="84"/>
      <c r="DZ319" s="83"/>
      <c r="EA319" s="83"/>
      <c r="EB319" s="83"/>
      <c r="EC319" s="83"/>
      <c r="ED319" s="83"/>
      <c r="EE319" s="83"/>
      <c r="EF319" s="83"/>
      <c r="EG319" s="83"/>
      <c r="EH319" s="83"/>
      <c r="EI319" s="83"/>
      <c r="EJ319" s="83"/>
      <c r="EK319" s="83"/>
      <c r="EL319" s="83"/>
      <c r="EM319" s="83"/>
      <c r="EN319" s="83"/>
      <c r="EO319" s="83"/>
      <c r="EP319" s="83"/>
      <c r="EQ319" s="83"/>
      <c r="ER319" s="83"/>
      <c r="ES319" s="83"/>
      <c r="ET319" s="83"/>
      <c r="EU319" s="83"/>
      <c r="EV319" s="83"/>
      <c r="EW319" s="83"/>
      <c r="EX319" s="83"/>
    </row>
    <row r="320" spans="1:154" s="81" customFormat="1" x14ac:dyDescent="0.2">
      <c r="A320" s="79" t="str">
        <f t="shared" si="11"/>
        <v>0601162M</v>
      </c>
      <c r="B320" s="79" t="str">
        <f t="shared" si="11"/>
        <v>PR</v>
      </c>
      <c r="C320" s="79"/>
      <c r="D320" s="79"/>
      <c r="E320" s="79"/>
      <c r="F320" s="80"/>
      <c r="G320" s="79"/>
      <c r="I320" s="80"/>
      <c r="J320" s="80"/>
      <c r="L320" s="82"/>
      <c r="N320" s="80"/>
      <c r="O320" s="82"/>
      <c r="R320" s="79"/>
      <c r="U320" s="80"/>
      <c r="V320" s="80"/>
      <c r="X320" s="82">
        <f t="shared" si="14"/>
        <v>0.72289468672685842</v>
      </c>
      <c r="Z320" s="80"/>
      <c r="AA320" s="79"/>
      <c r="AD320" s="79"/>
      <c r="AG320" s="79"/>
      <c r="AH320" s="80"/>
      <c r="AJ320" s="82">
        <f t="shared" si="15"/>
        <v>0.11055422306839163</v>
      </c>
      <c r="AK320" s="79"/>
      <c r="AL320" s="80"/>
      <c r="AM320" s="82">
        <f t="shared" si="16"/>
        <v>-1.8347220739723438</v>
      </c>
      <c r="AP320" s="82">
        <f t="shared" si="17"/>
        <v>0.47973961362887063</v>
      </c>
      <c r="AS320" s="82">
        <f t="shared" si="18"/>
        <v>0.88466301244285483</v>
      </c>
      <c r="AT320" s="80"/>
      <c r="AV320" s="82">
        <f t="shared" si="19"/>
        <v>0.35050735219638879</v>
      </c>
      <c r="AW320" s="99"/>
      <c r="AX320" s="80"/>
      <c r="AY320" s="82">
        <f t="shared" si="20"/>
        <v>0.6396214498788908</v>
      </c>
      <c r="AZ320" s="99">
        <v>0</v>
      </c>
      <c r="BB320" s="82">
        <f t="shared" si="21"/>
        <v>0.19363640509863625</v>
      </c>
      <c r="BC320" s="99"/>
      <c r="BE320" s="82">
        <f t="shared" si="22"/>
        <v>1.2680508827510844</v>
      </c>
      <c r="BF320" s="95"/>
      <c r="BH320" s="79"/>
      <c r="BJ320" s="80"/>
      <c r="BK320" s="82">
        <f t="shared" si="23"/>
        <v>1.1152593592800162</v>
      </c>
      <c r="BL320" s="95"/>
      <c r="BN320" s="79"/>
      <c r="BQ320" s="82">
        <f t="shared" si="24"/>
        <v>1.3952854603601446</v>
      </c>
      <c r="BR320" s="93"/>
      <c r="BT320" s="79"/>
      <c r="BV320" s="80"/>
      <c r="BW320" s="82"/>
      <c r="BZ320" s="82">
        <f t="shared" si="26"/>
        <v>-0.48437221987730633</v>
      </c>
      <c r="CA320" s="90"/>
      <c r="CC320" s="82">
        <f t="shared" si="27"/>
        <v>1.017695035099361</v>
      </c>
      <c r="CD320" s="95"/>
      <c r="CF320" s="82">
        <f t="shared" si="28"/>
        <v>-0.1312836009756399</v>
      </c>
      <c r="CG320" s="95">
        <v>7.3</v>
      </c>
      <c r="CH320" s="2"/>
      <c r="CI320" s="82">
        <f t="shared" si="29"/>
        <v>1.1564150840914835</v>
      </c>
      <c r="CL320" s="79"/>
      <c r="CO320" s="82">
        <f t="shared" si="30"/>
        <v>-6.6910948282339167</v>
      </c>
      <c r="CP320" s="80"/>
      <c r="CT320" s="80"/>
      <c r="CU320" s="82">
        <f t="shared" si="31"/>
        <v>0.56188767310723986</v>
      </c>
      <c r="CX320" s="2"/>
      <c r="DA320" s="82">
        <f t="shared" si="32"/>
        <v>1.2171804831131492</v>
      </c>
      <c r="DB320" s="80"/>
      <c r="DD320" s="82"/>
      <c r="DE320" s="83"/>
      <c r="DF320" s="84"/>
      <c r="DG320" s="82"/>
      <c r="DH320" s="84"/>
      <c r="DI320" s="83"/>
      <c r="DJ320" s="83"/>
      <c r="DK320" s="84"/>
      <c r="DL320" s="83"/>
      <c r="DM320" s="83"/>
      <c r="DN320" s="83"/>
      <c r="DO320" s="83"/>
      <c r="DP320" s="83"/>
      <c r="DQ320" s="83"/>
      <c r="DR320" s="83"/>
      <c r="DS320" s="83"/>
      <c r="DT320" s="83"/>
      <c r="DU320" s="83"/>
      <c r="DV320" s="83"/>
      <c r="DW320" s="84"/>
      <c r="DX320" s="84"/>
      <c r="DY320" s="84"/>
      <c r="DZ320" s="83"/>
      <c r="EA320" s="83"/>
      <c r="EB320" s="83"/>
      <c r="EC320" s="83"/>
      <c r="ED320" s="83"/>
      <c r="EE320" s="83"/>
      <c r="EF320" s="83"/>
      <c r="EG320" s="83"/>
      <c r="EH320" s="83"/>
      <c r="EI320" s="83"/>
      <c r="EJ320" s="83"/>
      <c r="EK320" s="83"/>
      <c r="EL320" s="83"/>
      <c r="EM320" s="83"/>
      <c r="EN320" s="83"/>
      <c r="EO320" s="83"/>
      <c r="EP320" s="83"/>
      <c r="EQ320" s="83"/>
      <c r="ER320" s="83"/>
      <c r="ES320" s="83"/>
      <c r="ET320" s="83"/>
      <c r="EU320" s="83"/>
      <c r="EV320" s="83"/>
      <c r="EW320" s="83"/>
      <c r="EX320" s="83"/>
    </row>
    <row r="321" spans="1:154" s="81" customFormat="1" x14ac:dyDescent="0.2">
      <c r="A321" s="79" t="str">
        <f t="shared" si="11"/>
        <v>0601164P</v>
      </c>
      <c r="B321" s="79" t="str">
        <f t="shared" si="11"/>
        <v>PR</v>
      </c>
      <c r="C321" s="79"/>
      <c r="D321" s="79"/>
      <c r="E321" s="79"/>
      <c r="F321" s="80"/>
      <c r="G321" s="79"/>
      <c r="I321" s="80"/>
      <c r="J321" s="80"/>
      <c r="L321" s="82"/>
      <c r="N321" s="80"/>
      <c r="O321" s="82"/>
      <c r="R321" s="79"/>
      <c r="U321" s="80"/>
      <c r="V321" s="80"/>
      <c r="X321" s="82">
        <f t="shared" si="14"/>
        <v>2.3164254085069502</v>
      </c>
      <c r="Z321" s="80"/>
      <c r="AA321" s="79"/>
      <c r="AD321" s="79"/>
      <c r="AG321" s="79"/>
      <c r="AH321" s="80"/>
      <c r="AJ321" s="82">
        <f t="shared" si="15"/>
        <v>3.357516610172909</v>
      </c>
      <c r="AK321" s="79"/>
      <c r="AL321" s="80"/>
      <c r="AM321" s="82">
        <f t="shared" si="16"/>
        <v>1.2705682848003341</v>
      </c>
      <c r="AP321" s="82">
        <f t="shared" si="17"/>
        <v>1.176372208065803</v>
      </c>
      <c r="AS321" s="82">
        <f t="shared" si="18"/>
        <v>2.5037940681421342</v>
      </c>
      <c r="AT321" s="80"/>
      <c r="AV321" s="82"/>
      <c r="AW321" s="99"/>
      <c r="AX321" s="80"/>
      <c r="AY321" s="82">
        <f t="shared" si="20"/>
        <v>-2.9602053295414414</v>
      </c>
      <c r="AZ321" s="99">
        <v>9.5</v>
      </c>
      <c r="BB321" s="82">
        <f t="shared" si="21"/>
        <v>0.6426697812765888</v>
      </c>
      <c r="BC321" s="99"/>
      <c r="BE321" s="82">
        <f t="shared" si="22"/>
        <v>1.8926132578374391</v>
      </c>
      <c r="BF321" s="95"/>
      <c r="BH321" s="79"/>
      <c r="BJ321" s="80"/>
      <c r="BK321" s="82">
        <f t="shared" si="23"/>
        <v>1.4846802762811757</v>
      </c>
      <c r="BL321" s="95"/>
      <c r="BN321" s="79"/>
      <c r="BQ321" s="82">
        <f t="shared" si="24"/>
        <v>1.4949487075287264</v>
      </c>
      <c r="BR321" s="93"/>
      <c r="BT321" s="79"/>
      <c r="BV321" s="80"/>
      <c r="BW321" s="82"/>
      <c r="BZ321" s="82">
        <f t="shared" si="26"/>
        <v>1.6814555691901434</v>
      </c>
      <c r="CA321" s="90"/>
      <c r="CC321" s="82"/>
      <c r="CD321" s="95"/>
      <c r="CF321" s="82">
        <f t="shared" si="28"/>
        <v>0.69988032118257382</v>
      </c>
      <c r="CG321" s="95">
        <v>3.2</v>
      </c>
      <c r="CH321" s="2"/>
      <c r="CI321" s="82">
        <f t="shared" si="29"/>
        <v>1.4459558826993186</v>
      </c>
      <c r="CL321" s="79"/>
      <c r="CO321" s="82">
        <f t="shared" si="30"/>
        <v>-6.6910948282339167</v>
      </c>
      <c r="CP321" s="80"/>
      <c r="CT321" s="80"/>
      <c r="CU321" s="82">
        <f t="shared" si="31"/>
        <v>0.75447014171254312</v>
      </c>
      <c r="CX321" s="2"/>
      <c r="DA321" s="82"/>
      <c r="DB321" s="80"/>
      <c r="DD321" s="82"/>
      <c r="DE321" s="83"/>
      <c r="DF321" s="84"/>
      <c r="DG321" s="82"/>
      <c r="DH321" s="84"/>
      <c r="DI321" s="83"/>
      <c r="DJ321" s="83"/>
      <c r="DK321" s="84"/>
      <c r="DL321" s="83"/>
      <c r="DM321" s="83"/>
      <c r="DN321" s="83"/>
      <c r="DO321" s="83"/>
      <c r="DP321" s="83"/>
      <c r="DQ321" s="83"/>
      <c r="DR321" s="83"/>
      <c r="DS321" s="83"/>
      <c r="DT321" s="83"/>
      <c r="DU321" s="83"/>
      <c r="DV321" s="83"/>
      <c r="DW321" s="84"/>
      <c r="DX321" s="84"/>
      <c r="DY321" s="84"/>
      <c r="DZ321" s="83"/>
      <c r="EA321" s="83"/>
      <c r="EB321" s="83"/>
      <c r="EC321" s="83"/>
      <c r="ED321" s="83"/>
      <c r="EE321" s="83"/>
      <c r="EF321" s="83"/>
      <c r="EG321" s="83"/>
      <c r="EH321" s="83"/>
      <c r="EI321" s="83"/>
      <c r="EJ321" s="83"/>
      <c r="EK321" s="83"/>
      <c r="EL321" s="83"/>
      <c r="EM321" s="83"/>
      <c r="EN321" s="83"/>
      <c r="EO321" s="83"/>
      <c r="EP321" s="83"/>
      <c r="EQ321" s="83"/>
      <c r="ER321" s="83"/>
      <c r="ES321" s="83"/>
      <c r="ET321" s="83"/>
      <c r="EU321" s="83"/>
      <c r="EV321" s="83"/>
      <c r="EW321" s="83"/>
      <c r="EX321" s="83"/>
    </row>
    <row r="322" spans="1:154" s="81" customFormat="1" x14ac:dyDescent="0.2">
      <c r="A322" s="79" t="str">
        <f t="shared" si="11"/>
        <v>0601896K</v>
      </c>
      <c r="B322" s="79" t="str">
        <f t="shared" si="11"/>
        <v>PR</v>
      </c>
      <c r="C322" s="79"/>
      <c r="D322" s="79"/>
      <c r="E322" s="79"/>
      <c r="F322" s="80"/>
      <c r="G322" s="79"/>
      <c r="I322" s="80"/>
      <c r="J322" s="80"/>
      <c r="L322" s="82"/>
      <c r="N322" s="80"/>
      <c r="O322" s="82"/>
      <c r="R322" s="79"/>
      <c r="U322" s="80"/>
      <c r="V322" s="80"/>
      <c r="X322" s="82">
        <f t="shared" si="14"/>
        <v>1.6363411674125177</v>
      </c>
      <c r="Z322" s="80"/>
      <c r="AA322" s="79"/>
      <c r="AD322" s="79"/>
      <c r="AG322" s="79"/>
      <c r="AH322" s="80"/>
      <c r="AJ322" s="82">
        <f t="shared" si="15"/>
        <v>1.3484586331519892</v>
      </c>
      <c r="AK322" s="79"/>
      <c r="AL322" s="80"/>
      <c r="AM322" s="82">
        <f t="shared" si="16"/>
        <v>-0.62826698305469686</v>
      </c>
      <c r="AP322" s="82">
        <f t="shared" si="17"/>
        <v>-0.72135106643480562</v>
      </c>
      <c r="AS322" s="82">
        <f t="shared" si="18"/>
        <v>1.6423844424499068</v>
      </c>
      <c r="AT322" s="80"/>
      <c r="AV322" s="82"/>
      <c r="AW322" s="99"/>
      <c r="AX322" s="80"/>
      <c r="AY322" s="82">
        <f t="shared" si="20"/>
        <v>0.6396214498788908</v>
      </c>
      <c r="AZ322" s="99">
        <v>0</v>
      </c>
      <c r="BB322" s="82">
        <f t="shared" si="21"/>
        <v>0.6426697812765888</v>
      </c>
      <c r="BC322" s="99"/>
      <c r="BE322" s="82">
        <f t="shared" si="22"/>
        <v>0.91115809698745309</v>
      </c>
      <c r="BF322" s="95"/>
      <c r="BH322" s="79"/>
      <c r="BJ322" s="80"/>
      <c r="BK322" s="82">
        <f t="shared" si="23"/>
        <v>1.2999698177805961</v>
      </c>
      <c r="BL322" s="95"/>
      <c r="BN322" s="79"/>
      <c r="BQ322" s="82">
        <f t="shared" si="24"/>
        <v>1.7939384490344716</v>
      </c>
      <c r="BR322" s="93"/>
      <c r="BT322" s="79"/>
      <c r="BV322" s="80"/>
      <c r="BW322" s="82"/>
      <c r="BZ322" s="82">
        <f t="shared" si="26"/>
        <v>2.8498626659238986</v>
      </c>
      <c r="CA322" s="90"/>
      <c r="CC322" s="82"/>
      <c r="CD322" s="95"/>
      <c r="CF322" s="82">
        <f t="shared" si="28"/>
        <v>1.3485936262816676</v>
      </c>
      <c r="CG322" s="95">
        <v>0</v>
      </c>
      <c r="CH322" s="2"/>
      <c r="CI322" s="82">
        <f t="shared" si="29"/>
        <v>2.0473098490386699</v>
      </c>
      <c r="CL322" s="79"/>
      <c r="CO322" s="82">
        <f t="shared" si="30"/>
        <v>-6.6910948282339167</v>
      </c>
      <c r="CP322" s="80"/>
      <c r="CT322" s="80"/>
      <c r="CU322" s="82">
        <f t="shared" si="31"/>
        <v>1.1544491149697123</v>
      </c>
      <c r="CX322" s="2"/>
      <c r="DA322" s="82"/>
      <c r="DB322" s="80"/>
      <c r="DD322" s="82"/>
      <c r="DE322" s="83"/>
      <c r="DF322" s="84"/>
      <c r="DG322" s="82"/>
      <c r="DH322" s="84"/>
      <c r="DI322" s="83"/>
      <c r="DJ322" s="83"/>
      <c r="DK322" s="84"/>
      <c r="DL322" s="83"/>
      <c r="DM322" s="83"/>
      <c r="DN322" s="83"/>
      <c r="DO322" s="83"/>
      <c r="DP322" s="83"/>
      <c r="DQ322" s="83"/>
      <c r="DR322" s="83"/>
      <c r="DS322" s="83"/>
      <c r="DT322" s="83"/>
      <c r="DU322" s="83"/>
      <c r="DV322" s="83"/>
      <c r="DW322" s="84"/>
      <c r="DX322" s="84"/>
      <c r="DY322" s="84"/>
      <c r="DZ322" s="83"/>
      <c r="EA322" s="83"/>
      <c r="EB322" s="83"/>
      <c r="EC322" s="83"/>
      <c r="ED322" s="83"/>
      <c r="EE322" s="83"/>
      <c r="EF322" s="83"/>
      <c r="EG322" s="83"/>
      <c r="EH322" s="83"/>
      <c r="EI322" s="83"/>
      <c r="EJ322" s="83"/>
      <c r="EK322" s="83"/>
      <c r="EL322" s="83"/>
      <c r="EM322" s="83"/>
      <c r="EN322" s="83"/>
      <c r="EO322" s="83"/>
      <c r="EP322" s="83"/>
      <c r="EQ322" s="83"/>
      <c r="ER322" s="83"/>
      <c r="ES322" s="83"/>
      <c r="ET322" s="83"/>
      <c r="EU322" s="83"/>
      <c r="EV322" s="83"/>
      <c r="EW322" s="83"/>
      <c r="EX322" s="83"/>
    </row>
    <row r="323" spans="1:154" s="81" customFormat="1" x14ac:dyDescent="0.2">
      <c r="A323" s="79" t="str">
        <f t="shared" si="11"/>
        <v>0601946P</v>
      </c>
      <c r="B323" s="79" t="str">
        <f t="shared" si="11"/>
        <v>PR</v>
      </c>
      <c r="C323" s="79"/>
      <c r="D323" s="79"/>
      <c r="E323" s="79"/>
      <c r="F323" s="80"/>
      <c r="G323" s="79"/>
      <c r="I323" s="80"/>
      <c r="J323" s="80"/>
      <c r="L323" s="82"/>
      <c r="N323" s="80"/>
      <c r="O323" s="82"/>
      <c r="R323" s="79"/>
      <c r="U323" s="80"/>
      <c r="V323" s="80"/>
      <c r="X323" s="82">
        <f t="shared" si="14"/>
        <v>1.082939284953323</v>
      </c>
      <c r="Z323" s="80"/>
      <c r="AA323" s="79"/>
      <c r="AD323" s="79"/>
      <c r="AG323" s="79"/>
      <c r="AH323" s="80"/>
      <c r="AJ323" s="82">
        <f t="shared" si="15"/>
        <v>1.1658169988773603</v>
      </c>
      <c r="AK323" s="79"/>
      <c r="AL323" s="80"/>
      <c r="AM323" s="82">
        <f t="shared" si="16"/>
        <v>0.21694627641735997</v>
      </c>
      <c r="AP323" s="82">
        <f t="shared" si="17"/>
        <v>-9.6783912801693919E-2</v>
      </c>
      <c r="AS323" s="82">
        <f t="shared" si="18"/>
        <v>0.80490286191579674</v>
      </c>
      <c r="AT323" s="80"/>
      <c r="AV323" s="82">
        <f t="shared" si="19"/>
        <v>0.88222338836241843</v>
      </c>
      <c r="AW323" s="99"/>
      <c r="AX323" s="80"/>
      <c r="AY323" s="82">
        <f t="shared" si="20"/>
        <v>0.6396214498788908</v>
      </c>
      <c r="AZ323" s="99">
        <v>0</v>
      </c>
      <c r="BB323" s="82">
        <f t="shared" si="21"/>
        <v>-9.6914603016509518E-2</v>
      </c>
      <c r="BC323" s="99"/>
      <c r="BE323" s="82">
        <f t="shared" si="22"/>
        <v>0.82193490054654528</v>
      </c>
      <c r="BF323" s="95"/>
      <c r="BH323" s="79"/>
      <c r="BJ323" s="80"/>
      <c r="BK323" s="82">
        <f t="shared" si="23"/>
        <v>1.207614588530306</v>
      </c>
      <c r="BL323" s="95"/>
      <c r="BN323" s="79"/>
      <c r="BQ323" s="82">
        <f t="shared" si="24"/>
        <v>1.3952854603601446</v>
      </c>
      <c r="BR323" s="93"/>
      <c r="BT323" s="79"/>
      <c r="BV323" s="80"/>
      <c r="BW323" s="82"/>
      <c r="BZ323" s="82">
        <f t="shared" si="26"/>
        <v>-0.28488808141056743</v>
      </c>
      <c r="CA323" s="90"/>
      <c r="CC323" s="82">
        <f t="shared" si="27"/>
        <v>1.017695035099361</v>
      </c>
      <c r="CD323" s="95"/>
      <c r="CF323" s="82">
        <f t="shared" si="28"/>
        <v>1.3485936262816676</v>
      </c>
      <c r="CG323" s="95">
        <v>0</v>
      </c>
      <c r="CH323" s="2"/>
      <c r="CI323" s="82">
        <f t="shared" si="29"/>
        <v>1.6909519430597946</v>
      </c>
      <c r="CL323" s="79"/>
      <c r="CO323" s="82">
        <f t="shared" si="30"/>
        <v>-6.6910948282339167</v>
      </c>
      <c r="CP323" s="80"/>
      <c r="CT323" s="80"/>
      <c r="CU323" s="82">
        <f t="shared" si="31"/>
        <v>0.9174245382247227</v>
      </c>
      <c r="CX323" s="2"/>
      <c r="DA323" s="82">
        <f t="shared" si="32"/>
        <v>0.65572012558284076</v>
      </c>
      <c r="DB323" s="80"/>
      <c r="DD323" s="82"/>
      <c r="DE323" s="83"/>
      <c r="DF323" s="84"/>
      <c r="DG323" s="82"/>
      <c r="DH323" s="84"/>
      <c r="DI323" s="83"/>
      <c r="DJ323" s="83"/>
      <c r="DK323" s="84"/>
      <c r="DL323" s="83"/>
      <c r="DM323" s="83"/>
      <c r="DN323" s="83"/>
      <c r="DO323" s="83"/>
      <c r="DP323" s="83"/>
      <c r="DQ323" s="83"/>
      <c r="DR323" s="83"/>
      <c r="DS323" s="83"/>
      <c r="DT323" s="83"/>
      <c r="DU323" s="83"/>
      <c r="DV323" s="83"/>
      <c r="DW323" s="84"/>
      <c r="DX323" s="84"/>
      <c r="DY323" s="84"/>
      <c r="DZ323" s="83"/>
      <c r="EA323" s="83"/>
      <c r="EB323" s="83"/>
      <c r="EC323" s="83"/>
      <c r="ED323" s="83"/>
      <c r="EE323" s="83"/>
      <c r="EF323" s="83"/>
      <c r="EG323" s="83"/>
      <c r="EH323" s="83"/>
      <c r="EI323" s="83"/>
      <c r="EJ323" s="83"/>
      <c r="EK323" s="83"/>
      <c r="EL323" s="83"/>
      <c r="EM323" s="83"/>
      <c r="EN323" s="83"/>
      <c r="EO323" s="83"/>
      <c r="EP323" s="83"/>
      <c r="EQ323" s="83"/>
      <c r="ER323" s="83"/>
      <c r="ES323" s="83"/>
      <c r="ET323" s="83"/>
      <c r="EU323" s="83"/>
      <c r="EV323" s="83"/>
      <c r="EW323" s="83"/>
      <c r="EX323" s="83"/>
    </row>
    <row r="324" spans="1:154" s="81" customFormat="1" x14ac:dyDescent="0.2">
      <c r="A324" s="79" t="str">
        <f t="shared" si="11"/>
        <v>0601947R</v>
      </c>
      <c r="B324" s="79" t="str">
        <f t="shared" si="11"/>
        <v>PR</v>
      </c>
      <c r="C324" s="79"/>
      <c r="D324" s="79"/>
      <c r="E324" s="79"/>
      <c r="F324" s="80"/>
      <c r="G324" s="79"/>
      <c r="I324" s="80"/>
      <c r="J324" s="80"/>
      <c r="L324" s="82"/>
      <c r="N324" s="80"/>
      <c r="O324" s="82"/>
      <c r="R324" s="79"/>
      <c r="U324" s="80"/>
      <c r="V324" s="80"/>
      <c r="X324" s="82">
        <f t="shared" si="14"/>
        <v>2.4697777373811847</v>
      </c>
      <c r="Z324" s="80"/>
      <c r="AA324" s="79"/>
      <c r="AD324" s="79"/>
      <c r="AG324" s="79"/>
      <c r="AH324" s="80"/>
      <c r="AJ324" s="82">
        <f t="shared" si="15"/>
        <v>2.8400319797281273</v>
      </c>
      <c r="AK324" s="79"/>
      <c r="AL324" s="80"/>
      <c r="AM324" s="82">
        <f t="shared" si="16"/>
        <v>0.53882201084644421</v>
      </c>
      <c r="AP324" s="82">
        <f t="shared" si="17"/>
        <v>0.35963054562250346</v>
      </c>
      <c r="AS324" s="82">
        <f t="shared" si="18"/>
        <v>2.1289213606649611</v>
      </c>
      <c r="AT324" s="80"/>
      <c r="AV324" s="82"/>
      <c r="AW324" s="99"/>
      <c r="AX324" s="80"/>
      <c r="AY324" s="82">
        <f t="shared" si="20"/>
        <v>-3.339134464217266</v>
      </c>
      <c r="AZ324" s="99">
        <v>10.5</v>
      </c>
      <c r="BB324" s="82">
        <f t="shared" si="21"/>
        <v>0.6426697812765888</v>
      </c>
      <c r="BC324" s="99"/>
      <c r="BE324" s="82">
        <f t="shared" si="22"/>
        <v>2.0710596507192549</v>
      </c>
      <c r="BF324" s="95"/>
      <c r="BH324" s="79"/>
      <c r="BJ324" s="80"/>
      <c r="BK324" s="82">
        <f t="shared" si="23"/>
        <v>2.5929430272846545</v>
      </c>
      <c r="BL324" s="95"/>
      <c r="BN324" s="79"/>
      <c r="BQ324" s="82">
        <f t="shared" si="24"/>
        <v>1.7939384490344716</v>
      </c>
      <c r="BR324" s="93"/>
      <c r="BT324" s="79"/>
      <c r="BV324" s="80"/>
      <c r="BW324" s="82"/>
      <c r="BZ324" s="82">
        <f t="shared" si="26"/>
        <v>2.1089215801902981</v>
      </c>
      <c r="CA324" s="90"/>
      <c r="CC324" s="82">
        <f t="shared" si="27"/>
        <v>1.017695035099361</v>
      </c>
      <c r="CD324" s="95"/>
      <c r="CF324" s="82">
        <f t="shared" si="28"/>
        <v>1.3485936262816676</v>
      </c>
      <c r="CG324" s="95">
        <v>0</v>
      </c>
      <c r="CH324" s="2"/>
      <c r="CI324" s="82">
        <f t="shared" si="29"/>
        <v>2.0473098490386699</v>
      </c>
      <c r="CL324" s="79"/>
      <c r="CO324" s="82">
        <f t="shared" si="30"/>
        <v>-6.6910948282339167</v>
      </c>
      <c r="CP324" s="80"/>
      <c r="CT324" s="80"/>
      <c r="CU324" s="82">
        <f t="shared" si="31"/>
        <v>1.1544491149697123</v>
      </c>
      <c r="CX324" s="2"/>
      <c r="DA324" s="82"/>
      <c r="DB324" s="80"/>
      <c r="DD324" s="82"/>
      <c r="DE324" s="83"/>
      <c r="DF324" s="84"/>
      <c r="DG324" s="82"/>
      <c r="DH324" s="84"/>
      <c r="DI324" s="83"/>
      <c r="DJ324" s="83"/>
      <c r="DK324" s="84"/>
      <c r="DL324" s="83"/>
      <c r="DM324" s="83"/>
      <c r="DN324" s="83"/>
      <c r="DO324" s="83"/>
      <c r="DP324" s="83"/>
      <c r="DQ324" s="83"/>
      <c r="DR324" s="83"/>
      <c r="DS324" s="83"/>
      <c r="DT324" s="83"/>
      <c r="DU324" s="83"/>
      <c r="DV324" s="83"/>
      <c r="DW324" s="84"/>
      <c r="DX324" s="84"/>
      <c r="DY324" s="84"/>
      <c r="DZ324" s="83"/>
      <c r="EA324" s="83"/>
      <c r="EB324" s="83"/>
      <c r="EC324" s="83"/>
      <c r="ED324" s="83"/>
      <c r="EE324" s="83"/>
      <c r="EF324" s="83"/>
      <c r="EG324" s="83"/>
      <c r="EH324" s="83"/>
      <c r="EI324" s="83"/>
      <c r="EJ324" s="83"/>
      <c r="EK324" s="83"/>
      <c r="EL324" s="83"/>
      <c r="EM324" s="83"/>
      <c r="EN324" s="83"/>
      <c r="EO324" s="83"/>
      <c r="EP324" s="83"/>
      <c r="EQ324" s="83"/>
      <c r="ER324" s="83"/>
      <c r="ES324" s="83"/>
      <c r="ET324" s="83"/>
      <c r="EU324" s="83"/>
      <c r="EV324" s="83"/>
      <c r="EW324" s="83"/>
      <c r="EX324" s="83"/>
    </row>
    <row r="325" spans="1:154" s="81" customFormat="1" x14ac:dyDescent="0.2">
      <c r="A325" s="79" t="str">
        <f t="shared" si="11"/>
        <v>0801231D</v>
      </c>
      <c r="B325" s="79" t="str">
        <f t="shared" si="11"/>
        <v>PR</v>
      </c>
      <c r="C325" s="79"/>
      <c r="D325" s="79"/>
      <c r="E325" s="79"/>
      <c r="F325" s="80"/>
      <c r="G325" s="79"/>
      <c r="I325" s="80"/>
      <c r="J325" s="80"/>
      <c r="L325" s="82"/>
      <c r="N325" s="80"/>
      <c r="O325" s="82"/>
      <c r="R325" s="79"/>
      <c r="U325" s="80"/>
      <c r="V325" s="80"/>
      <c r="X325" s="82">
        <f t="shared" si="14"/>
        <v>1.0095968667960802</v>
      </c>
      <c r="Z325" s="80"/>
      <c r="AA325" s="79"/>
      <c r="AD325" s="79"/>
      <c r="AG325" s="79"/>
      <c r="AH325" s="80"/>
      <c r="AJ325" s="82">
        <f t="shared" si="15"/>
        <v>1.0744961817400454</v>
      </c>
      <c r="AK325" s="79"/>
      <c r="AL325" s="80"/>
      <c r="AM325" s="82">
        <f t="shared" si="16"/>
        <v>1.4558205060544835</v>
      </c>
      <c r="AP325" s="82">
        <f t="shared" si="17"/>
        <v>2.6657246513447617</v>
      </c>
      <c r="AS325" s="82">
        <f t="shared" si="18"/>
        <v>2.2804656466663715</v>
      </c>
      <c r="AT325" s="80"/>
      <c r="AV325" s="82">
        <f t="shared" si="19"/>
        <v>0.88222338836241843</v>
      </c>
      <c r="AW325" s="99"/>
      <c r="AX325" s="80"/>
      <c r="AY325" s="82"/>
      <c r="AZ325" s="99"/>
      <c r="BB325" s="82">
        <f t="shared" si="21"/>
        <v>-1.5496696435922388</v>
      </c>
      <c r="BC325" s="99"/>
      <c r="BE325" s="82"/>
      <c r="BF325" s="95"/>
      <c r="BH325" s="79"/>
      <c r="BJ325" s="80"/>
      <c r="BK325" s="82"/>
      <c r="BL325" s="95"/>
      <c r="BN325" s="79"/>
      <c r="BQ325" s="82"/>
      <c r="BR325" s="93"/>
      <c r="BT325" s="79"/>
      <c r="BV325" s="80"/>
      <c r="BW325" s="82"/>
      <c r="BZ325" s="82"/>
      <c r="CA325" s="90"/>
      <c r="CC325" s="82">
        <f t="shared" si="27"/>
        <v>1.017695035099361</v>
      </c>
      <c r="CD325" s="95"/>
      <c r="CF325" s="82"/>
      <c r="CG325" s="95"/>
      <c r="CH325" s="2"/>
      <c r="CI325" s="82"/>
      <c r="CL325" s="79"/>
      <c r="CO325" s="82">
        <f t="shared" si="30"/>
        <v>-6.6910948282339167</v>
      </c>
      <c r="CP325" s="80"/>
      <c r="CT325" s="80"/>
      <c r="CU325" s="82">
        <f t="shared" si="31"/>
        <v>-5.2452144571449946</v>
      </c>
      <c r="CX325" s="2"/>
      <c r="DA325" s="82">
        <f t="shared" si="32"/>
        <v>1.4425842762822523</v>
      </c>
      <c r="DB325" s="80"/>
      <c r="DD325" s="82"/>
      <c r="DE325" s="83"/>
      <c r="DF325" s="84"/>
      <c r="DG325" s="82"/>
      <c r="DH325" s="84"/>
      <c r="DI325" s="83"/>
      <c r="DJ325" s="83"/>
      <c r="DK325" s="84"/>
      <c r="DL325" s="83"/>
      <c r="DM325" s="83"/>
      <c r="DN325" s="83"/>
      <c r="DO325" s="83"/>
      <c r="DP325" s="83"/>
      <c r="DQ325" s="83"/>
      <c r="DR325" s="83"/>
      <c r="DS325" s="83"/>
      <c r="DT325" s="83"/>
      <c r="DU325" s="83"/>
      <c r="DV325" s="83"/>
      <c r="DW325" s="84"/>
      <c r="DX325" s="84"/>
      <c r="DY325" s="84"/>
      <c r="DZ325" s="83"/>
      <c r="EA325" s="83"/>
      <c r="EB325" s="83"/>
      <c r="EC325" s="83"/>
      <c r="ED325" s="83"/>
      <c r="EE325" s="83"/>
      <c r="EF325" s="83"/>
      <c r="EG325" s="83"/>
      <c r="EH325" s="83"/>
      <c r="EI325" s="83"/>
      <c r="EJ325" s="83"/>
      <c r="EK325" s="83"/>
      <c r="EL325" s="83"/>
      <c r="EM325" s="83"/>
      <c r="EN325" s="83"/>
      <c r="EO325" s="83"/>
      <c r="EP325" s="83"/>
      <c r="EQ325" s="83"/>
      <c r="ER325" s="83"/>
      <c r="ES325" s="83"/>
      <c r="ET325" s="83"/>
      <c r="EU325" s="83"/>
      <c r="EV325" s="83"/>
      <c r="EW325" s="83"/>
      <c r="EX325" s="83"/>
    </row>
    <row r="326" spans="1:154" s="81" customFormat="1" x14ac:dyDescent="0.2">
      <c r="A326" s="79" t="str">
        <f t="shared" si="11"/>
        <v>0801945E</v>
      </c>
      <c r="B326" s="79" t="str">
        <f t="shared" si="11"/>
        <v>PR</v>
      </c>
      <c r="C326" s="79"/>
      <c r="D326" s="79"/>
      <c r="E326" s="79"/>
      <c r="F326" s="80"/>
      <c r="G326" s="79"/>
      <c r="I326" s="80"/>
      <c r="J326" s="80"/>
      <c r="L326" s="82"/>
      <c r="N326" s="80"/>
      <c r="O326" s="82"/>
      <c r="R326" s="79"/>
      <c r="U326" s="80"/>
      <c r="V326" s="80"/>
      <c r="X326" s="82">
        <f t="shared" si="14"/>
        <v>2.0763956763559741</v>
      </c>
      <c r="Z326" s="80"/>
      <c r="AA326" s="79"/>
      <c r="AD326" s="79"/>
      <c r="AG326" s="79"/>
      <c r="AH326" s="80"/>
      <c r="AJ326" s="82">
        <f t="shared" si="15"/>
        <v>1.5006599950475135</v>
      </c>
      <c r="AK326" s="79"/>
      <c r="AL326" s="80"/>
      <c r="AM326" s="82">
        <f t="shared" si="16"/>
        <v>0.70323335720950186</v>
      </c>
      <c r="AP326" s="82">
        <f t="shared" si="17"/>
        <v>0.57582686803396488</v>
      </c>
      <c r="AS326" s="82">
        <f t="shared" si="18"/>
        <v>1.0282312833915594</v>
      </c>
      <c r="AT326" s="80"/>
      <c r="AV326" s="82"/>
      <c r="AW326" s="99"/>
      <c r="AX326" s="80"/>
      <c r="AY326" s="82">
        <f t="shared" si="20"/>
        <v>0.6396214498788908</v>
      </c>
      <c r="AZ326" s="99">
        <v>0</v>
      </c>
      <c r="BB326" s="82">
        <f t="shared" si="21"/>
        <v>-0.41387933914212316</v>
      </c>
      <c r="BC326" s="99"/>
      <c r="BE326" s="82">
        <f t="shared" si="22"/>
        <v>0.10814932901928274</v>
      </c>
      <c r="BF326" s="95"/>
      <c r="BH326" s="79"/>
      <c r="BJ326" s="80"/>
      <c r="BK326" s="82">
        <f t="shared" si="23"/>
        <v>-0.45477953797491222</v>
      </c>
      <c r="BL326" s="95"/>
      <c r="BN326" s="79"/>
      <c r="BQ326" s="82">
        <f t="shared" si="24"/>
        <v>0.59797948301149051</v>
      </c>
      <c r="BR326" s="93"/>
      <c r="BT326" s="79"/>
      <c r="BV326" s="80"/>
      <c r="BW326" s="82"/>
      <c r="BZ326" s="82">
        <f t="shared" si="26"/>
        <v>1.8714404629679897</v>
      </c>
      <c r="CA326" s="90"/>
      <c r="CC326" s="82"/>
      <c r="CD326" s="95"/>
      <c r="CF326" s="82">
        <f t="shared" si="28"/>
        <v>1.3485936262816676</v>
      </c>
      <c r="CG326" s="95">
        <v>0</v>
      </c>
      <c r="CH326" s="2"/>
      <c r="CI326" s="82">
        <f t="shared" si="29"/>
        <v>1.4058656182766949</v>
      </c>
      <c r="CL326" s="79"/>
      <c r="CO326" s="82">
        <f t="shared" si="30"/>
        <v>-6.6910948282339167</v>
      </c>
      <c r="CP326" s="80"/>
      <c r="CT326" s="80"/>
      <c r="CU326" s="82">
        <f t="shared" si="31"/>
        <v>0.72780487682873152</v>
      </c>
      <c r="CX326" s="2"/>
      <c r="DA326" s="82"/>
      <c r="DB326" s="80"/>
      <c r="DD326" s="82"/>
      <c r="DE326" s="83"/>
      <c r="DF326" s="84"/>
      <c r="DG326" s="82"/>
      <c r="DH326" s="84"/>
      <c r="DI326" s="83"/>
      <c r="DJ326" s="83"/>
      <c r="DK326" s="84"/>
      <c r="DL326" s="83"/>
      <c r="DM326" s="83"/>
      <c r="DN326" s="83"/>
      <c r="DO326" s="83"/>
      <c r="DP326" s="83"/>
      <c r="DQ326" s="83"/>
      <c r="DR326" s="83"/>
      <c r="DS326" s="83"/>
      <c r="DT326" s="83"/>
      <c r="DU326" s="83"/>
      <c r="DV326" s="83"/>
      <c r="DW326" s="84"/>
      <c r="DX326" s="84"/>
      <c r="DY326" s="84"/>
      <c r="DZ326" s="83"/>
      <c r="EA326" s="83"/>
      <c r="EB326" s="83"/>
      <c r="EC326" s="83"/>
      <c r="ED326" s="83"/>
      <c r="EE326" s="83"/>
      <c r="EF326" s="83"/>
      <c r="EG326" s="83"/>
      <c r="EH326" s="83"/>
      <c r="EI326" s="83"/>
      <c r="EJ326" s="83"/>
      <c r="EK326" s="83"/>
      <c r="EL326" s="83"/>
      <c r="EM326" s="83"/>
      <c r="EN326" s="83"/>
      <c r="EO326" s="83"/>
      <c r="EP326" s="83"/>
      <c r="EQ326" s="83"/>
      <c r="ER326" s="83"/>
      <c r="ES326" s="83"/>
      <c r="ET326" s="83"/>
      <c r="EU326" s="83"/>
      <c r="EV326" s="83"/>
      <c r="EW326" s="83"/>
      <c r="EX326" s="83"/>
    </row>
    <row r="327" spans="1:154" s="81" customFormat="1" x14ac:dyDescent="0.2">
      <c r="A327" s="79" t="str">
        <f t="shared" si="11"/>
        <v>0801946F</v>
      </c>
      <c r="B327" s="79" t="str">
        <f t="shared" si="11"/>
        <v>PR</v>
      </c>
      <c r="C327" s="79"/>
      <c r="D327" s="79"/>
      <c r="E327" s="79"/>
      <c r="F327" s="80"/>
      <c r="G327" s="79"/>
      <c r="I327" s="80"/>
      <c r="J327" s="80"/>
      <c r="L327" s="82"/>
      <c r="N327" s="80"/>
      <c r="O327" s="82"/>
      <c r="R327" s="79"/>
      <c r="U327" s="80"/>
      <c r="V327" s="80"/>
      <c r="X327" s="82">
        <f t="shared" si="14"/>
        <v>1.8763708995634938</v>
      </c>
      <c r="Z327" s="80"/>
      <c r="AA327" s="79"/>
      <c r="AD327" s="79"/>
      <c r="AG327" s="79"/>
      <c r="AH327" s="80"/>
      <c r="AJ327" s="82">
        <f t="shared" si="15"/>
        <v>1.7238886591609492</v>
      </c>
      <c r="AK327" s="79"/>
      <c r="AL327" s="80"/>
      <c r="AM327" s="82">
        <f t="shared" si="16"/>
        <v>2.4747096866179621E-2</v>
      </c>
      <c r="AP327" s="82">
        <f t="shared" si="17"/>
        <v>0.67191412243905901</v>
      </c>
      <c r="AS327" s="82">
        <f t="shared" si="18"/>
        <v>1.6982165478188473</v>
      </c>
      <c r="AT327" s="80"/>
      <c r="AV327" s="82"/>
      <c r="AW327" s="99"/>
      <c r="AX327" s="80"/>
      <c r="AY327" s="82">
        <f t="shared" si="20"/>
        <v>0.6396214498788908</v>
      </c>
      <c r="AZ327" s="99">
        <v>0</v>
      </c>
      <c r="BB327" s="82">
        <f t="shared" si="21"/>
        <v>-2.7647011320737578</v>
      </c>
      <c r="BC327" s="99"/>
      <c r="BE327" s="82">
        <f t="shared" si="22"/>
        <v>1.2680508827510844</v>
      </c>
      <c r="BF327" s="95"/>
      <c r="BH327" s="79"/>
      <c r="BJ327" s="80"/>
      <c r="BK327" s="82">
        <f t="shared" si="23"/>
        <v>0.37641752527769695</v>
      </c>
      <c r="BL327" s="95"/>
      <c r="BN327" s="79"/>
      <c r="BQ327" s="82">
        <f t="shared" si="24"/>
        <v>0.89696922451723582</v>
      </c>
      <c r="BR327" s="93"/>
      <c r="BT327" s="79"/>
      <c r="BV327" s="80"/>
      <c r="BW327" s="82"/>
      <c r="BZ327" s="82">
        <f t="shared" si="26"/>
        <v>1.472472186034512</v>
      </c>
      <c r="CA327" s="90"/>
      <c r="CC327" s="82"/>
      <c r="CD327" s="95"/>
      <c r="CF327" s="82">
        <f t="shared" si="28"/>
        <v>0.74042490275126716</v>
      </c>
      <c r="CG327" s="95">
        <v>3</v>
      </c>
      <c r="CH327" s="2"/>
      <c r="CI327" s="82">
        <f t="shared" si="29"/>
        <v>0.91534944181165567</v>
      </c>
      <c r="CL327" s="79"/>
      <c r="CO327" s="82">
        <f t="shared" si="30"/>
        <v>1.2948666035883196</v>
      </c>
      <c r="CP327" s="80"/>
      <c r="CT327" s="80"/>
      <c r="CU327" s="82">
        <f t="shared" si="31"/>
        <v>-5.2452144571449946</v>
      </c>
      <c r="CX327" s="2"/>
      <c r="DA327" s="82"/>
      <c r="DB327" s="80"/>
      <c r="DD327" s="82"/>
      <c r="DE327" s="83"/>
      <c r="DF327" s="84"/>
      <c r="DG327" s="82"/>
      <c r="DH327" s="84"/>
      <c r="DI327" s="83"/>
      <c r="DJ327" s="83"/>
      <c r="DK327" s="84"/>
      <c r="DL327" s="83"/>
      <c r="DM327" s="83"/>
      <c r="DN327" s="83"/>
      <c r="DO327" s="83"/>
      <c r="DP327" s="83"/>
      <c r="DQ327" s="83"/>
      <c r="DR327" s="83"/>
      <c r="DS327" s="83"/>
      <c r="DT327" s="83"/>
      <c r="DU327" s="83"/>
      <c r="DV327" s="83"/>
      <c r="DW327" s="84"/>
      <c r="DX327" s="84"/>
      <c r="DY327" s="84"/>
      <c r="DZ327" s="83"/>
      <c r="EA327" s="83"/>
      <c r="EB327" s="83"/>
      <c r="EC327" s="83"/>
      <c r="ED327" s="83"/>
      <c r="EE327" s="83"/>
      <c r="EF327" s="83"/>
      <c r="EG327" s="83"/>
      <c r="EH327" s="83"/>
      <c r="EI327" s="83"/>
      <c r="EJ327" s="83"/>
      <c r="EK327" s="83"/>
      <c r="EL327" s="83"/>
      <c r="EM327" s="83"/>
      <c r="EN327" s="83"/>
      <c r="EO327" s="83"/>
      <c r="EP327" s="83"/>
      <c r="EQ327" s="83"/>
      <c r="ER327" s="83"/>
      <c r="ES327" s="83"/>
      <c r="ET327" s="83"/>
      <c r="EU327" s="83"/>
      <c r="EV327" s="83"/>
      <c r="EW327" s="83"/>
      <c r="EX327" s="83"/>
    </row>
    <row r="328" spans="1:154" s="81" customFormat="1" x14ac:dyDescent="0.2">
      <c r="A328" s="79" t="str">
        <f t="shared" si="11"/>
        <v>0801947G</v>
      </c>
      <c r="B328" s="79" t="str">
        <f t="shared" si="11"/>
        <v>PR</v>
      </c>
      <c r="C328" s="79"/>
      <c r="D328" s="79"/>
      <c r="E328" s="79"/>
      <c r="F328" s="80"/>
      <c r="G328" s="79"/>
      <c r="I328" s="80"/>
      <c r="J328" s="80"/>
      <c r="L328" s="82"/>
      <c r="N328" s="80"/>
      <c r="O328" s="82"/>
      <c r="R328" s="79"/>
      <c r="U328" s="80"/>
      <c r="V328" s="80"/>
      <c r="X328" s="82">
        <f t="shared" si="14"/>
        <v>2.4164377969031903</v>
      </c>
      <c r="Z328" s="80"/>
      <c r="AA328" s="79"/>
      <c r="AD328" s="79"/>
      <c r="AG328" s="79"/>
      <c r="AH328" s="80"/>
      <c r="AJ328" s="82">
        <f t="shared" si="15"/>
        <v>1.4397794502893029</v>
      </c>
      <c r="AK328" s="79"/>
      <c r="AL328" s="80"/>
      <c r="AM328" s="82">
        <f t="shared" si="16"/>
        <v>-6.0816292462237174</v>
      </c>
      <c r="AP328" s="82">
        <f t="shared" si="17"/>
        <v>-0.55319837122589077</v>
      </c>
      <c r="AS328" s="82">
        <f t="shared" si="18"/>
        <v>1.458936096237673</v>
      </c>
      <c r="AT328" s="80"/>
      <c r="AV328" s="82"/>
      <c r="AW328" s="99"/>
      <c r="AX328" s="80"/>
      <c r="AY328" s="82">
        <f t="shared" si="20"/>
        <v>-4.5580790700107416E-3</v>
      </c>
      <c r="AZ328" s="99">
        <v>1.7</v>
      </c>
      <c r="BB328" s="82">
        <f t="shared" si="21"/>
        <v>-0.41387933914212316</v>
      </c>
      <c r="BC328" s="99"/>
      <c r="BE328" s="82">
        <f t="shared" si="22"/>
        <v>1.3572740791919922</v>
      </c>
      <c r="BF328" s="95"/>
      <c r="BH328" s="79"/>
      <c r="BJ328" s="80"/>
      <c r="BK328" s="82">
        <f t="shared" si="23"/>
        <v>0.93054890077943642</v>
      </c>
      <c r="BL328" s="95"/>
      <c r="BN328" s="79"/>
      <c r="BQ328" s="82">
        <f t="shared" si="24"/>
        <v>1.7939384490344716</v>
      </c>
      <c r="BR328" s="93"/>
      <c r="BT328" s="79"/>
      <c r="BV328" s="80"/>
      <c r="BW328" s="82"/>
      <c r="BZ328" s="82">
        <f t="shared" si="26"/>
        <v>0.59854167465641872</v>
      </c>
      <c r="CA328" s="90"/>
      <c r="CC328" s="82"/>
      <c r="CD328" s="95"/>
      <c r="CF328" s="82">
        <f t="shared" si="28"/>
        <v>0.59851886726084036</v>
      </c>
      <c r="CG328" s="95">
        <v>3.7</v>
      </c>
      <c r="CH328" s="2"/>
      <c r="CI328" s="82">
        <f t="shared" si="29"/>
        <v>1.6974311777139561</v>
      </c>
      <c r="CL328" s="79"/>
      <c r="CO328" s="82">
        <f t="shared" si="30"/>
        <v>-6.6910948282339167</v>
      </c>
      <c r="CP328" s="80"/>
      <c r="CT328" s="80"/>
      <c r="CU328" s="82">
        <f t="shared" si="31"/>
        <v>0.9217340759837227</v>
      </c>
      <c r="CX328" s="2"/>
      <c r="DA328" s="82"/>
      <c r="DB328" s="80"/>
      <c r="DD328" s="82"/>
      <c r="DE328" s="83"/>
      <c r="DF328" s="84"/>
      <c r="DG328" s="82"/>
      <c r="DH328" s="84"/>
      <c r="DI328" s="83"/>
      <c r="DJ328" s="83"/>
      <c r="DK328" s="84"/>
      <c r="DL328" s="83"/>
      <c r="DM328" s="83"/>
      <c r="DN328" s="83"/>
      <c r="DO328" s="83"/>
      <c r="DP328" s="83"/>
      <c r="DQ328" s="83"/>
      <c r="DR328" s="83"/>
      <c r="DS328" s="83"/>
      <c r="DT328" s="83"/>
      <c r="DU328" s="83"/>
      <c r="DV328" s="83"/>
      <c r="DW328" s="84"/>
      <c r="DX328" s="84"/>
      <c r="DY328" s="84"/>
      <c r="DZ328" s="83"/>
      <c r="EA328" s="83"/>
      <c r="EB328" s="83"/>
      <c r="EC328" s="83"/>
      <c r="ED328" s="83"/>
      <c r="EE328" s="83"/>
      <c r="EF328" s="83"/>
      <c r="EG328" s="83"/>
      <c r="EH328" s="83"/>
      <c r="EI328" s="83"/>
      <c r="EJ328" s="83"/>
      <c r="EK328" s="83"/>
      <c r="EL328" s="83"/>
      <c r="EM328" s="83"/>
      <c r="EN328" s="83"/>
      <c r="EO328" s="83"/>
      <c r="EP328" s="83"/>
      <c r="EQ328" s="83"/>
      <c r="ER328" s="83"/>
      <c r="ES328" s="83"/>
      <c r="ET328" s="83"/>
      <c r="EU328" s="83"/>
      <c r="EV328" s="83"/>
      <c r="EW328" s="83"/>
      <c r="EX328" s="83"/>
    </row>
    <row r="329" spans="1:154" s="81" customFormat="1" x14ac:dyDescent="0.2">
      <c r="A329" s="79" t="str">
        <f t="shared" ref="A329:B332" si="35">A73</f>
        <v>0801948H</v>
      </c>
      <c r="B329" s="79" t="str">
        <f t="shared" si="35"/>
        <v>PR</v>
      </c>
      <c r="C329" s="79"/>
      <c r="D329" s="79"/>
      <c r="E329" s="79"/>
      <c r="F329" s="80"/>
      <c r="G329" s="79"/>
      <c r="I329" s="80"/>
      <c r="J329" s="80"/>
      <c r="L329" s="82"/>
      <c r="N329" s="80"/>
      <c r="O329" s="82"/>
      <c r="R329" s="79"/>
      <c r="U329" s="80"/>
      <c r="V329" s="80"/>
      <c r="X329" s="82">
        <f t="shared" ref="X329:X332" si="36">IFERROR(-(X73 -X$252)/X$254,"")</f>
        <v>2.3364278861861978</v>
      </c>
      <c r="Z329" s="80"/>
      <c r="AA329" s="79"/>
      <c r="AD329" s="79"/>
      <c r="AG329" s="79"/>
      <c r="AH329" s="80"/>
      <c r="AJ329" s="82">
        <f t="shared" ref="AJ329:AJ332" si="37">IFERROR((AJ73 -AJ$252)/AJ$254,"")</f>
        <v>0.98317536460273014</v>
      </c>
      <c r="AK329" s="79"/>
      <c r="AL329" s="80"/>
      <c r="AM329" s="82">
        <f t="shared" ref="AM329:AM332" si="38">IFERROR(-(AM73 -AM$252)/AM$254,"")</f>
        <v>-1.0728723140646548</v>
      </c>
      <c r="AP329" s="82">
        <f t="shared" ref="AP329:AP332" si="39">IFERROR((AP73 -AP$252)/AP$254,"")</f>
        <v>-0.144827540004241</v>
      </c>
      <c r="AS329" s="82">
        <f t="shared" ref="AS329:AS332" si="40">IFERROR(-(AS73 -AS$252)/AS$254,"")</f>
        <v>1.5945283521336717</v>
      </c>
      <c r="AT329" s="80"/>
      <c r="AV329" s="82">
        <f t="shared" ref="AV329" si="41">IFERROR(-(AV73 -AV$252)/AV$254,"")</f>
        <v>0.88222338836241843</v>
      </c>
      <c r="AW329" s="99"/>
      <c r="AX329" s="80"/>
      <c r="AY329" s="82">
        <f t="shared" ref="AY329:AY332" si="42">IFERROR(-(AY73 -AY$252)/AY$254,"")</f>
        <v>0.6396214498788908</v>
      </c>
      <c r="AZ329" s="99">
        <v>0</v>
      </c>
      <c r="BB329" s="82">
        <f t="shared" ref="BB329:BB332" si="43">IFERROR(-(BB73 -BB$252)/BB$254,"")</f>
        <v>0.6426697812765888</v>
      </c>
      <c r="BC329" s="99"/>
      <c r="BE329" s="82">
        <f t="shared" ref="BE329:BE332" si="44">IFERROR((BE73 -BE$252)/BE$254,"")</f>
        <v>0.91115809698745309</v>
      </c>
      <c r="BF329" s="95"/>
      <c r="BH329" s="79"/>
      <c r="BJ329" s="80"/>
      <c r="BK329" s="82">
        <f t="shared" ref="BK329:BK332" si="45">IFERROR((BK73 -BK$252)/BK$254,"")</f>
        <v>1.3923250470308859</v>
      </c>
      <c r="BL329" s="95"/>
      <c r="BN329" s="79"/>
      <c r="BQ329" s="82">
        <f t="shared" ref="BQ329:BQ332" si="46">IFERROR((BQ73 -BQ$252)/BQ$254,"")</f>
        <v>0.99663247168581759</v>
      </c>
      <c r="BR329" s="93"/>
      <c r="BT329" s="79"/>
      <c r="BV329" s="80"/>
      <c r="BW329" s="82"/>
      <c r="BZ329" s="82">
        <f t="shared" ref="BZ329:BZ331" si="47">IFERROR((BZ73 -BZ$252)/BZ$254,"")</f>
        <v>0.41805602556746435</v>
      </c>
      <c r="CA329" s="90"/>
      <c r="CC329" s="82">
        <f t="shared" ref="CC329" si="48">IFERROR(-(CC73 -CC$252)/CC$254,"")</f>
        <v>1.017695035099361</v>
      </c>
      <c r="CD329" s="95"/>
      <c r="CF329" s="82">
        <f t="shared" ref="CF329:CF332" si="49">IFERROR(-(CF73 -CF$252)/CF$254,"")</f>
        <v>-0.15155589175998671</v>
      </c>
      <c r="CG329" s="95">
        <v>7.4</v>
      </c>
      <c r="CH329" s="2"/>
      <c r="CI329" s="82">
        <f t="shared" ref="CI329:CI332" si="50">IFERROR((CI73 -CI$252)/CI$254,"")</f>
        <v>0.62187822512317115</v>
      </c>
      <c r="CL329" s="79"/>
      <c r="CO329" s="82">
        <f t="shared" ref="CO329:CO332" si="51">IFERROR((CO73 -CO$252)/CO$254,"")</f>
        <v>0.85120207959819616</v>
      </c>
      <c r="CP329" s="80"/>
      <c r="CT329" s="80"/>
      <c r="CU329" s="82">
        <f t="shared" ref="CU329:CU332" si="52">IFERROR((CU73 -CU$252)/CU$254,"")</f>
        <v>1.1544491149697123</v>
      </c>
      <c r="CX329" s="2"/>
      <c r="DA329" s="82">
        <f t="shared" ref="DA329:DA331" si="53">IFERROR((DA73 -DA$252)/DA$254,"")</f>
        <v>9.0161517267640282E-2</v>
      </c>
      <c r="DB329" s="80"/>
      <c r="DD329" s="82"/>
      <c r="DE329" s="83"/>
      <c r="DF329" s="84"/>
      <c r="DG329" s="82"/>
      <c r="DH329" s="84"/>
      <c r="DI329" s="83"/>
      <c r="DJ329" s="83"/>
      <c r="DK329" s="84"/>
      <c r="DL329" s="83"/>
      <c r="DM329" s="83"/>
      <c r="DN329" s="83"/>
      <c r="DO329" s="83"/>
      <c r="DP329" s="83"/>
      <c r="DQ329" s="83"/>
      <c r="DR329" s="83"/>
      <c r="DS329" s="83"/>
      <c r="DT329" s="83"/>
      <c r="DU329" s="83"/>
      <c r="DV329" s="83"/>
      <c r="DW329" s="84"/>
      <c r="DX329" s="84"/>
      <c r="DY329" s="84"/>
      <c r="DZ329" s="83"/>
      <c r="EA329" s="83"/>
      <c r="EB329" s="83"/>
      <c r="EC329" s="83"/>
      <c r="ED329" s="83"/>
      <c r="EE329" s="83"/>
      <c r="EF329" s="83"/>
      <c r="EG329" s="83"/>
      <c r="EH329" s="83"/>
      <c r="EI329" s="83"/>
      <c r="EJ329" s="83"/>
      <c r="EK329" s="83"/>
      <c r="EL329" s="83"/>
      <c r="EM329" s="83"/>
      <c r="EN329" s="83"/>
      <c r="EO329" s="83"/>
      <c r="EP329" s="83"/>
      <c r="EQ329" s="83"/>
      <c r="ER329" s="83"/>
      <c r="ES329" s="83"/>
      <c r="ET329" s="83"/>
      <c r="EU329" s="83"/>
      <c r="EV329" s="83"/>
      <c r="EW329" s="83"/>
      <c r="EX329" s="83"/>
    </row>
    <row r="330" spans="1:154" s="81" customFormat="1" x14ac:dyDescent="0.2">
      <c r="A330" s="79" t="str">
        <f t="shared" si="35"/>
        <v>0801949J</v>
      </c>
      <c r="B330" s="79" t="str">
        <f t="shared" si="35"/>
        <v>PR</v>
      </c>
      <c r="C330" s="79"/>
      <c r="D330" s="79"/>
      <c r="E330" s="79"/>
      <c r="F330" s="80"/>
      <c r="G330" s="79"/>
      <c r="I330" s="80"/>
      <c r="J330" s="80"/>
      <c r="L330" s="82"/>
      <c r="N330" s="80"/>
      <c r="O330" s="82"/>
      <c r="R330" s="79"/>
      <c r="U330" s="80"/>
      <c r="V330" s="80"/>
      <c r="X330" s="82">
        <f t="shared" si="36"/>
        <v>3.0031771421611317</v>
      </c>
      <c r="Z330" s="80"/>
      <c r="AA330" s="79"/>
      <c r="AD330" s="79"/>
      <c r="AG330" s="79"/>
      <c r="AH330" s="80"/>
      <c r="AJ330" s="82">
        <f t="shared" si="37"/>
        <v>1.805062718838562</v>
      </c>
      <c r="AK330" s="79"/>
      <c r="AL330" s="80"/>
      <c r="AM330" s="82">
        <f t="shared" si="38"/>
        <v>0.6800768295527333</v>
      </c>
      <c r="AP330" s="82">
        <f t="shared" si="39"/>
        <v>-0.16884935360551456</v>
      </c>
      <c r="AS330" s="82">
        <f t="shared" si="40"/>
        <v>1.7859527133986113</v>
      </c>
      <c r="AT330" s="80"/>
      <c r="AV330" s="82"/>
      <c r="AW330" s="99"/>
      <c r="AX330" s="80"/>
      <c r="AY330" s="82">
        <f t="shared" si="42"/>
        <v>0.6396214498788908</v>
      </c>
      <c r="AZ330" s="99">
        <v>0</v>
      </c>
      <c r="BB330" s="82">
        <f t="shared" si="43"/>
        <v>-0.54594797919446214</v>
      </c>
      <c r="BC330" s="99"/>
      <c r="BE330" s="82">
        <f t="shared" si="44"/>
        <v>2.6063988293647018</v>
      </c>
      <c r="BF330" s="95"/>
      <c r="BH330" s="79"/>
      <c r="BJ330" s="80"/>
      <c r="BK330" s="82">
        <f t="shared" si="45"/>
        <v>2.5929430272846545</v>
      </c>
      <c r="BL330" s="95"/>
      <c r="BN330" s="79"/>
      <c r="BQ330" s="82">
        <f t="shared" si="46"/>
        <v>1.7939384490344716</v>
      </c>
      <c r="BR330" s="93"/>
      <c r="BT330" s="79"/>
      <c r="BV330" s="80"/>
      <c r="BW330" s="82"/>
      <c r="BZ330" s="82">
        <f t="shared" si="47"/>
        <v>1.3109850263233429</v>
      </c>
      <c r="CA330" s="90"/>
      <c r="CC330" s="82"/>
      <c r="CD330" s="95"/>
      <c r="CF330" s="82">
        <f t="shared" si="49"/>
        <v>1.3485936262816676</v>
      </c>
      <c r="CG330" s="95">
        <v>0</v>
      </c>
      <c r="CH330" s="2"/>
      <c r="CI330" s="82">
        <f t="shared" si="50"/>
        <v>2.0473098490386699</v>
      </c>
      <c r="CL330" s="79"/>
      <c r="CO330" s="82">
        <f t="shared" si="51"/>
        <v>2.3596614611646176</v>
      </c>
      <c r="CP330" s="80"/>
      <c r="CT330" s="80"/>
      <c r="CU330" s="82">
        <f t="shared" si="52"/>
        <v>-5.2452144571449946</v>
      </c>
      <c r="CX330" s="2"/>
      <c r="DA330" s="82"/>
      <c r="DB330" s="80"/>
      <c r="DD330" s="82"/>
      <c r="DE330" s="83"/>
      <c r="DF330" s="84"/>
      <c r="DG330" s="82"/>
      <c r="DH330" s="84"/>
      <c r="DI330" s="83"/>
      <c r="DJ330" s="83"/>
      <c r="DK330" s="84"/>
      <c r="DL330" s="83"/>
      <c r="DM330" s="83"/>
      <c r="DN330" s="83"/>
      <c r="DO330" s="83"/>
      <c r="DP330" s="83"/>
      <c r="DQ330" s="83"/>
      <c r="DR330" s="83"/>
      <c r="DS330" s="83"/>
      <c r="DT330" s="83"/>
      <c r="DU330" s="83"/>
      <c r="DV330" s="83"/>
      <c r="DW330" s="84"/>
      <c r="DX330" s="84"/>
      <c r="DY330" s="84"/>
      <c r="DZ330" s="83"/>
      <c r="EA330" s="83"/>
      <c r="EB330" s="83"/>
      <c r="EC330" s="83"/>
      <c r="ED330" s="83"/>
      <c r="EE330" s="83"/>
      <c r="EF330" s="83"/>
      <c r="EG330" s="83"/>
      <c r="EH330" s="83"/>
      <c r="EI330" s="83"/>
      <c r="EJ330" s="83"/>
      <c r="EK330" s="83"/>
      <c r="EL330" s="83"/>
      <c r="EM330" s="83"/>
      <c r="EN330" s="83"/>
      <c r="EO330" s="83"/>
      <c r="EP330" s="83"/>
      <c r="EQ330" s="83"/>
      <c r="ER330" s="83"/>
      <c r="ES330" s="83"/>
      <c r="ET330" s="83"/>
      <c r="EU330" s="83"/>
      <c r="EV330" s="83"/>
      <c r="EW330" s="83"/>
      <c r="EX330" s="83"/>
    </row>
    <row r="331" spans="1:154" s="81" customFormat="1" x14ac:dyDescent="0.2">
      <c r="A331" s="79" t="str">
        <f t="shared" si="35"/>
        <v>0801950K</v>
      </c>
      <c r="B331" s="79" t="str">
        <f t="shared" si="35"/>
        <v>PR</v>
      </c>
      <c r="C331" s="79"/>
      <c r="D331" s="79"/>
      <c r="E331" s="79"/>
      <c r="F331" s="80"/>
      <c r="G331" s="79"/>
      <c r="I331" s="80"/>
      <c r="J331" s="80"/>
      <c r="L331" s="82"/>
      <c r="N331" s="80"/>
      <c r="O331" s="82"/>
      <c r="R331" s="79"/>
      <c r="U331" s="80"/>
      <c r="V331" s="80"/>
      <c r="X331" s="82">
        <f t="shared" si="36"/>
        <v>0.64955226856961612</v>
      </c>
      <c r="Z331" s="80"/>
      <c r="AA331" s="79"/>
      <c r="AD331" s="79"/>
      <c r="AG331" s="79"/>
      <c r="AH331" s="80"/>
      <c r="AJ331" s="82">
        <f t="shared" si="37"/>
        <v>0.15114125290719868</v>
      </c>
      <c r="AK331" s="79"/>
      <c r="AL331" s="80"/>
      <c r="AM331" s="82">
        <f t="shared" si="38"/>
        <v>-0.47311824775434641</v>
      </c>
      <c r="AP331" s="82">
        <f t="shared" si="39"/>
        <v>-0.86548194804244682</v>
      </c>
      <c r="AS331" s="82">
        <f t="shared" si="40"/>
        <v>0.39812609422780043</v>
      </c>
      <c r="AT331" s="80"/>
      <c r="AV331" s="82"/>
      <c r="AW331" s="99"/>
      <c r="AX331" s="80"/>
      <c r="AY331" s="82">
        <f t="shared" si="42"/>
        <v>-8.0343906005175617E-2</v>
      </c>
      <c r="AZ331" s="99">
        <v>1.9</v>
      </c>
      <c r="BB331" s="82">
        <f t="shared" si="43"/>
        <v>0.45777368520331424</v>
      </c>
      <c r="BC331" s="99"/>
      <c r="BE331" s="82">
        <f t="shared" si="44"/>
        <v>1.0896044898692687</v>
      </c>
      <c r="BF331" s="95"/>
      <c r="BH331" s="79"/>
      <c r="BJ331" s="80"/>
      <c r="BK331" s="82">
        <f t="shared" si="45"/>
        <v>1.5770355055314658</v>
      </c>
      <c r="BL331" s="95"/>
      <c r="BN331" s="79"/>
      <c r="BQ331" s="82">
        <f t="shared" si="46"/>
        <v>1.0962957188543994</v>
      </c>
      <c r="BR331" s="93"/>
      <c r="BT331" s="79"/>
      <c r="BV331" s="80"/>
      <c r="BW331" s="82"/>
      <c r="BZ331" s="82">
        <f t="shared" si="47"/>
        <v>1.5959623669901126</v>
      </c>
      <c r="CA331" s="90"/>
      <c r="CC331" s="82"/>
      <c r="CD331" s="95"/>
      <c r="CF331" s="82">
        <f t="shared" si="49"/>
        <v>0.55797428569214713</v>
      </c>
      <c r="CG331" s="95">
        <v>3.9</v>
      </c>
      <c r="CH331" s="2"/>
      <c r="CI331" s="82">
        <f t="shared" si="50"/>
        <v>1.2775767721243003</v>
      </c>
      <c r="CL331" s="79"/>
      <c r="CO331" s="82">
        <f t="shared" si="51"/>
        <v>-6.6910948282339167</v>
      </c>
      <c r="CP331" s="80"/>
      <c r="CT331" s="80"/>
      <c r="CU331" s="82">
        <f t="shared" si="52"/>
        <v>0.6424760292005357</v>
      </c>
      <c r="CX331" s="2"/>
      <c r="DA331" s="82">
        <f t="shared" si="53"/>
        <v>1.4425842762822523</v>
      </c>
      <c r="DB331" s="80"/>
      <c r="DD331" s="82"/>
      <c r="DE331" s="83"/>
      <c r="DF331" s="84"/>
      <c r="DG331" s="82"/>
      <c r="DH331" s="84"/>
      <c r="DI331" s="83"/>
      <c r="DJ331" s="83"/>
      <c r="DK331" s="84"/>
      <c r="DL331" s="83"/>
      <c r="DM331" s="83"/>
      <c r="DN331" s="83"/>
      <c r="DO331" s="83"/>
      <c r="DP331" s="83"/>
      <c r="DQ331" s="83"/>
      <c r="DR331" s="83"/>
      <c r="DS331" s="83"/>
      <c r="DT331" s="83"/>
      <c r="DU331" s="83"/>
      <c r="DV331" s="83"/>
      <c r="DW331" s="84"/>
      <c r="DX331" s="84"/>
      <c r="DY331" s="84"/>
      <c r="DZ331" s="83"/>
      <c r="EA331" s="83"/>
      <c r="EB331" s="83"/>
      <c r="EC331" s="83"/>
      <c r="ED331" s="83"/>
      <c r="EE331" s="83"/>
      <c r="EF331" s="83"/>
      <c r="EG331" s="83"/>
      <c r="EH331" s="83"/>
      <c r="EI331" s="83"/>
      <c r="EJ331" s="83"/>
      <c r="EK331" s="83"/>
      <c r="EL331" s="83"/>
      <c r="EM331" s="83"/>
      <c r="EN331" s="83"/>
      <c r="EO331" s="83"/>
      <c r="EP331" s="83"/>
      <c r="EQ331" s="83"/>
      <c r="ER331" s="83"/>
      <c r="ES331" s="83"/>
      <c r="ET331" s="83"/>
      <c r="EU331" s="83"/>
      <c r="EV331" s="83"/>
      <c r="EW331" s="83"/>
      <c r="EX331" s="83"/>
    </row>
    <row r="332" spans="1:154" s="81" customFormat="1" x14ac:dyDescent="0.2">
      <c r="A332" s="79" t="str">
        <f t="shared" si="35"/>
        <v>0801951L</v>
      </c>
      <c r="B332" s="79" t="str">
        <f t="shared" si="35"/>
        <v>PR</v>
      </c>
      <c r="C332" s="79"/>
      <c r="D332" s="79"/>
      <c r="E332" s="79"/>
      <c r="F332" s="80"/>
      <c r="G332" s="79"/>
      <c r="I332" s="80"/>
      <c r="J332" s="80"/>
      <c r="L332" s="82"/>
      <c r="N332" s="80"/>
      <c r="O332" s="82"/>
      <c r="R332" s="79"/>
      <c r="U332" s="80"/>
      <c r="V332" s="80"/>
      <c r="X332" s="82">
        <f t="shared" si="36"/>
        <v>9.6150386110420968E-2</v>
      </c>
      <c r="Z332" s="80"/>
      <c r="AA332" s="79"/>
      <c r="AD332" s="79"/>
      <c r="AG332" s="79"/>
      <c r="AH332" s="80"/>
      <c r="AJ332" s="82">
        <f t="shared" si="37"/>
        <v>-1.1206866448028058E-2</v>
      </c>
      <c r="AK332" s="79"/>
      <c r="AL332" s="80"/>
      <c r="AM332" s="82">
        <f t="shared" si="38"/>
        <v>1.0876317163118618</v>
      </c>
      <c r="AP332" s="82">
        <f t="shared" si="39"/>
        <v>1.6087648528887268</v>
      </c>
      <c r="AS332" s="82">
        <f t="shared" si="40"/>
        <v>0.2545578232790961</v>
      </c>
      <c r="AT332" s="80"/>
      <c r="AV332" s="82"/>
      <c r="AW332" s="99"/>
      <c r="AX332" s="80"/>
      <c r="AY332" s="82">
        <f t="shared" si="42"/>
        <v>-4.7790651759853997</v>
      </c>
      <c r="AZ332" s="99">
        <v>14.3</v>
      </c>
      <c r="BB332" s="82">
        <f t="shared" si="43"/>
        <v>-5.4589013891414728</v>
      </c>
      <c r="BC332" s="99"/>
      <c r="BE332" s="82">
        <f t="shared" si="44"/>
        <v>-2.3901001713261363</v>
      </c>
      <c r="BF332" s="95"/>
      <c r="BH332" s="79"/>
      <c r="BJ332" s="80"/>
      <c r="BK332" s="82">
        <f t="shared" si="45"/>
        <v>-1.6553975182286811</v>
      </c>
      <c r="BL332" s="95"/>
      <c r="BN332" s="79"/>
      <c r="BQ332" s="82">
        <f t="shared" si="46"/>
        <v>-1.4949487075287264</v>
      </c>
      <c r="BR332" s="93"/>
      <c r="BT332" s="79"/>
      <c r="BV332" s="80"/>
      <c r="BW332" s="82"/>
      <c r="BZ332" s="82"/>
      <c r="CA332" s="90"/>
      <c r="CC332" s="82"/>
      <c r="CD332" s="95"/>
      <c r="CF332" s="82">
        <f t="shared" si="49"/>
        <v>-3.719479069805002</v>
      </c>
      <c r="CG332" s="95">
        <v>25</v>
      </c>
      <c r="CH332" s="2"/>
      <c r="CI332" s="82">
        <f t="shared" si="50"/>
        <v>-1.5608139489974378</v>
      </c>
      <c r="CL332" s="79"/>
      <c r="CO332" s="82">
        <f t="shared" si="51"/>
        <v>-0.22626890723496337</v>
      </c>
      <c r="CP332" s="80"/>
      <c r="CT332" s="80"/>
      <c r="CU332" s="82">
        <f t="shared" si="52"/>
        <v>-5.2452144571449946</v>
      </c>
      <c r="CX332" s="2"/>
      <c r="DA332" s="82"/>
      <c r="DB332" s="80"/>
      <c r="DD332" s="82"/>
      <c r="DE332" s="83"/>
      <c r="DF332" s="84"/>
      <c r="DG332" s="82"/>
      <c r="DH332" s="84"/>
      <c r="DI332" s="83"/>
      <c r="DJ332" s="83"/>
      <c r="DK332" s="84"/>
      <c r="DL332" s="83"/>
      <c r="DM332" s="83"/>
      <c r="DN332" s="83"/>
      <c r="DO332" s="83"/>
      <c r="DP332" s="83"/>
      <c r="DQ332" s="83"/>
      <c r="DR332" s="83"/>
      <c r="DS332" s="83"/>
      <c r="DT332" s="83"/>
      <c r="DU332" s="83"/>
      <c r="DV332" s="83"/>
      <c r="DW332" s="84"/>
      <c r="DX332" s="84"/>
      <c r="DY332" s="84"/>
      <c r="DZ332" s="83"/>
      <c r="EA332" s="83"/>
      <c r="EB332" s="83"/>
      <c r="EC332" s="83"/>
      <c r="ED332" s="83"/>
      <c r="EE332" s="83"/>
      <c r="EF332" s="83"/>
      <c r="EG332" s="83"/>
      <c r="EH332" s="83"/>
      <c r="EI332" s="83"/>
      <c r="EJ332" s="83"/>
      <c r="EK332" s="83"/>
      <c r="EL332" s="83"/>
      <c r="EM332" s="83"/>
      <c r="EN332" s="83"/>
      <c r="EO332" s="83"/>
      <c r="EP332" s="83"/>
      <c r="EQ332" s="83"/>
      <c r="ER332" s="83"/>
      <c r="ES332" s="83"/>
      <c r="ET332" s="83"/>
      <c r="EU332" s="83"/>
      <c r="EV332" s="83"/>
      <c r="EW332" s="83"/>
      <c r="EX332" s="83"/>
    </row>
    <row r="333" spans="1:154" s="66" customFormat="1" x14ac:dyDescent="0.2">
      <c r="A333" s="28"/>
      <c r="B333" s="65"/>
      <c r="C333" s="28"/>
      <c r="D333" s="28"/>
      <c r="E333" s="28"/>
      <c r="F333" s="61"/>
      <c r="G333" s="28"/>
      <c r="I333" s="61"/>
      <c r="J333" s="61"/>
      <c r="L333" s="15">
        <f>IFERROR((L252 -L$252)/L$254,"")</f>
        <v>0</v>
      </c>
      <c r="N333" s="61"/>
      <c r="O333" s="15">
        <f>IFERROR((O252 -O$252)/O$254,"")</f>
        <v>0</v>
      </c>
      <c r="R333" s="28"/>
      <c r="U333" s="61"/>
      <c r="V333" s="61"/>
      <c r="X333" s="15">
        <f>IFERROR((X252 -X$252)/X$254,"")</f>
        <v>0</v>
      </c>
      <c r="Z333" s="61"/>
      <c r="AA333" s="28"/>
      <c r="AD333" s="28"/>
      <c r="AG333" s="28"/>
      <c r="AH333" s="61"/>
      <c r="AJ333" s="15">
        <f>IFERROR((AJ252 -AJ$252)/AJ$254,"")</f>
        <v>0</v>
      </c>
      <c r="AL333" s="61"/>
      <c r="AM333" s="15">
        <f>IFERROR((AM252 -AM$252)/AM$254,"")</f>
        <v>0</v>
      </c>
      <c r="AP333" s="15">
        <f>IFERROR((AP252 -AP$252)/AP$254,"")</f>
        <v>0</v>
      </c>
      <c r="AS333" s="15">
        <f>IFERROR((AS252 -AS$252)/AS$254,"")</f>
        <v>0</v>
      </c>
      <c r="AT333" s="61"/>
      <c r="AV333" s="15">
        <f>IFERROR((AV252 -AV$252)/AV$254,"")</f>
        <v>0</v>
      </c>
      <c r="AX333" s="61"/>
      <c r="AY333" s="15">
        <f>IFERROR((AY252 -AY$252)/AY$254,"")</f>
        <v>0</v>
      </c>
      <c r="BB333" s="15">
        <f>IFERROR((BB252 -BB$252)/BB$254,"")</f>
        <v>0</v>
      </c>
      <c r="BE333" s="15">
        <f>IFERROR((BE252 -BE$252)/BE$254,"")</f>
        <v>0</v>
      </c>
      <c r="BF333" s="61"/>
      <c r="BH333" s="28"/>
      <c r="BJ333" s="61"/>
      <c r="BK333" s="15">
        <f>IFERROR((BK252 -BK$252)/BK$254,"")</f>
        <v>0</v>
      </c>
      <c r="BN333" s="28"/>
      <c r="BQ333" s="15">
        <f>IFERROR((BQ252 -BQ$252)/BQ$254,"")</f>
        <v>0</v>
      </c>
      <c r="BR333" s="61"/>
      <c r="BT333" s="28"/>
      <c r="BV333" s="61"/>
      <c r="BW333" s="15">
        <f>IFERROR((BW252 -BW$252)/BW$254,"")</f>
        <v>0</v>
      </c>
      <c r="BZ333" s="15">
        <f>IFERROR((BZ252 -BZ$252)/BZ$254,"")</f>
        <v>0</v>
      </c>
      <c r="CC333" s="15">
        <f>IFERROR((CC252 -CC$252)/CC$254,"")</f>
        <v>0</v>
      </c>
      <c r="CD333" s="61"/>
      <c r="CF333" s="15">
        <f>IFERROR((CF252 -CF$252)/CF$254,"")</f>
        <v>0</v>
      </c>
      <c r="CH333" s="61"/>
      <c r="CI333" s="15">
        <f>IFERROR((CI252 -CI$252)/CI$254,"")</f>
        <v>0</v>
      </c>
      <c r="CL333" s="28"/>
      <c r="CO333" s="15">
        <f>IFERROR((CO252 -CO$252)/CO$254,"")</f>
        <v>0</v>
      </c>
      <c r="CP333" s="61"/>
      <c r="CT333" s="61"/>
      <c r="CU333" s="15">
        <f>IFERROR((CU252 -CU$252)/CU$254,"")</f>
        <v>0</v>
      </c>
      <c r="DA333" s="15">
        <f>IFERROR((DA252 -DA$252)/DA$254,"")</f>
        <v>0</v>
      </c>
      <c r="DB333" s="61"/>
      <c r="DD333" s="15">
        <f>IFERROR((DD252 -DD$252)/DD$254,"")</f>
        <v>0</v>
      </c>
      <c r="DF333" s="61"/>
      <c r="DG333" s="15">
        <f>IFERROR((DG252 -DG$252)/DG$254,"")</f>
        <v>0</v>
      </c>
      <c r="DH333" s="61"/>
      <c r="DK333" s="61"/>
      <c r="DW333" s="61"/>
      <c r="DX333" s="61"/>
      <c r="DY333" s="61"/>
    </row>
    <row r="334" spans="1:154" s="54" customFormat="1" x14ac:dyDescent="0.2">
      <c r="A334"/>
      <c r="B334" s="1"/>
      <c r="C334"/>
      <c r="D334"/>
      <c r="E334"/>
      <c r="G334"/>
      <c r="L334"/>
      <c r="O334"/>
      <c r="R334"/>
      <c r="X334"/>
      <c r="AA334"/>
      <c r="AD334"/>
      <c r="AG334"/>
      <c r="AJ334"/>
      <c r="AM334"/>
      <c r="AP334"/>
      <c r="AS334"/>
      <c r="AV334"/>
      <c r="AY334"/>
      <c r="BB334"/>
      <c r="BE334"/>
      <c r="BH334"/>
      <c r="BK334"/>
      <c r="BN334"/>
      <c r="BQ334"/>
      <c r="BT334"/>
      <c r="BW334"/>
      <c r="BZ334"/>
      <c r="CC334"/>
      <c r="CF334"/>
      <c r="CI334"/>
      <c r="CL334"/>
      <c r="CO334"/>
      <c r="CU334"/>
      <c r="DA334"/>
      <c r="DD334"/>
      <c r="DE334" s="52"/>
      <c r="DF334" s="52"/>
      <c r="DG334"/>
      <c r="DH334" s="52"/>
      <c r="DI334" s="52"/>
      <c r="DJ334" s="52"/>
      <c r="DK334" s="52"/>
      <c r="DL334" s="52"/>
      <c r="DM334" s="52"/>
      <c r="DN334" s="52"/>
      <c r="DO334" s="52"/>
      <c r="DP334" s="52"/>
      <c r="DQ334" s="52"/>
      <c r="DR334" s="52"/>
      <c r="DS334" s="52"/>
      <c r="DT334" s="52"/>
      <c r="DU334" s="52"/>
      <c r="DV334" s="52"/>
      <c r="DW334" s="52"/>
      <c r="DX334" s="52"/>
      <c r="DY334" s="52"/>
      <c r="DZ334" s="52"/>
      <c r="EA334" s="52"/>
      <c r="EB334" s="52"/>
      <c r="EC334" s="52"/>
      <c r="ED334" s="52"/>
      <c r="EE334" s="52"/>
      <c r="EF334" s="52"/>
      <c r="EG334" s="52"/>
      <c r="EH334" s="52"/>
      <c r="EI334" s="52"/>
      <c r="EJ334" s="52"/>
      <c r="EK334" s="52"/>
      <c r="EL334" s="52"/>
      <c r="EM334" s="52"/>
      <c r="EN334" s="52"/>
      <c r="EO334" s="52"/>
      <c r="EP334" s="52"/>
      <c r="EQ334" s="52"/>
      <c r="ER334" s="52"/>
      <c r="ES334" s="52"/>
      <c r="ET334" s="52"/>
      <c r="EU334" s="52"/>
      <c r="EV334" s="52"/>
      <c r="EW334" s="52"/>
      <c r="EX334" s="52"/>
    </row>
    <row r="335" spans="1:154" s="54" customFormat="1" x14ac:dyDescent="0.2">
      <c r="A335"/>
      <c r="B335" s="1"/>
      <c r="C335"/>
      <c r="D335"/>
      <c r="E335" s="11" t="s">
        <v>60</v>
      </c>
      <c r="F335" s="59"/>
      <c r="G335"/>
      <c r="I335" s="59"/>
      <c r="J335" s="59"/>
      <c r="L335" s="12">
        <f>STDEV(L264:L332)</f>
        <v>1.0000000000000002</v>
      </c>
      <c r="N335" s="59"/>
      <c r="O335" s="12">
        <f>STDEV(O264:O332)</f>
        <v>1.0000000000000027</v>
      </c>
      <c r="R335"/>
      <c r="U335" s="59"/>
      <c r="V335" s="59"/>
      <c r="X335" s="12">
        <f>STDEV(X264:X332)</f>
        <v>1.000000000000004</v>
      </c>
      <c r="Z335" s="59"/>
      <c r="AA335"/>
      <c r="AD335"/>
      <c r="AG335"/>
      <c r="AH335" s="59"/>
      <c r="AJ335" s="12">
        <f>STDEV(AJ264:AJ332)</f>
        <v>0.99999999999998235</v>
      </c>
      <c r="AL335" s="59"/>
      <c r="AM335" s="12">
        <f>STDEV(AM264:AM332)</f>
        <v>0.99999999999999933</v>
      </c>
      <c r="AP335" s="12">
        <f>STDEV(AP264:AP332)</f>
        <v>0.99999999999999101</v>
      </c>
      <c r="AS335" s="12">
        <f>STDEV(AS264:AS332)</f>
        <v>1.0000000000000027</v>
      </c>
      <c r="AT335" s="59"/>
      <c r="AV335" s="12">
        <f>STDEV(AV264:AV332)</f>
        <v>1</v>
      </c>
      <c r="AX335" s="59"/>
      <c r="AY335" s="12">
        <f>STDEV(AY264:AY332)</f>
        <v>1</v>
      </c>
      <c r="BB335" s="12">
        <f>STDEV(BB264:BB332)</f>
        <v>0.99999999999999978</v>
      </c>
      <c r="BE335" s="12">
        <f>STDEV(BE264:BE332)</f>
        <v>1.0000000000000018</v>
      </c>
      <c r="BF335" s="59"/>
      <c r="BH335"/>
      <c r="BJ335" s="59"/>
      <c r="BK335" s="12">
        <f>STDEV(BK264:BK332)</f>
        <v>0.99999999999999967</v>
      </c>
      <c r="BN335"/>
      <c r="BQ335" s="12">
        <f>STDEV(BQ264:BQ332)</f>
        <v>1</v>
      </c>
      <c r="BR335" s="59"/>
      <c r="BT335"/>
      <c r="BV335" s="59"/>
      <c r="BW335" s="12">
        <f>STDEV(BW264:BW332)</f>
        <v>1.040712395055343</v>
      </c>
      <c r="BZ335" s="12">
        <f>STDEV(BZ264:BZ332)</f>
        <v>0.99999999999999889</v>
      </c>
      <c r="CC335" s="12">
        <f>STDEV(CC264:CC332)</f>
        <v>0.99519190139240754</v>
      </c>
      <c r="CD335" s="59"/>
      <c r="CF335" s="12">
        <f>STDEV(CF264:CF332)</f>
        <v>0.99999999999999978</v>
      </c>
      <c r="CH335" s="59"/>
      <c r="CI335" s="12">
        <f>STDEV(CI264:CI332)</f>
        <v>0.99999999999999434</v>
      </c>
      <c r="CL335"/>
      <c r="CO335" s="12">
        <f>STDEV(CO264:CO332)</f>
        <v>3.2864622125187295</v>
      </c>
      <c r="CP335" s="59"/>
      <c r="CT335" s="59"/>
      <c r="CU335" s="12">
        <f>STDEV(CU264:CU332)</f>
        <v>2.4001116428925777</v>
      </c>
      <c r="DA335" s="12">
        <f>STDEV(DA264:DA332)</f>
        <v>1.0000000000000282</v>
      </c>
      <c r="DB335" s="59"/>
      <c r="DD335" s="12">
        <f>STDEV(DD264:DD332)</f>
        <v>1</v>
      </c>
      <c r="DE335" s="52"/>
      <c r="DF335" s="55"/>
      <c r="DG335" s="12">
        <f>STDEV(DG264:DG332)</f>
        <v>1</v>
      </c>
      <c r="DH335" s="55"/>
      <c r="DI335" s="52"/>
      <c r="DJ335" s="52"/>
      <c r="DK335" s="55"/>
      <c r="DL335" s="52"/>
      <c r="DM335" s="52"/>
      <c r="DN335" s="52"/>
      <c r="DO335" s="52"/>
      <c r="DP335" s="52"/>
      <c r="DQ335" s="52"/>
      <c r="DR335" s="52"/>
      <c r="DS335" s="52"/>
      <c r="DT335" s="52"/>
      <c r="DU335" s="52"/>
      <c r="DV335" s="52"/>
      <c r="DW335" s="55"/>
      <c r="DX335" s="55"/>
      <c r="DY335" s="55"/>
      <c r="DZ335" s="52"/>
      <c r="EA335" s="52"/>
      <c r="EB335" s="52"/>
      <c r="EC335" s="52"/>
      <c r="ED335" s="52"/>
      <c r="EE335" s="52"/>
      <c r="EF335" s="52"/>
      <c r="EG335" s="52"/>
      <c r="EH335" s="52"/>
      <c r="EI335" s="52"/>
      <c r="EJ335" s="52"/>
      <c r="EK335" s="52"/>
      <c r="EL335" s="52"/>
      <c r="EM335" s="52"/>
      <c r="EN335" s="52"/>
      <c r="EO335" s="52"/>
      <c r="EP335" s="52"/>
      <c r="EQ335" s="52"/>
      <c r="ER335" s="52"/>
      <c r="ES335" s="52"/>
      <c r="ET335" s="52"/>
      <c r="EU335" s="52"/>
      <c r="EV335" s="52"/>
      <c r="EW335" s="52"/>
      <c r="EX335" s="52"/>
    </row>
    <row r="336" spans="1:154" s="112" customFormat="1" ht="15" x14ac:dyDescent="0.25">
      <c r="A336" s="108"/>
      <c r="B336" s="109"/>
      <c r="C336" s="108"/>
      <c r="D336" s="108"/>
      <c r="E336" s="110" t="s">
        <v>61</v>
      </c>
      <c r="F336" s="111"/>
      <c r="G336" s="108"/>
      <c r="I336" s="111"/>
      <c r="J336" s="111"/>
      <c r="L336" s="113">
        <f>MAX(L264:L332)</f>
        <v>5.5320910088370923</v>
      </c>
      <c r="N336" s="111"/>
      <c r="O336" s="113">
        <f>MAX(O264:O332)</f>
        <v>1.854272521637047</v>
      </c>
      <c r="R336" s="108"/>
      <c r="U336" s="111"/>
      <c r="V336" s="111"/>
      <c r="X336" s="113">
        <f>MAX(X264:X332)</f>
        <v>3.0031771421611317</v>
      </c>
      <c r="Z336" s="111"/>
      <c r="AA336" s="108"/>
      <c r="AD336" s="108"/>
      <c r="AG336" s="108"/>
      <c r="AH336" s="111"/>
      <c r="AJ336" s="113">
        <f>MAX(AJ264:AJ332)</f>
        <v>3.357516610172909</v>
      </c>
      <c r="AL336" s="111"/>
      <c r="AM336" s="113">
        <f>MAX(AM264:AM332)</f>
        <v>1.8795849621733502</v>
      </c>
      <c r="AP336" s="113">
        <f>MAX(AP264:AP332)</f>
        <v>4.6114915530479177</v>
      </c>
      <c r="AS336" s="113">
        <f>MAX(AS264:AS332)</f>
        <v>2.5037940681421342</v>
      </c>
      <c r="AT336" s="111"/>
      <c r="AV336" s="113">
        <f>MAX(AV264:AV332)</f>
        <v>0.88222338836241843</v>
      </c>
      <c r="AX336" s="111"/>
      <c r="AY336" s="113">
        <f>MAX(AY264:AY332)</f>
        <v>0.6396214498788908</v>
      </c>
      <c r="BB336" s="113">
        <f>MAX(BB264:BB332)</f>
        <v>0.6426697812765888</v>
      </c>
      <c r="BE336" s="113">
        <f>MAX(BE264:BE332)</f>
        <v>2.6063988293647018</v>
      </c>
      <c r="BF336" s="111"/>
      <c r="BH336" s="108"/>
      <c r="BJ336" s="111"/>
      <c r="BK336" s="113">
        <f>MAX(BK264:BK332)</f>
        <v>2.5929430272846545</v>
      </c>
      <c r="BN336" s="108"/>
      <c r="BQ336" s="113">
        <f>MAX(BQ264:BQ332)</f>
        <v>1.7939384490344716</v>
      </c>
      <c r="BR336" s="111"/>
      <c r="BT336" s="108"/>
      <c r="BV336" s="111"/>
      <c r="BW336" s="113">
        <f>MAX(BW264:BW332)</f>
        <v>1.8226399307176726</v>
      </c>
      <c r="BZ336" s="113">
        <f>MAX(BZ264:BZ332)</f>
        <v>2.8498626659238986</v>
      </c>
      <c r="CC336" s="113">
        <f>MAX(CC264:CC332)</f>
        <v>1.017695035099361</v>
      </c>
      <c r="CD336" s="111"/>
      <c r="CF336" s="113">
        <f>MAX(CF264:CF332)</f>
        <v>1.3485936262816676</v>
      </c>
      <c r="CH336" s="111"/>
      <c r="CI336" s="113">
        <f>MAX(CI264:CI332)</f>
        <v>2.0473098490386699</v>
      </c>
      <c r="CL336" s="108"/>
      <c r="CO336" s="113">
        <f>MAX(CO264:CO332)</f>
        <v>2.3596614611646176</v>
      </c>
      <c r="CP336" s="111"/>
      <c r="CT336" s="111"/>
      <c r="CU336" s="113">
        <f>MAX(CU264:CU332)</f>
        <v>1.1544491149697123</v>
      </c>
      <c r="DA336" s="113">
        <f>MAX(DA264:DA332)</f>
        <v>1.4425842762822523</v>
      </c>
      <c r="DB336" s="111"/>
      <c r="DD336" s="113">
        <f>MAX(DD264:DD332)</f>
        <v>0.87252916210225662</v>
      </c>
      <c r="DE336" s="114"/>
      <c r="DF336" s="115"/>
      <c r="DG336" s="113">
        <f>MAX(DG264:DG332)</f>
        <v>1.099428508439507</v>
      </c>
      <c r="DH336" s="115"/>
      <c r="DI336" s="114"/>
      <c r="DJ336" s="114"/>
      <c r="DK336" s="115"/>
      <c r="DL336" s="114"/>
      <c r="DM336" s="114"/>
      <c r="DN336" s="114"/>
      <c r="DO336" s="114"/>
      <c r="DP336" s="114"/>
      <c r="DQ336" s="114"/>
      <c r="DR336" s="114"/>
      <c r="DS336" s="114"/>
      <c r="DT336" s="114"/>
      <c r="DU336" s="114"/>
      <c r="DV336" s="114"/>
      <c r="DW336" s="115"/>
      <c r="DX336" s="115"/>
      <c r="DY336" s="115"/>
      <c r="DZ336" s="114"/>
      <c r="EA336" s="114"/>
      <c r="EB336" s="114"/>
      <c r="EC336" s="114"/>
      <c r="ED336" s="114"/>
      <c r="EE336" s="114"/>
      <c r="EF336" s="114"/>
      <c r="EG336" s="114"/>
      <c r="EH336" s="114"/>
      <c r="EI336" s="114"/>
      <c r="EJ336" s="114"/>
      <c r="EK336" s="114"/>
      <c r="EL336" s="114"/>
      <c r="EM336" s="114"/>
      <c r="EN336" s="114"/>
      <c r="EO336" s="114"/>
      <c r="EP336" s="114"/>
      <c r="EQ336" s="114"/>
      <c r="ER336" s="114"/>
      <c r="ES336" s="114"/>
      <c r="ET336" s="114"/>
      <c r="EU336" s="114"/>
      <c r="EV336" s="114"/>
      <c r="EW336" s="114"/>
      <c r="EX336" s="114"/>
    </row>
    <row r="337" spans="1:154" s="54" customFormat="1" x14ac:dyDescent="0.2">
      <c r="A337"/>
      <c r="B337" s="1"/>
      <c r="C337"/>
      <c r="D337"/>
      <c r="E337" s="11" t="s">
        <v>62</v>
      </c>
      <c r="F337" s="59"/>
      <c r="G337"/>
      <c r="I337" s="59"/>
      <c r="J337" s="59"/>
      <c r="L337" s="12">
        <f>MIN(L264:L332)</f>
        <v>-1.0295171008422563</v>
      </c>
      <c r="N337" s="59"/>
      <c r="O337" s="12">
        <f>MIN(O264:O332)</f>
        <v>-3.150107097227306</v>
      </c>
      <c r="R337"/>
      <c r="U337" s="59"/>
      <c r="V337" s="59"/>
      <c r="X337" s="12">
        <f>MIN(X264:X332)</f>
        <v>-1.2640180960784435</v>
      </c>
      <c r="Z337" s="59"/>
      <c r="AA337"/>
      <c r="AD337"/>
      <c r="AG337"/>
      <c r="AH337" s="59"/>
      <c r="AJ337" s="12">
        <f>MIN(AJ264:AJ332)</f>
        <v>-1.512926970483867</v>
      </c>
      <c r="AL337" s="59"/>
      <c r="AM337" s="12">
        <f>MIN(AM264:AM332)</f>
        <v>-6.0816292462237174</v>
      </c>
      <c r="AP337" s="12">
        <f>MIN(AP264:AP332)</f>
        <v>-0.98559101604881405</v>
      </c>
      <c r="AS337" s="12">
        <f>MIN(AS264:AS332)</f>
        <v>-2.1940787979015872</v>
      </c>
      <c r="AT337" s="59"/>
      <c r="AV337" s="12">
        <f>MIN(AV264:AV332)</f>
        <v>-3.0170275435217988</v>
      </c>
      <c r="AX337" s="59"/>
      <c r="AY337" s="12">
        <f>MIN(AY264:AY332)</f>
        <v>-4.7790651759853997</v>
      </c>
      <c r="BB337" s="12">
        <f>MIN(BB264:BB332)</f>
        <v>-5.4589013891414728</v>
      </c>
      <c r="BE337" s="12">
        <f>MIN(BE264:BE332)</f>
        <v>-2.3901001713261363</v>
      </c>
      <c r="BF337" s="59"/>
      <c r="BH337"/>
      <c r="BJ337" s="59"/>
      <c r="BK337" s="12">
        <f>MIN(BK264:BK332)</f>
        <v>-2.1171736644801307</v>
      </c>
      <c r="BN337"/>
      <c r="BQ337" s="12">
        <f>MIN(BQ264:BQ332)</f>
        <v>-2.1925914377087987</v>
      </c>
      <c r="BR337" s="59"/>
      <c r="BT337"/>
      <c r="BV337" s="59"/>
      <c r="BW337" s="12">
        <f>MIN(BW264:BW332)</f>
        <v>-2.6761084698786153</v>
      </c>
      <c r="BZ337" s="12">
        <f>MIN(BZ264:BZ332)</f>
        <v>-1.4247974440776461</v>
      </c>
      <c r="CC337" s="12">
        <f>MIN(CC264:CC332)</f>
        <v>-3.5035847741687332</v>
      </c>
      <c r="CD337" s="59"/>
      <c r="CF337" s="12">
        <f>MIN(CF264:CF332)</f>
        <v>-3.719479069805002</v>
      </c>
      <c r="CH337" s="59"/>
      <c r="CI337" s="12">
        <f>MIN(CI264:CI332)</f>
        <v>-2.2012168741899938</v>
      </c>
      <c r="CL337"/>
      <c r="CO337" s="12">
        <f>MIN(CO264:CO332)</f>
        <v>-6.6910948282339167</v>
      </c>
      <c r="CP337" s="59"/>
      <c r="CT337" s="59"/>
      <c r="CU337" s="12">
        <f>MIN(CU264:CU332)</f>
        <v>-5.2452144571449946</v>
      </c>
      <c r="DA337" s="12">
        <f>MIN(DA264:DA332)</f>
        <v>-3.3660299779919236</v>
      </c>
      <c r="DB337" s="59"/>
      <c r="DD337" s="12">
        <f>MIN(DD264:DD332)</f>
        <v>-2.9266261019067676</v>
      </c>
      <c r="DE337" s="52"/>
      <c r="DF337" s="55"/>
      <c r="DG337" s="12">
        <f>MIN(DG264:DG332)</f>
        <v>-4.0584245237351535</v>
      </c>
      <c r="DH337" s="55"/>
      <c r="DI337" s="52"/>
      <c r="DJ337" s="52"/>
      <c r="DK337" s="55"/>
      <c r="DL337" s="52"/>
      <c r="DM337" s="52"/>
      <c r="DN337" s="52"/>
      <c r="DO337" s="52"/>
      <c r="DP337" s="52"/>
      <c r="DQ337" s="52"/>
      <c r="DR337" s="52"/>
      <c r="DS337" s="52"/>
      <c r="DT337" s="52"/>
      <c r="DU337" s="52"/>
      <c r="DV337" s="52"/>
      <c r="DW337" s="55"/>
      <c r="DX337" s="55"/>
      <c r="DY337" s="55"/>
      <c r="DZ337" s="52"/>
      <c r="EA337" s="52"/>
      <c r="EB337" s="52"/>
      <c r="EC337" s="52"/>
      <c r="ED337" s="52"/>
      <c r="EE337" s="52"/>
      <c r="EF337" s="52"/>
      <c r="EG337" s="52"/>
      <c r="EH337" s="52"/>
      <c r="EI337" s="52"/>
      <c r="EJ337" s="52"/>
      <c r="EK337" s="52"/>
      <c r="EL337" s="52"/>
      <c r="EM337" s="52"/>
      <c r="EN337" s="52"/>
      <c r="EO337" s="52"/>
      <c r="EP337" s="52"/>
      <c r="EQ337" s="52"/>
      <c r="ER337" s="52"/>
      <c r="ES337" s="52"/>
      <c r="ET337" s="52"/>
      <c r="EU337" s="52"/>
      <c r="EV337" s="52"/>
      <c r="EW337" s="52"/>
      <c r="EX337" s="52"/>
    </row>
    <row r="338" spans="1:154" s="54" customFormat="1" x14ac:dyDescent="0.2">
      <c r="A338"/>
      <c r="B338" s="1"/>
      <c r="C338"/>
      <c r="D338"/>
      <c r="E338" s="11" t="s">
        <v>63</v>
      </c>
      <c r="F338" s="59"/>
      <c r="G338"/>
      <c r="I338" s="59"/>
      <c r="J338" s="59"/>
      <c r="L338" s="12">
        <f>L336-L337</f>
        <v>6.5616081096793488</v>
      </c>
      <c r="N338" s="59"/>
      <c r="O338" s="12">
        <f>O336-O337</f>
        <v>5.0043796188643528</v>
      </c>
      <c r="R338"/>
      <c r="U338" s="59"/>
      <c r="V338" s="59"/>
      <c r="X338" s="12">
        <f>X336-X337</f>
        <v>4.2671952382395748</v>
      </c>
      <c r="Z338" s="59"/>
      <c r="AA338"/>
      <c r="AD338"/>
      <c r="AG338"/>
      <c r="AH338" s="59"/>
      <c r="AJ338" s="12">
        <f>AJ336-AJ337</f>
        <v>4.8704435806567759</v>
      </c>
      <c r="AL338" s="59"/>
      <c r="AM338" s="12">
        <f>AM336-AM337</f>
        <v>7.9612142083970676</v>
      </c>
      <c r="AP338" s="12">
        <f>AP336-AP337</f>
        <v>5.5970825690967319</v>
      </c>
      <c r="AS338" s="12">
        <f>AS336-AS337</f>
        <v>4.6978728660437215</v>
      </c>
      <c r="AT338" s="59"/>
      <c r="AV338" s="12">
        <f>AV336-AV337</f>
        <v>3.8992509318842172</v>
      </c>
      <c r="AX338" s="59"/>
      <c r="AY338" s="12">
        <f>AY336-AY337</f>
        <v>5.4186866258642903</v>
      </c>
      <c r="BB338" s="12">
        <f>BB336-BB337</f>
        <v>6.1015711704180617</v>
      </c>
      <c r="BE338" s="12">
        <f>BE336-BE337</f>
        <v>4.9964990006908376</v>
      </c>
      <c r="BF338" s="59"/>
      <c r="BH338"/>
      <c r="BJ338" s="59"/>
      <c r="BK338" s="12">
        <f>BK336-BK337</f>
        <v>4.7101166917647852</v>
      </c>
      <c r="BN338"/>
      <c r="BQ338" s="12">
        <f>BQ336-BQ337</f>
        <v>3.9865298867432704</v>
      </c>
      <c r="BR338" s="59"/>
      <c r="BT338"/>
      <c r="BV338" s="59"/>
      <c r="BW338" s="12">
        <f>BW336-BW337</f>
        <v>4.4987484005962877</v>
      </c>
      <c r="BZ338" s="12">
        <f>BZ336-BZ337</f>
        <v>4.2746601100015447</v>
      </c>
      <c r="CC338" s="12">
        <f>CC336-CC337</f>
        <v>4.5212798092680941</v>
      </c>
      <c r="CD338" s="59"/>
      <c r="CF338" s="12">
        <f>CF336-CF337</f>
        <v>5.06807269608667</v>
      </c>
      <c r="CH338" s="59"/>
      <c r="CI338" s="12">
        <f>CI336-CI337</f>
        <v>4.2485267232286636</v>
      </c>
      <c r="CL338"/>
      <c r="CO338" s="12">
        <f>CO336-CO337</f>
        <v>9.0507562893985352</v>
      </c>
      <c r="CP338" s="59"/>
      <c r="CT338" s="59"/>
      <c r="CU338" s="12">
        <f>CU336-CU337</f>
        <v>6.399663572114707</v>
      </c>
      <c r="DA338" s="12">
        <f>DA336-DA337</f>
        <v>4.8086142542741754</v>
      </c>
      <c r="DB338" s="59"/>
      <c r="DD338" s="12">
        <f>DD336-DD337</f>
        <v>3.7991552640090243</v>
      </c>
      <c r="DE338" s="52"/>
      <c r="DF338" s="55"/>
      <c r="DG338" s="12">
        <f>DG336-DG337</f>
        <v>5.1578530321746605</v>
      </c>
      <c r="DH338" s="55"/>
      <c r="DI338" s="52"/>
      <c r="DJ338" s="52"/>
      <c r="DK338" s="55"/>
      <c r="DL338" s="52"/>
      <c r="DM338" s="52"/>
      <c r="DN338" s="52"/>
      <c r="DO338" s="52"/>
      <c r="DP338" s="52"/>
      <c r="DQ338" s="52"/>
      <c r="DR338" s="52"/>
      <c r="DS338" s="52"/>
      <c r="DT338" s="52"/>
      <c r="DU338" s="52"/>
      <c r="DV338" s="52"/>
      <c r="DW338" s="55"/>
      <c r="DX338" s="55"/>
      <c r="DY338" s="55"/>
      <c r="DZ338" s="52"/>
      <c r="EA338" s="52"/>
      <c r="EB338" s="52"/>
      <c r="EC338" s="52"/>
      <c r="ED338" s="52"/>
      <c r="EE338" s="52"/>
      <c r="EF338" s="52"/>
      <c r="EG338" s="52"/>
      <c r="EH338" s="52"/>
      <c r="EI338" s="52"/>
      <c r="EJ338" s="52"/>
      <c r="EK338" s="52"/>
      <c r="EL338" s="52"/>
      <c r="EM338" s="52"/>
      <c r="EN338" s="52"/>
      <c r="EO338" s="52"/>
      <c r="EP338" s="52"/>
      <c r="EQ338" s="52"/>
      <c r="ER338" s="52"/>
      <c r="ES338" s="52"/>
      <c r="ET338" s="52"/>
      <c r="EU338" s="52"/>
      <c r="EV338" s="52"/>
      <c r="EW338" s="52"/>
      <c r="EX338" s="52"/>
    </row>
    <row r="339" spans="1:154" s="54" customFormat="1" x14ac:dyDescent="0.2">
      <c r="A339"/>
      <c r="B339" s="1"/>
      <c r="C339"/>
      <c r="D339"/>
      <c r="E339"/>
      <c r="G339"/>
      <c r="L339"/>
      <c r="O339"/>
      <c r="R339"/>
      <c r="X339"/>
      <c r="AA339"/>
      <c r="AD339"/>
      <c r="AG339"/>
      <c r="AJ339"/>
      <c r="AM339"/>
      <c r="AP339"/>
      <c r="AS339"/>
      <c r="AV339"/>
      <c r="AY339"/>
      <c r="BB339"/>
      <c r="BE339"/>
      <c r="BH339"/>
      <c r="BK339"/>
      <c r="BN339"/>
      <c r="BQ339"/>
      <c r="BT339"/>
      <c r="BW339"/>
      <c r="BZ339"/>
      <c r="CC339"/>
      <c r="CF339"/>
      <c r="CI339"/>
      <c r="CL339"/>
      <c r="CO339"/>
      <c r="CU339"/>
      <c r="DD339"/>
      <c r="DE339" s="52"/>
      <c r="DF339" s="52"/>
      <c r="DG339"/>
      <c r="DH339" s="52"/>
      <c r="DI339" s="52"/>
      <c r="DJ339" s="52"/>
      <c r="DK339" s="52"/>
      <c r="DL339" s="52"/>
      <c r="DM339" s="52"/>
      <c r="DN339" s="52"/>
      <c r="DO339" s="52"/>
      <c r="DP339" s="52"/>
      <c r="DQ339" s="52"/>
      <c r="DR339" s="52"/>
      <c r="DS339" s="52"/>
      <c r="DT339" s="52"/>
      <c r="DU339" s="52"/>
      <c r="DV339" s="52"/>
      <c r="DW339" s="52"/>
      <c r="DX339" s="52"/>
      <c r="DY339" s="52"/>
      <c r="DZ339" s="52"/>
      <c r="EA339" s="52"/>
      <c r="EB339" s="52"/>
      <c r="EC339" s="52"/>
      <c r="ED339" s="52"/>
      <c r="EE339" s="52"/>
      <c r="EF339" s="52"/>
      <c r="EG339" s="52"/>
      <c r="EH339" s="52"/>
      <c r="EI339" s="52"/>
      <c r="EJ339" s="52"/>
      <c r="EK339" s="52"/>
      <c r="EL339" s="52"/>
      <c r="EM339" s="52"/>
      <c r="EN339" s="52"/>
      <c r="EO339" s="52"/>
      <c r="EP339" s="52"/>
      <c r="EQ339" s="52"/>
      <c r="ER339" s="52"/>
      <c r="ES339" s="52"/>
      <c r="ET339" s="52"/>
      <c r="EU339" s="52"/>
      <c r="EV339" s="52"/>
      <c r="EW339" s="52"/>
      <c r="EX339" s="52"/>
    </row>
    <row r="340" spans="1:154" s="54" customFormat="1" x14ac:dyDescent="0.2">
      <c r="A340"/>
      <c r="B340" s="1"/>
      <c r="C340"/>
      <c r="D340"/>
      <c r="E340"/>
      <c r="G340"/>
      <c r="L340"/>
      <c r="O340"/>
      <c r="R340"/>
      <c r="X340"/>
      <c r="AA340"/>
      <c r="AD340"/>
      <c r="AG340"/>
      <c r="AJ340"/>
      <c r="AM340"/>
      <c r="AP340"/>
      <c r="AS340"/>
      <c r="AV340"/>
      <c r="AY340"/>
      <c r="BB340"/>
      <c r="BE340"/>
      <c r="BH340"/>
      <c r="BK340"/>
      <c r="BN340"/>
      <c r="BQ340"/>
      <c r="BT340"/>
      <c r="BW340"/>
      <c r="BZ340"/>
      <c r="CC340"/>
      <c r="CF340"/>
      <c r="CI340"/>
      <c r="CL340"/>
      <c r="CO340"/>
      <c r="CU340"/>
      <c r="DD340"/>
      <c r="DE340" s="52"/>
      <c r="DF340" s="52"/>
      <c r="DG340"/>
      <c r="DH340" s="52"/>
      <c r="DI340" s="52"/>
      <c r="DJ340" s="52"/>
      <c r="DK340" s="52"/>
      <c r="DL340" s="52"/>
      <c r="DM340" s="52"/>
      <c r="DN340" s="52"/>
      <c r="DO340" s="52"/>
      <c r="DP340" s="52"/>
      <c r="DQ340" s="52"/>
      <c r="DR340" s="52"/>
      <c r="DS340" s="52"/>
      <c r="DT340" s="52"/>
      <c r="DU340" s="52"/>
      <c r="DV340" s="52"/>
      <c r="DW340" s="52"/>
      <c r="DX340" s="52"/>
      <c r="DY340" s="52"/>
      <c r="DZ340" s="52"/>
      <c r="EA340" s="52"/>
      <c r="EB340" s="52"/>
      <c r="EC340" s="52"/>
      <c r="ED340" s="52"/>
      <c r="EE340" s="52"/>
      <c r="EF340" s="52"/>
      <c r="EG340" s="52"/>
      <c r="EH340" s="52"/>
      <c r="EI340" s="52"/>
      <c r="EJ340" s="52"/>
      <c r="EK340" s="52"/>
      <c r="EL340" s="52"/>
      <c r="EM340" s="52"/>
      <c r="EN340" s="52"/>
      <c r="EO340" s="52"/>
      <c r="EP340" s="52"/>
      <c r="EQ340" s="52"/>
      <c r="ER340" s="52"/>
      <c r="ES340" s="52"/>
      <c r="ET340" s="52"/>
      <c r="EU340" s="52"/>
      <c r="EV340" s="52"/>
      <c r="EW340" s="52"/>
      <c r="EX340" s="52"/>
    </row>
    <row r="341" spans="1:154" s="54" customFormat="1" x14ac:dyDescent="0.2">
      <c r="A341"/>
      <c r="B341" s="1"/>
      <c r="C341"/>
      <c r="D341"/>
      <c r="E341"/>
      <c r="G341"/>
      <c r="L341"/>
      <c r="O341"/>
      <c r="R341"/>
      <c r="X341"/>
      <c r="AA341"/>
      <c r="AD341"/>
      <c r="AG341"/>
      <c r="AJ341"/>
      <c r="AM341"/>
      <c r="AP341"/>
      <c r="AS341"/>
      <c r="AV341"/>
      <c r="AY341"/>
      <c r="BB341"/>
      <c r="BE341"/>
      <c r="BH341"/>
      <c r="BK341"/>
      <c r="BN341"/>
      <c r="BQ341"/>
      <c r="BT341"/>
      <c r="BW341"/>
      <c r="BZ341"/>
      <c r="CC341"/>
      <c r="CF341"/>
      <c r="CI341"/>
      <c r="CL341"/>
      <c r="CO341"/>
      <c r="CU341"/>
      <c r="DD341"/>
      <c r="DE341" s="52"/>
      <c r="DF341" s="52"/>
      <c r="DG341"/>
      <c r="DH341" s="52"/>
      <c r="DI341" s="52"/>
      <c r="DJ341" s="52"/>
      <c r="DK341" s="52"/>
      <c r="DL341" s="52"/>
      <c r="DM341" s="52"/>
      <c r="DN341" s="52"/>
      <c r="DO341" s="52"/>
      <c r="DP341" s="52"/>
      <c r="DQ341" s="52"/>
      <c r="DR341" s="52"/>
      <c r="DS341" s="52"/>
      <c r="DT341" s="52"/>
      <c r="DU341" s="52"/>
      <c r="DV341" s="52"/>
      <c r="DW341" s="52"/>
      <c r="DX341" s="52"/>
      <c r="DY341" s="52"/>
      <c r="DZ341" s="52"/>
      <c r="EA341" s="52"/>
      <c r="EB341" s="52"/>
      <c r="EC341" s="52"/>
      <c r="ED341" s="52"/>
      <c r="EE341" s="52"/>
      <c r="EF341" s="52"/>
      <c r="EG341" s="52"/>
      <c r="EH341" s="52"/>
      <c r="EI341" s="52"/>
      <c r="EJ341" s="52"/>
      <c r="EK341" s="52"/>
      <c r="EL341" s="52"/>
      <c r="EM341" s="52"/>
      <c r="EN341" s="52"/>
      <c r="EO341" s="52"/>
      <c r="EP341" s="52"/>
      <c r="EQ341" s="52"/>
      <c r="ER341" s="52"/>
      <c r="ES341" s="52"/>
      <c r="ET341" s="52"/>
      <c r="EU341" s="52"/>
      <c r="EV341" s="52"/>
      <c r="EW341" s="52"/>
      <c r="EX341" s="52"/>
    </row>
    <row r="342" spans="1:154" s="54" customFormat="1" x14ac:dyDescent="0.2">
      <c r="A342"/>
      <c r="B342" s="1"/>
      <c r="C342"/>
      <c r="D342"/>
      <c r="E342"/>
      <c r="G342"/>
      <c r="L342"/>
      <c r="O342"/>
      <c r="R342"/>
      <c r="X342"/>
      <c r="AA342"/>
      <c r="AD342"/>
      <c r="AG342"/>
      <c r="AJ342"/>
      <c r="AM342"/>
      <c r="AP342"/>
      <c r="AS342"/>
      <c r="AV342"/>
      <c r="AY342"/>
      <c r="BB342"/>
      <c r="BE342"/>
      <c r="BH342"/>
      <c r="BK342"/>
      <c r="BN342"/>
      <c r="BQ342"/>
      <c r="BT342"/>
      <c r="BW342"/>
      <c r="BZ342"/>
      <c r="CC342"/>
      <c r="CF342"/>
      <c r="CI342"/>
      <c r="CL342"/>
      <c r="CO342"/>
      <c r="CU342"/>
      <c r="DD342"/>
      <c r="DE342" s="52"/>
      <c r="DF342" s="52"/>
      <c r="DG342"/>
      <c r="DH342" s="52"/>
      <c r="DI342" s="52"/>
      <c r="DJ342" s="52"/>
      <c r="DK342" s="52"/>
      <c r="DL342" s="52"/>
      <c r="DM342" s="52"/>
      <c r="DN342" s="52"/>
      <c r="DO342" s="52"/>
      <c r="DP342" s="52"/>
      <c r="DQ342" s="52"/>
      <c r="DR342" s="52"/>
      <c r="DS342" s="52"/>
      <c r="DT342" s="52"/>
      <c r="DU342" s="52"/>
      <c r="DV342" s="52"/>
      <c r="DW342" s="52"/>
      <c r="DX342" s="52"/>
      <c r="DY342" s="52"/>
      <c r="DZ342" s="52"/>
      <c r="EA342" s="52"/>
      <c r="EB342" s="52"/>
      <c r="EC342" s="52"/>
      <c r="ED342" s="52"/>
      <c r="EE342" s="52"/>
      <c r="EF342" s="52"/>
      <c r="EG342" s="52"/>
      <c r="EH342" s="52"/>
      <c r="EI342" s="52"/>
      <c r="EJ342" s="52"/>
      <c r="EK342" s="52"/>
      <c r="EL342" s="52"/>
      <c r="EM342" s="52"/>
      <c r="EN342" s="52"/>
      <c r="EO342" s="52"/>
      <c r="EP342" s="52"/>
      <c r="EQ342" s="52"/>
      <c r="ER342" s="52"/>
      <c r="ES342" s="52"/>
      <c r="ET342" s="52"/>
      <c r="EU342" s="52"/>
      <c r="EV342" s="52"/>
      <c r="EW342" s="52"/>
      <c r="EX342" s="52"/>
    </row>
    <row r="343" spans="1:154" s="54" customFormat="1" x14ac:dyDescent="0.2">
      <c r="A343"/>
      <c r="B343"/>
      <c r="C343" s="13" t="s">
        <v>66</v>
      </c>
      <c r="D343"/>
      <c r="E343"/>
      <c r="G343"/>
      <c r="L343"/>
      <c r="O343"/>
      <c r="R343"/>
      <c r="X343"/>
      <c r="AA343"/>
      <c r="AD343"/>
      <c r="AG343"/>
      <c r="AJ343"/>
      <c r="AM343"/>
      <c r="AP343"/>
      <c r="AS343"/>
      <c r="AV343"/>
      <c r="AY343"/>
      <c r="BB343"/>
      <c r="BE343"/>
      <c r="BH343"/>
      <c r="BK343"/>
      <c r="BN343"/>
      <c r="BQ343"/>
      <c r="BT343"/>
      <c r="BW343"/>
      <c r="BZ343"/>
      <c r="CC343"/>
      <c r="CF343"/>
      <c r="CI343"/>
      <c r="CL343"/>
      <c r="CO343"/>
      <c r="CU343"/>
      <c r="DD343"/>
      <c r="DE343" s="52"/>
      <c r="DF343" s="52"/>
      <c r="DG343"/>
      <c r="DH343" s="52"/>
      <c r="DI343" s="52"/>
      <c r="DJ343" s="52"/>
      <c r="DK343" s="52"/>
      <c r="DL343" s="52"/>
      <c r="DM343" s="52"/>
      <c r="DN343" s="52"/>
      <c r="DO343" s="52"/>
      <c r="DP343" s="52"/>
      <c r="DQ343" s="52"/>
      <c r="DR343" s="52"/>
      <c r="DS343" s="52"/>
      <c r="DT343" s="52"/>
      <c r="DU343" s="52"/>
      <c r="DV343" s="52"/>
      <c r="DW343" s="52"/>
      <c r="DX343" s="52"/>
      <c r="DY343" s="52"/>
      <c r="DZ343" s="52"/>
      <c r="EA343" s="52"/>
      <c r="EB343" s="52"/>
      <c r="EC343" s="52"/>
      <c r="ED343" s="52"/>
      <c r="EE343" s="52"/>
      <c r="EF343" s="52"/>
      <c r="EG343" s="52"/>
      <c r="EH343" s="52"/>
      <c r="EI343" s="52"/>
      <c r="EJ343" s="52"/>
      <c r="EK343" s="52"/>
      <c r="EL343" s="52"/>
      <c r="EM343" s="52"/>
      <c r="EN343" s="52"/>
      <c r="EO343" s="52"/>
      <c r="EP343" s="52"/>
      <c r="EQ343" s="52"/>
      <c r="ER343" s="52"/>
      <c r="ES343" s="52"/>
      <c r="ET343" s="52"/>
      <c r="EU343" s="52"/>
      <c r="EV343" s="52"/>
      <c r="EW343" s="52"/>
      <c r="EX343" s="52"/>
    </row>
    <row r="344" spans="1:154" s="54" customFormat="1" x14ac:dyDescent="0.2">
      <c r="A344"/>
      <c r="B344" s="1"/>
      <c r="C344" s="16">
        <v>0</v>
      </c>
      <c r="D344" s="17">
        <v>1</v>
      </c>
      <c r="E344" s="17">
        <v>1.3981250915482644</v>
      </c>
      <c r="G344"/>
      <c r="L344"/>
      <c r="O344"/>
      <c r="R344"/>
      <c r="X344"/>
      <c r="AA344"/>
      <c r="AD344"/>
      <c r="AG344"/>
      <c r="AJ344"/>
      <c r="AM344"/>
      <c r="AP344"/>
      <c r="AS344"/>
      <c r="AV344"/>
      <c r="AY344"/>
      <c r="BB344"/>
      <c r="BE344"/>
      <c r="BH344"/>
      <c r="BK344"/>
      <c r="BN344"/>
      <c r="BQ344"/>
      <c r="BT344"/>
      <c r="BW344"/>
      <c r="BZ344"/>
      <c r="CC344"/>
      <c r="CF344"/>
      <c r="CI344"/>
      <c r="CL344"/>
      <c r="CO344"/>
      <c r="CU344"/>
      <c r="DD344"/>
      <c r="DE344" s="52"/>
      <c r="DF344" s="52"/>
      <c r="DG344"/>
      <c r="DH344" s="52"/>
      <c r="DI344" s="52"/>
      <c r="DJ344" s="52"/>
      <c r="DK344" s="52"/>
      <c r="DL344" s="52"/>
      <c r="DM344" s="52"/>
      <c r="DN344" s="52"/>
      <c r="DO344" s="52"/>
      <c r="DP344" s="52"/>
      <c r="DQ344" s="52"/>
      <c r="DR344" s="52"/>
      <c r="DS344" s="52"/>
      <c r="DT344" s="52"/>
      <c r="DU344" s="52"/>
      <c r="DV344" s="52"/>
      <c r="DW344" s="52"/>
      <c r="DX344" s="52"/>
      <c r="DY344" s="52"/>
      <c r="DZ344" s="52"/>
      <c r="EA344" s="52"/>
      <c r="EB344" s="52"/>
      <c r="EC344" s="52"/>
      <c r="ED344" s="52"/>
      <c r="EE344" s="52"/>
      <c r="EF344" s="52"/>
      <c r="EG344" s="52"/>
      <c r="EH344" s="52"/>
      <c r="EI344" s="52"/>
      <c r="EJ344" s="52"/>
      <c r="EK344" s="52"/>
      <c r="EL344" s="52"/>
      <c r="EM344" s="52"/>
      <c r="EN344" s="52"/>
      <c r="EO344" s="52"/>
      <c r="EP344" s="52"/>
      <c r="EQ344" s="52"/>
      <c r="ER344" s="52"/>
      <c r="ES344" s="52"/>
      <c r="ET344" s="52"/>
      <c r="EU344" s="52"/>
      <c r="EV344" s="52"/>
      <c r="EW344" s="52"/>
      <c r="EX344" s="52"/>
    </row>
    <row r="345" spans="1:154" s="54" customFormat="1" ht="14.25" x14ac:dyDescent="0.2">
      <c r="A345" t="str">
        <f>A8</f>
        <v>0020012C</v>
      </c>
      <c r="B345" t="str">
        <f>B8</f>
        <v>0021960V</v>
      </c>
      <c r="C345"/>
      <c r="D345"/>
      <c r="E345"/>
      <c r="F345" s="57"/>
      <c r="G345"/>
      <c r="I345" s="57"/>
      <c r="J345" s="57"/>
      <c r="L345" s="18" t="str">
        <f>IF(AND(L264&gt;=0,L264&lt;$D$344),"+",IF(AND(L264&gt;=$D$344,L264&lt;$E$344),"+ +",IF(L264&gt;=$E$344,"+ + +",IF(AND(L264&lt;0,L264&gt;=-$D$344),"-",IF(AND(L264&lt;-$D$344,L264&gt;=-$E$344),"- -",IF(L264&lt;=-$E$344,"- - -","erreur"))))))</f>
        <v>-</v>
      </c>
      <c r="N345" s="57"/>
      <c r="O345" s="18" t="str">
        <f>IF(AND(O264&gt;=0,O264&lt;$D$344),"+",IF(AND(O264&gt;=$D$344,O264&lt;$E$344),"+ +",IF(O264&gt;=$E$344,"+ + +",IF(AND(O264&lt;0,O264&gt;=-$D$344),"-",IF(AND(O264&lt;-$D$344,O264&gt;=-$E$344),"- -",IF(O264&lt;=-$E$344,"- - -","erreur"))))))</f>
        <v>+ +</v>
      </c>
      <c r="R345"/>
      <c r="U345" s="57"/>
      <c r="V345" s="57"/>
      <c r="X345" s="18" t="str">
        <f>IF(AND(X264&gt;=0,X264&lt;$D$344),"+",IF(AND(X264&gt;=$D$344,X264&lt;$E$344),"+ +",IF(X264&gt;=$E$344,"+ + +",IF(AND(X264&lt;0,X264&gt;=-$D$344),"-",IF(AND(X264&lt;-$D$344,X264&gt;=-$E$344),"- -",IF(X264&lt;=-$E$344,"- - -","erreur"))))))</f>
        <v>-</v>
      </c>
      <c r="Z345" s="57"/>
      <c r="AA345"/>
      <c r="AD345"/>
      <c r="AG345"/>
      <c r="AH345" s="57"/>
      <c r="AJ345" s="18" t="str">
        <f>IF(AND(AJ264&gt;=0,AJ264&lt;$D$344),"+",IF(AND(AJ264&gt;=$D$344,AJ264&lt;$E$344),"+ +",IF(AJ264&gt;=$E$344,"+ + +",IF(AND(AJ264&lt;0,AJ264&gt;=-$D$344),"-",IF(AND(AJ264&lt;-$D$344,AJ264&gt;=-$E$344),"- -",IF(AJ264&lt;=-$E$344,"- - -","erreur"))))))</f>
        <v>-</v>
      </c>
      <c r="AK345"/>
      <c r="AL345" s="57"/>
      <c r="AM345" s="18" t="str">
        <f>IF(AND(AM264&gt;=0,AM264&lt;$D$344),"+",IF(AND(AM264&gt;=$D$344,AM264&lt;$E$344),"+ +",IF(AM264&gt;=$E$344,"+ + +",IF(AND(AM264&lt;0,AM264&gt;=-$D$344),"-",IF(AND(AM264&lt;-$D$344,AM264&gt;=-$E$344),"- -",IF(AM264&lt;=-$E$344,"- - -","erreur"))))))</f>
        <v>-</v>
      </c>
      <c r="AP345" s="18" t="str">
        <f>IF(AND(AP264&gt;=0,AP264&lt;$D$344),"+",IF(AND(AP264&gt;=$D$344,AP264&lt;$E$344),"+ +",IF(AP264&gt;=$E$344,"+ + +",IF(AND(AP264&lt;0,AP264&gt;=-$D$344),"-",IF(AND(AP264&lt;-$D$344,AP264&gt;=-$E$344),"- -",IF(AP264&lt;=-$E$344,"- - -","erreur"))))))</f>
        <v>-</v>
      </c>
      <c r="AS345" s="18" t="str">
        <f>IF(AND(AS264&gt;=0,AS264&lt;$D$344),"+",IF(AND(AS264&gt;=$D$344,AS264&lt;$E$344),"+ +",IF(AS264&gt;=$E$344,"+ + +",IF(AND(AS264&lt;0,AS264&gt;=-$D$344),"-",IF(AND(AS264&lt;-$D$344,AS264&gt;=-$E$344),"- -",IF(AS264&lt;=-$E$344,"- - -","erreur"))))))</f>
        <v>+</v>
      </c>
      <c r="AT345" s="57"/>
      <c r="AV345" s="18" t="str">
        <f>IF(AND(AV264&gt;=0,AV264&lt;$D$344),"+",IF(AND(AV264&gt;=$D$344,AV264&lt;$E$344),"+ +",IF(AV264&gt;=$E$344,"+ + +",IF(AND(AV264&lt;0,AV264&gt;=-$D$344),"-",IF(AND(AV264&lt;-$D$344,AV264&gt;=-$E$344),"- -",IF(AV264&lt;=-$E$344,"- - -","erreur"))))))</f>
        <v>+</v>
      </c>
      <c r="AW345" s="97"/>
      <c r="AX345" s="57"/>
      <c r="AY345" s="18" t="str">
        <f>IF(AND(AY264&gt;=0,AY264&lt;$D$344),"+",IF(AND(AY264&gt;=$D$344,AY264&lt;$E$344),"+ +",IF(AY264&gt;=$E$344,"+ + +",IF(AND(AY264&lt;0,AY264&gt;=-$D$344),"-",IF(AND(AY264&lt;-$D$344,AY264&gt;=-$E$344),"- -",IF(AY264&lt;=-$E$344,"- - -","erreur"))))))</f>
        <v>+</v>
      </c>
      <c r="AZ345" s="97">
        <v>1.6</v>
      </c>
      <c r="BB345" s="18" t="str">
        <f>IF(AND(BB264&gt;=0,BB264&lt;$D$344),"+",IF(AND(BB264&gt;=$D$344,BB264&lt;$E$344),"+ +",IF(BB264&gt;=$E$344,"+ + +",IF(AND(BB264&lt;0,BB264&gt;=-$D$344),"-",IF(AND(BB264&lt;-$D$344,BB264&gt;=-$E$344),"- -",IF(BB264&lt;=-$E$344,"- - -","erreur"))))))</f>
        <v>+</v>
      </c>
      <c r="BC345" s="97"/>
      <c r="BE345" s="18" t="str">
        <f>IF(AND(BE264&gt;=0,BE264&lt;$D$344),"+",IF(AND(BE264&gt;=$D$344,BE264&lt;$E$344),"+ +",IF(BE264&gt;=$E$344,"+ + +",IF(AND(BE264&lt;0,BE264&gt;=-$D$344),"-",IF(AND(BE264&lt;-$D$344,BE264&gt;=-$E$344),"- -",IF(BE264&lt;=-$E$344,"- - -","erreur"))))))</f>
        <v>+</v>
      </c>
      <c r="BF345" s="4"/>
      <c r="BH345"/>
      <c r="BJ345" s="57"/>
      <c r="BK345" s="18" t="str">
        <f>IF(AND(BK264&gt;=0,BK264&lt;$D$344),"+",IF(AND(BK264&gt;=$D$344,BK264&lt;$E$344),"+ +",IF(BK264&gt;=$E$344,"+ + +",IF(AND(BK264&lt;0,BK264&gt;=-$D$344),"-",IF(AND(BK264&lt;-$D$344,BK264&gt;=-$E$344),"- -",IF(BK264&lt;=-$E$344,"- - -","erreur"))))))</f>
        <v>+</v>
      </c>
      <c r="BL345" s="4"/>
      <c r="BN345"/>
      <c r="BQ345" s="18" t="str">
        <f>IF(AND(BQ264&gt;=0,BQ264&lt;$D$344),"+",IF(AND(BQ264&gt;=$D$344,BQ264&lt;$E$344),"+ +",IF(BQ264&gt;=$E$344,"+ + +",IF(AND(BQ264&lt;0,BQ264&gt;=-$D$344),"-",IF(AND(BQ264&lt;-$D$344,BQ264&gt;=-$E$344),"- -",IF(BQ264&lt;=-$E$344,"- - -","erreur"))))))</f>
        <v>-</v>
      </c>
      <c r="BR345" s="92"/>
      <c r="BT345"/>
      <c r="BV345" s="57"/>
      <c r="BW345" s="18" t="str">
        <f>IF(AND(BW264&gt;=0,BW264&lt;$D$344),"+",IF(AND(BW264&gt;=$D$344,BW264&lt;$E$344),"+ +",IF(BW264&gt;=$E$344,"+ + +",IF(AND(BW264&lt;0,BW264&gt;=-$D$344),"-",IF(AND(BW264&lt;-$D$344,BW264&gt;=-$E$344),"- -",IF(BW264&lt;=-$E$344,"- - -","erreur"))))))</f>
        <v>+</v>
      </c>
      <c r="BZ345" s="18" t="str">
        <f>IF(AND(BZ264&gt;=0,BZ264&lt;$D$344),"+",IF(AND(BZ264&gt;=$D$344,BZ264&lt;$E$344),"+ +",IF(BZ264&gt;=$E$344,"+ + +",IF(AND(BZ264&lt;0,BZ264&gt;=-$D$344),"-",IF(AND(BZ264&lt;-$D$344,BZ264&gt;=-$E$344),"- -",IF(BZ264&lt;=-$E$344,"- - -","erreur"))))))</f>
        <v>-</v>
      </c>
      <c r="CA345" s="89"/>
      <c r="CC345" s="18" t="str">
        <f>IF(AND(CC264&gt;=0,CC264&lt;$D$344),"+",IF(AND(CC264&gt;=$D$344,CC264&lt;$E$344),"+ +",IF(CC264&gt;=$E$344,"+ + +",IF(AND(CC264&lt;0,CC264&gt;=-$D$344),"-",IF(AND(CC264&lt;-$D$344,CC264&gt;=-$E$344),"- -",IF(CC264&lt;=-$E$344,"- - -","erreur"))))))</f>
        <v>+</v>
      </c>
      <c r="CD345" s="4"/>
      <c r="CF345" s="18" t="str">
        <f>IF(AND(CF264&gt;=0,CF264&lt;$D$344),"+",IF(AND(CF264&gt;=$D$344,CF264&lt;$E$344),"+ +",IF(CF264&gt;=$E$344,"+ + +",IF(AND(CF264&lt;0,CF264&gt;=-$D$344),"-",IF(AND(CF264&lt;-$D$344,CF264&gt;=-$E$344),"- -",IF(CF264&lt;=-$E$344,"- - -","erreur"))))))</f>
        <v>+</v>
      </c>
      <c r="CG345" s="4">
        <v>3.8</v>
      </c>
      <c r="CH345" s="57"/>
      <c r="CI345" s="18" t="str">
        <f>IF(AND(CI264&gt;=0,CI264&lt;$D$344),"+",IF(AND(CI264&gt;=$D$344,CI264&lt;$E$344),"+ +",IF(CI264&gt;=$E$344,"+ + +",IF(AND(CI264&lt;0,CI264&gt;=-$D$344),"-",IF(AND(CI264&lt;-$D$344,CI264&gt;=-$E$344),"- -",IF(CI264&lt;=-$E$344,"- - -","erreur"))))))</f>
        <v>+</v>
      </c>
      <c r="CL345"/>
      <c r="CO345" s="18" t="str">
        <f>IF(AND(CO264&gt;=0,CO264&lt;$D$344),"+",IF(AND(CO264&gt;=$D$344,CO264&lt;$E$344),"+ +",IF(CO264&gt;=$E$344,"+ + +",IF(AND(CO264&lt;0,CO264&gt;=-$D$344),"-",IF(AND(CO264&lt;-$D$344,CO264&gt;=-$E$344),"- -",IF(CO264&lt;=-$E$344,"- - -","erreur"))))))</f>
        <v>- - -</v>
      </c>
      <c r="CP345" s="57"/>
      <c r="CT345" s="57"/>
      <c r="CU345" s="18" t="str">
        <f>IF(AND(CU264&gt;=0,CU264&lt;$D$344),"+",IF(AND(CU264&gt;=$D$344,CU264&lt;$E$344),"+ +",IF(CU264&gt;=$E$344,"+ + +",IF(AND(CU264&lt;0,CU264&gt;=-$D$344),"-",IF(AND(CU264&lt;-$D$344,CU264&gt;=-$E$344),"- -",IF(CU264&lt;=-$E$344,"- - -","erreur"))))))</f>
        <v>+</v>
      </c>
      <c r="DB345" s="57"/>
      <c r="DD345" s="18" t="str">
        <f>IF(AND(DD264&gt;=0,DD264&lt;$D$344),"+",IF(AND(DD264&gt;=$D$344,DD264&lt;$E$344),"+ +",IF(DD264&gt;=$E$344,"+ + +",IF(AND(DD264&lt;0,DD264&gt;=-$D$344),"-",IF(AND(DD264&lt;-$D$344,DD264&gt;=-$E$344),"- -",IF(DD264&lt;=-$E$344,"- - -","erreur"))))))</f>
        <v>+</v>
      </c>
      <c r="DE345" s="52"/>
      <c r="DF345" s="57"/>
      <c r="DG345" s="18" t="str">
        <f>IF(AND(DG264&gt;=0,DG264&lt;$D$344),"+",IF(AND(DG264&gt;=$D$344,DG264&lt;$E$344),"+ +",IF(DG264&gt;=$E$344,"+ + +",IF(AND(DG264&lt;0,DG264&gt;=-$D$344),"-",IF(AND(DG264&lt;-$D$344,DG264&gt;=-$E$344),"- -",IF(DG264&lt;=-$E$344,"- - -","erreur"))))))</f>
        <v>+</v>
      </c>
      <c r="DH345" s="57"/>
      <c r="DI345" s="52"/>
      <c r="DJ345" s="52"/>
      <c r="DK345" s="57"/>
      <c r="DL345" s="52"/>
      <c r="DM345" s="52"/>
      <c r="DN345" s="52"/>
      <c r="DO345" s="52"/>
      <c r="DP345" s="52"/>
      <c r="DQ345" s="52"/>
      <c r="DR345" s="52"/>
      <c r="DS345" s="52"/>
      <c r="DT345" s="52"/>
      <c r="DU345" s="52"/>
      <c r="DV345" s="52"/>
      <c r="DW345" s="57"/>
      <c r="DX345" s="57"/>
      <c r="DY345" s="57"/>
      <c r="DZ345" s="52"/>
      <c r="EA345" s="52"/>
      <c r="EB345" s="52"/>
      <c r="EC345" s="52"/>
      <c r="ED345" s="52"/>
      <c r="EE345" s="52"/>
      <c r="EF345" s="52"/>
      <c r="EG345" s="52"/>
      <c r="EH345" s="52"/>
      <c r="EI345" s="52"/>
      <c r="EJ345" s="52"/>
      <c r="EK345" s="52"/>
      <c r="EL345" s="52"/>
      <c r="EM345" s="52"/>
      <c r="EN345" s="52"/>
      <c r="EO345" s="52"/>
      <c r="EP345" s="52"/>
      <c r="EQ345" s="52"/>
      <c r="ER345" s="52"/>
      <c r="ES345" s="52"/>
      <c r="ET345" s="52"/>
      <c r="EU345" s="52"/>
      <c r="EV345" s="52"/>
      <c r="EW345" s="52"/>
      <c r="EX345" s="52"/>
    </row>
    <row r="346" spans="1:154" s="54" customFormat="1" ht="14.25" x14ac:dyDescent="0.2">
      <c r="A346" t="str">
        <f t="shared" ref="A346:B409" si="54">A9</f>
        <v>0020034B</v>
      </c>
      <c r="B346" t="str">
        <f t="shared" si="54"/>
        <v>0021961W</v>
      </c>
      <c r="C346"/>
      <c r="D346"/>
      <c r="E346"/>
      <c r="F346" s="57"/>
      <c r="G346"/>
      <c r="I346" s="57"/>
      <c r="J346" s="57"/>
      <c r="L346" s="18" t="str">
        <f t="shared" ref="L346:L395" si="55">IF(AND(L265&gt;=0,L265&lt;$D$344),"+",IF(AND(L265&gt;=$D$344,L265&lt;$E$344),"+ +",IF(L265&gt;=$E$344,"+ + +",IF(AND(L265&lt;0,L265&gt;=-$D$344),"-",IF(AND(L265&lt;-$D$344,L265&gt;=-$E$344),"- -",IF(L265&lt;=-$E$344,"- - -","erreur"))))))</f>
        <v>-</v>
      </c>
      <c r="N346" s="57"/>
      <c r="O346" s="18" t="str">
        <f t="shared" ref="O346:O395" si="56">IF(AND(O265&gt;=0,O265&lt;$D$344),"+",IF(AND(O265&gt;=$D$344,O265&lt;$E$344),"+ +",IF(O265&gt;=$E$344,"+ + +",IF(AND(O265&lt;0,O265&gt;=-$D$344),"-",IF(AND(O265&lt;-$D$344,O265&gt;=-$E$344),"- -",IF(O265&lt;=-$E$344,"- - -","erreur"))))))</f>
        <v>+ + +</v>
      </c>
      <c r="R346"/>
      <c r="U346" s="57"/>
      <c r="V346" s="57"/>
      <c r="X346" s="18" t="str">
        <f t="shared" ref="X346:X409" si="57">IF(AND(X265&gt;=0,X265&lt;$D$344),"+",IF(AND(X265&gt;=$D$344,X265&lt;$E$344),"+ +",IF(X265&gt;=$E$344,"+ + +",IF(AND(X265&lt;0,X265&gt;=-$D$344),"-",IF(AND(X265&lt;-$D$344,X265&gt;=-$E$344),"- -",IF(X265&lt;=-$E$344,"- - -","erreur"))))))</f>
        <v>+</v>
      </c>
      <c r="Z346" s="57"/>
      <c r="AA346"/>
      <c r="AD346"/>
      <c r="AG346"/>
      <c r="AH346" s="57"/>
      <c r="AJ346" s="18" t="str">
        <f t="shared" ref="AJ346:AJ409" si="58">IF(AND(AJ265&gt;=0,AJ265&lt;$D$344),"+",IF(AND(AJ265&gt;=$D$344,AJ265&lt;$E$344),"+ +",IF(AJ265&gt;=$E$344,"+ + +",IF(AND(AJ265&lt;0,AJ265&gt;=-$D$344),"-",IF(AND(AJ265&lt;-$D$344,AJ265&gt;=-$E$344),"- -",IF(AJ265&lt;=-$E$344,"- - -","erreur"))))))</f>
        <v>-</v>
      </c>
      <c r="AK346"/>
      <c r="AL346" s="57"/>
      <c r="AM346" s="18" t="str">
        <f t="shared" ref="AM346:AM409" si="59">IF(AND(AM265&gt;=0,AM265&lt;$D$344),"+",IF(AND(AM265&gt;=$D$344,AM265&lt;$E$344),"+ +",IF(AM265&gt;=$E$344,"+ + +",IF(AND(AM265&lt;0,AM265&gt;=-$D$344),"-",IF(AND(AM265&lt;-$D$344,AM265&gt;=-$E$344),"- -",IF(AM265&lt;=-$E$344,"- - -","erreur"))))))</f>
        <v>-</v>
      </c>
      <c r="AP346" s="18" t="str">
        <f t="shared" ref="AP346:AP409" si="60">IF(AND(AP265&gt;=0,AP265&lt;$D$344),"+",IF(AND(AP265&gt;=$D$344,AP265&lt;$E$344),"+ +",IF(AP265&gt;=$E$344,"+ + +",IF(AND(AP265&lt;0,AP265&gt;=-$D$344),"-",IF(AND(AP265&lt;-$D$344,AP265&gt;=-$E$344),"- -",IF(AP265&lt;=-$E$344,"- - -","erreur"))))))</f>
        <v>-</v>
      </c>
      <c r="AS346" s="18" t="str">
        <f t="shared" ref="AS346:AS409" si="61">IF(AND(AS265&gt;=0,AS265&lt;$D$344),"+",IF(AND(AS265&gt;=$D$344,AS265&lt;$E$344),"+ +",IF(AS265&gt;=$E$344,"+ + +",IF(AND(AS265&lt;0,AS265&gt;=-$D$344),"-",IF(AND(AS265&lt;-$D$344,AS265&gt;=-$E$344),"- -",IF(AS265&lt;=-$E$344,"- - -","erreur"))))))</f>
        <v>-</v>
      </c>
      <c r="AT346" s="57"/>
      <c r="AV346" s="18" t="str">
        <f t="shared" ref="AV346:AV406" si="62">IF(AND(AV265&gt;=0,AV265&lt;$D$344),"+",IF(AND(AV265&gt;=$D$344,AV265&lt;$E$344),"+ +",IF(AV265&gt;=$E$344,"+ + +",IF(AND(AV265&lt;0,AV265&gt;=-$D$344),"-",IF(AND(AV265&lt;-$D$344,AV265&gt;=-$E$344),"- -",IF(AV265&lt;=-$E$344,"- - -","erreur"))))))</f>
        <v>- -</v>
      </c>
      <c r="AW346" s="97"/>
      <c r="AX346" s="57"/>
      <c r="AY346" s="18" t="str">
        <f t="shared" ref="AY346:AY409" si="63">IF(AND(AY265&gt;=0,AY265&lt;$D$344),"+",IF(AND(AY265&gt;=$D$344,AY265&lt;$E$344),"+ +",IF(AY265&gt;=$E$344,"+ + +",IF(AND(AY265&lt;0,AY265&gt;=-$D$344),"-",IF(AND(AY265&lt;-$D$344,AY265&gt;=-$E$344),"- -",IF(AY265&lt;=-$E$344,"- - -","erreur"))))))</f>
        <v>-</v>
      </c>
      <c r="AZ346" s="97">
        <v>1.9</v>
      </c>
      <c r="BB346" s="18" t="str">
        <f t="shared" ref="BB346:BB409" si="64">IF(AND(BB265&gt;=0,BB265&lt;$D$344),"+",IF(AND(BB265&gt;=$D$344,BB265&lt;$E$344),"+ +",IF(BB265&gt;=$E$344,"+ + +",IF(AND(BB265&lt;0,BB265&gt;=-$D$344),"-",IF(AND(BB265&lt;-$D$344,BB265&gt;=-$E$344),"- -",IF(BB265&lt;=-$E$344,"- - -","erreur"))))))</f>
        <v>+</v>
      </c>
      <c r="BC346" s="97"/>
      <c r="BE346" s="18" t="str">
        <f t="shared" ref="BE346:BE409" si="65">IF(AND(BE265&gt;=0,BE265&lt;$D$344),"+",IF(AND(BE265&gt;=$D$344,BE265&lt;$E$344),"+ +",IF(BE265&gt;=$E$344,"+ + +",IF(AND(BE265&lt;0,BE265&gt;=-$D$344),"-",IF(AND(BE265&lt;-$D$344,BE265&gt;=-$E$344),"- -",IF(BE265&lt;=-$E$344,"- - -","erreur"))))))</f>
        <v>+</v>
      </c>
      <c r="BF346" s="4"/>
      <c r="BH346"/>
      <c r="BJ346" s="57"/>
      <c r="BK346" s="18" t="str">
        <f t="shared" ref="BK346:BK409" si="66">IF(AND(BK265&gt;=0,BK265&lt;$D$344),"+",IF(AND(BK265&gt;=$D$344,BK265&lt;$E$344),"+ +",IF(BK265&gt;=$E$344,"+ + +",IF(AND(BK265&lt;0,BK265&gt;=-$D$344),"-",IF(AND(BK265&lt;-$D$344,BK265&gt;=-$E$344),"- -",IF(BK265&lt;=-$E$344,"- - -","erreur"))))))</f>
        <v>-</v>
      </c>
      <c r="BL346" s="4"/>
      <c r="BN346"/>
      <c r="BQ346" s="18" t="str">
        <f t="shared" ref="BQ346:BQ409" si="67">IF(AND(BQ265&gt;=0,BQ265&lt;$D$344),"+",IF(AND(BQ265&gt;=$D$344,BQ265&lt;$E$344),"+ +",IF(BQ265&gt;=$E$344,"+ + +",IF(AND(BQ265&lt;0,BQ265&gt;=-$D$344),"-",IF(AND(BQ265&lt;-$D$344,BQ265&gt;=-$E$344),"- -",IF(BQ265&lt;=-$E$344,"- - -","erreur"))))))</f>
        <v>-</v>
      </c>
      <c r="BR346" s="92"/>
      <c r="BT346"/>
      <c r="BV346" s="57"/>
      <c r="BW346" s="18" t="str">
        <f t="shared" ref="BW346:BW395" si="68">IF(AND(BW265&gt;=0,BW265&lt;$D$344),"+",IF(AND(BW265&gt;=$D$344,BW265&lt;$E$344),"+ +",IF(BW265&gt;=$E$344,"+ + +",IF(AND(BW265&lt;0,BW265&gt;=-$D$344),"-",IF(AND(BW265&lt;-$D$344,BW265&gt;=-$E$344),"- -",IF(BW265&lt;=-$E$344,"- - -","erreur"))))))</f>
        <v>+ +</v>
      </c>
      <c r="BZ346" s="18" t="str">
        <f t="shared" ref="BZ346:BZ409" si="69">IF(AND(BZ265&gt;=0,BZ265&lt;$D$344),"+",IF(AND(BZ265&gt;=$D$344,BZ265&lt;$E$344),"+ +",IF(BZ265&gt;=$E$344,"+ + +",IF(AND(BZ265&lt;0,BZ265&gt;=-$D$344),"-",IF(AND(BZ265&lt;-$D$344,BZ265&gt;=-$E$344),"- -",IF(BZ265&lt;=-$E$344,"- - -","erreur"))))))</f>
        <v>+</v>
      </c>
      <c r="CA346" s="89"/>
      <c r="CC346" s="18" t="str">
        <f t="shared" ref="CC346:CC406" si="70">IF(AND(CC265&gt;=0,CC265&lt;$D$344),"+",IF(AND(CC265&gt;=$D$344,CC265&lt;$E$344),"+ +",IF(CC265&gt;=$E$344,"+ + +",IF(AND(CC265&lt;0,CC265&gt;=-$D$344),"-",IF(AND(CC265&lt;-$D$344,CC265&gt;=-$E$344),"- -",IF(CC265&lt;=-$E$344,"- - -","erreur"))))))</f>
        <v>+ +</v>
      </c>
      <c r="CD346" s="4"/>
      <c r="CF346" s="18" t="str">
        <f t="shared" ref="CF346:CF409" si="71">IF(AND(CF265&gt;=0,CF265&lt;$D$344),"+",IF(AND(CF265&gt;=$D$344,CF265&lt;$E$344),"+ +",IF(CF265&gt;=$E$344,"+ + +",IF(AND(CF265&lt;0,CF265&gt;=-$D$344),"-",IF(AND(CF265&lt;-$D$344,CF265&gt;=-$E$344),"- -",IF(CF265&lt;=-$E$344,"- - -","erreur"))))))</f>
        <v>- - -</v>
      </c>
      <c r="CG346" s="4">
        <v>14</v>
      </c>
      <c r="CH346" s="57"/>
      <c r="CI346" s="18" t="str">
        <f t="shared" ref="CI346:CI409" si="72">IF(AND(CI265&gt;=0,CI265&lt;$D$344),"+",IF(AND(CI265&gt;=$D$344,CI265&lt;$E$344),"+ +",IF(CI265&gt;=$E$344,"+ + +",IF(AND(CI265&lt;0,CI265&gt;=-$D$344),"-",IF(AND(CI265&lt;-$D$344,CI265&gt;=-$E$344),"- -",IF(CI265&lt;=-$E$344,"- - -","erreur"))))))</f>
        <v>- -</v>
      </c>
      <c r="CL346"/>
      <c r="CO346" s="18" t="str">
        <f t="shared" ref="CO346:CO409" si="73">IF(AND(CO265&gt;=0,CO265&lt;$D$344),"+",IF(AND(CO265&gt;=$D$344,CO265&lt;$E$344),"+ +",IF(CO265&gt;=$E$344,"+ + +",IF(AND(CO265&lt;0,CO265&gt;=-$D$344),"-",IF(AND(CO265&lt;-$D$344,CO265&gt;=-$E$344),"- -",IF(CO265&lt;=-$E$344,"- - -","erreur"))))))</f>
        <v>-</v>
      </c>
      <c r="CP346" s="57"/>
      <c r="CT346" s="57"/>
      <c r="CU346" s="18" t="str">
        <f t="shared" ref="CU346:CU409" si="74">IF(AND(CU265&gt;=0,CU265&lt;$D$344),"+",IF(AND(CU265&gt;=$D$344,CU265&lt;$E$344),"+ +",IF(CU265&gt;=$E$344,"+ + +",IF(AND(CU265&lt;0,CU265&gt;=-$D$344),"-",IF(AND(CU265&lt;-$D$344,CU265&gt;=-$E$344),"- -",IF(CU265&lt;=-$E$344,"- - -","erreur"))))))</f>
        <v>- - -</v>
      </c>
      <c r="DB346" s="57"/>
      <c r="DD346" s="18" t="str">
        <f t="shared" ref="DD346:DD395" si="75">IF(AND(DD265&gt;=0,DD265&lt;$D$344),"+",IF(AND(DD265&gt;=$D$344,DD265&lt;$E$344),"+ +",IF(DD265&gt;=$E$344,"+ + +",IF(AND(DD265&lt;0,DD265&gt;=-$D$344),"-",IF(AND(DD265&lt;-$D$344,DD265&gt;=-$E$344),"- -",IF(DD265&lt;=-$E$344,"- - -","erreur"))))))</f>
        <v>+</v>
      </c>
      <c r="DE346" s="52"/>
      <c r="DF346" s="57"/>
      <c r="DG346" s="18" t="str">
        <f t="shared" ref="DG346:DG395" si="76">IF(AND(DG265&gt;=0,DG265&lt;$D$344),"+",IF(AND(DG265&gt;=$D$344,DG265&lt;$E$344),"+ +",IF(DG265&gt;=$E$344,"+ + +",IF(AND(DG265&lt;0,DG265&gt;=-$D$344),"-",IF(AND(DG265&lt;-$D$344,DG265&gt;=-$E$344),"- -",IF(DG265&lt;=-$E$344,"- - -","erreur"))))))</f>
        <v>+</v>
      </c>
      <c r="DH346" s="57"/>
      <c r="DI346" s="52"/>
      <c r="DJ346" s="52"/>
      <c r="DK346" s="57"/>
      <c r="DL346" s="52"/>
      <c r="DM346" s="52"/>
      <c r="DN346" s="52"/>
      <c r="DO346" s="52"/>
      <c r="DP346" s="52"/>
      <c r="DQ346" s="52"/>
      <c r="DR346" s="52"/>
      <c r="DS346" s="52"/>
      <c r="DT346" s="52"/>
      <c r="DU346" s="52"/>
      <c r="DV346" s="52"/>
      <c r="DW346" s="57"/>
      <c r="DX346" s="57"/>
      <c r="DY346" s="57"/>
      <c r="DZ346" s="52"/>
      <c r="EA346" s="52"/>
      <c r="EB346" s="52"/>
      <c r="EC346" s="52"/>
      <c r="ED346" s="52"/>
      <c r="EE346" s="52"/>
      <c r="EF346" s="52"/>
      <c r="EG346" s="52"/>
      <c r="EH346" s="52"/>
      <c r="EI346" s="52"/>
      <c r="EJ346" s="52"/>
      <c r="EK346" s="52"/>
      <c r="EL346" s="52"/>
      <c r="EM346" s="52"/>
      <c r="EN346" s="52"/>
      <c r="EO346" s="52"/>
      <c r="EP346" s="52"/>
      <c r="EQ346" s="52"/>
      <c r="ER346" s="52"/>
      <c r="ES346" s="52"/>
      <c r="ET346" s="52"/>
      <c r="EU346" s="52"/>
      <c r="EV346" s="52"/>
      <c r="EW346" s="52"/>
      <c r="EX346" s="52"/>
    </row>
    <row r="347" spans="1:154" s="54" customFormat="1" ht="14.25" x14ac:dyDescent="0.2">
      <c r="A347" t="str">
        <f t="shared" si="54"/>
        <v>0021476U</v>
      </c>
      <c r="B347" t="str">
        <f t="shared" si="54"/>
        <v>0021477V</v>
      </c>
      <c r="C347"/>
      <c r="D347"/>
      <c r="E347"/>
      <c r="F347" s="57"/>
      <c r="G347"/>
      <c r="I347" s="57"/>
      <c r="J347" s="57"/>
      <c r="L347" s="18" t="str">
        <f t="shared" si="55"/>
        <v>-</v>
      </c>
      <c r="N347" s="57"/>
      <c r="O347" s="18" t="str">
        <f t="shared" si="56"/>
        <v>+</v>
      </c>
      <c r="R347"/>
      <c r="U347" s="57"/>
      <c r="V347" s="57"/>
      <c r="X347" s="18" t="str">
        <f t="shared" si="57"/>
        <v>+</v>
      </c>
      <c r="Z347" s="57"/>
      <c r="AA347"/>
      <c r="AD347"/>
      <c r="AG347"/>
      <c r="AH347" s="57"/>
      <c r="AJ347" s="18" t="str">
        <f t="shared" si="58"/>
        <v>+</v>
      </c>
      <c r="AK347"/>
      <c r="AL347" s="57"/>
      <c r="AM347" s="18" t="str">
        <f t="shared" si="59"/>
        <v>-</v>
      </c>
      <c r="AP347" s="18" t="str">
        <f t="shared" si="60"/>
        <v>+</v>
      </c>
      <c r="AS347" s="18" t="str">
        <f t="shared" si="61"/>
        <v>+</v>
      </c>
      <c r="AT347" s="57"/>
      <c r="AV347" s="18" t="str">
        <f t="shared" si="62"/>
        <v>+</v>
      </c>
      <c r="AW347" s="97"/>
      <c r="AX347" s="57"/>
      <c r="AY347" s="18" t="str">
        <f t="shared" si="63"/>
        <v>+</v>
      </c>
      <c r="AZ347" s="97">
        <v>0</v>
      </c>
      <c r="BB347" s="18" t="str">
        <f t="shared" si="64"/>
        <v>+</v>
      </c>
      <c r="BC347" s="97"/>
      <c r="BE347" s="18" t="str">
        <f t="shared" si="65"/>
        <v>- - -</v>
      </c>
      <c r="BF347" s="4"/>
      <c r="BH347"/>
      <c r="BJ347" s="57"/>
      <c r="BK347" s="18" t="str">
        <f t="shared" si="66"/>
        <v>- -</v>
      </c>
      <c r="BL347" s="4"/>
      <c r="BN347"/>
      <c r="BQ347" s="18" t="str">
        <f t="shared" si="67"/>
        <v>- - -</v>
      </c>
      <c r="BR347" s="92"/>
      <c r="BT347"/>
      <c r="BV347" s="57"/>
      <c r="BW347" s="18" t="str">
        <f t="shared" si="68"/>
        <v>+</v>
      </c>
      <c r="BZ347" s="18" t="str">
        <f t="shared" si="69"/>
        <v>-</v>
      </c>
      <c r="CA347" s="89"/>
      <c r="CC347" s="18" t="str">
        <f t="shared" si="70"/>
        <v>- - -</v>
      </c>
      <c r="CD347" s="4"/>
      <c r="CF347" s="18" t="str">
        <f t="shared" si="71"/>
        <v>- - -</v>
      </c>
      <c r="CG347" s="4">
        <v>22.6</v>
      </c>
      <c r="CH347" s="57"/>
      <c r="CI347" s="18" t="str">
        <f t="shared" si="72"/>
        <v>- - -</v>
      </c>
      <c r="CL347"/>
      <c r="CO347" s="18" t="str">
        <f t="shared" si="73"/>
        <v>- - -</v>
      </c>
      <c r="CP347" s="57"/>
      <c r="CT347" s="57"/>
      <c r="CU347" s="18" t="str">
        <f t="shared" si="74"/>
        <v>- - -</v>
      </c>
      <c r="DB347" s="57"/>
      <c r="DD347" s="18" t="str">
        <f t="shared" si="75"/>
        <v>+</v>
      </c>
      <c r="DE347" s="52"/>
      <c r="DF347" s="57"/>
      <c r="DG347" s="18" t="str">
        <f t="shared" si="76"/>
        <v>+</v>
      </c>
      <c r="DH347" s="57"/>
      <c r="DI347" s="52"/>
      <c r="DJ347" s="52"/>
      <c r="DK347" s="57"/>
      <c r="DL347" s="52"/>
      <c r="DM347" s="52"/>
      <c r="DN347" s="52"/>
      <c r="DO347" s="52"/>
      <c r="DP347" s="52"/>
      <c r="DQ347" s="52"/>
      <c r="DR347" s="52"/>
      <c r="DS347" s="52"/>
      <c r="DT347" s="52"/>
      <c r="DU347" s="52"/>
      <c r="DV347" s="52"/>
      <c r="DW347" s="57"/>
      <c r="DX347" s="57"/>
      <c r="DY347" s="57"/>
      <c r="DZ347" s="52"/>
      <c r="EA347" s="52"/>
      <c r="EB347" s="52"/>
      <c r="EC347" s="52"/>
      <c r="ED347" s="52"/>
      <c r="EE347" s="52"/>
      <c r="EF347" s="52"/>
      <c r="EG347" s="52"/>
      <c r="EH347" s="52"/>
      <c r="EI347" s="52"/>
      <c r="EJ347" s="52"/>
      <c r="EK347" s="52"/>
      <c r="EL347" s="52"/>
      <c r="EM347" s="52"/>
      <c r="EN347" s="52"/>
      <c r="EO347" s="52"/>
      <c r="EP347" s="52"/>
      <c r="EQ347" s="52"/>
      <c r="ER347" s="52"/>
      <c r="ES347" s="52"/>
      <c r="ET347" s="52"/>
      <c r="EU347" s="52"/>
      <c r="EV347" s="52"/>
      <c r="EW347" s="52"/>
      <c r="EX347" s="52"/>
    </row>
    <row r="348" spans="1:154" s="54" customFormat="1" ht="14.25" x14ac:dyDescent="0.2">
      <c r="A348" t="str">
        <f t="shared" si="54"/>
        <v>0021939X</v>
      </c>
      <c r="B348" t="str">
        <f t="shared" si="54"/>
        <v>0020013D</v>
      </c>
      <c r="C348"/>
      <c r="D348"/>
      <c r="E348"/>
      <c r="F348" s="57"/>
      <c r="G348"/>
      <c r="I348" s="57"/>
      <c r="J348" s="57"/>
      <c r="L348" s="18" t="str">
        <f t="shared" si="55"/>
        <v>-</v>
      </c>
      <c r="N348" s="57"/>
      <c r="O348" s="18" t="str">
        <f t="shared" si="56"/>
        <v>+</v>
      </c>
      <c r="R348"/>
      <c r="U348" s="57"/>
      <c r="V348" s="57"/>
      <c r="X348" s="18" t="str">
        <f t="shared" si="57"/>
        <v>+</v>
      </c>
      <c r="Z348" s="57"/>
      <c r="AA348"/>
      <c r="AD348"/>
      <c r="AG348"/>
      <c r="AH348" s="57"/>
      <c r="AJ348" s="18" t="str">
        <f t="shared" si="58"/>
        <v>+</v>
      </c>
      <c r="AK348"/>
      <c r="AL348" s="57"/>
      <c r="AM348" s="18" t="str">
        <f t="shared" si="59"/>
        <v>+</v>
      </c>
      <c r="AP348" s="18" t="str">
        <f t="shared" si="60"/>
        <v>-</v>
      </c>
      <c r="AS348" s="18" t="str">
        <f t="shared" si="61"/>
        <v>+ +</v>
      </c>
      <c r="AT348" s="57"/>
      <c r="AV348" s="18" t="str">
        <f t="shared" si="62"/>
        <v>- -</v>
      </c>
      <c r="AW348" s="97"/>
      <c r="AX348" s="57"/>
      <c r="AY348" s="18" t="str">
        <f t="shared" si="63"/>
        <v>+</v>
      </c>
      <c r="AZ348" s="97">
        <v>1.3</v>
      </c>
      <c r="BB348" s="18" t="str">
        <f t="shared" si="64"/>
        <v>+</v>
      </c>
      <c r="BC348" s="97"/>
      <c r="BE348" s="18" t="str">
        <f t="shared" si="65"/>
        <v>+</v>
      </c>
      <c r="BF348" s="4"/>
      <c r="BH348"/>
      <c r="BJ348" s="57"/>
      <c r="BK348" s="18" t="str">
        <f t="shared" si="66"/>
        <v>+</v>
      </c>
      <c r="BL348" s="4"/>
      <c r="BN348"/>
      <c r="BQ348" s="18" t="str">
        <f t="shared" si="67"/>
        <v>+</v>
      </c>
      <c r="BR348" s="92"/>
      <c r="BT348"/>
      <c r="BV348" s="57"/>
      <c r="BW348" s="18" t="str">
        <f t="shared" si="68"/>
        <v>-</v>
      </c>
      <c r="BZ348" s="18" t="str">
        <f t="shared" si="69"/>
        <v>+</v>
      </c>
      <c r="CA348" s="89"/>
      <c r="CC348" s="18" t="str">
        <f t="shared" si="70"/>
        <v>+ +</v>
      </c>
      <c r="CD348" s="4"/>
      <c r="CF348" s="18" t="str">
        <f t="shared" si="71"/>
        <v>- -</v>
      </c>
      <c r="CG348" s="4">
        <v>12.2</v>
      </c>
      <c r="CH348" s="57"/>
      <c r="CI348" s="18" t="str">
        <f t="shared" si="72"/>
        <v>+</v>
      </c>
      <c r="CL348"/>
      <c r="CO348" s="18" t="str">
        <f t="shared" si="73"/>
        <v>+</v>
      </c>
      <c r="CP348" s="57"/>
      <c r="CT348" s="57"/>
      <c r="CU348" s="18" t="str">
        <f t="shared" si="74"/>
        <v>- - -</v>
      </c>
      <c r="DB348" s="57"/>
      <c r="DD348" s="18" t="str">
        <f t="shared" si="75"/>
        <v>+</v>
      </c>
      <c r="DE348" s="52"/>
      <c r="DF348" s="57"/>
      <c r="DG348" s="18" t="str">
        <f t="shared" si="76"/>
        <v>+</v>
      </c>
      <c r="DH348" s="57"/>
      <c r="DI348" s="52"/>
      <c r="DJ348" s="52"/>
      <c r="DK348" s="57"/>
      <c r="DL348" s="52"/>
      <c r="DM348" s="52"/>
      <c r="DN348" s="52"/>
      <c r="DO348" s="52"/>
      <c r="DP348" s="52"/>
      <c r="DQ348" s="52"/>
      <c r="DR348" s="52"/>
      <c r="DS348" s="52"/>
      <c r="DT348" s="52"/>
      <c r="DU348" s="52"/>
      <c r="DV348" s="52"/>
      <c r="DW348" s="57"/>
      <c r="DX348" s="57"/>
      <c r="DY348" s="57"/>
      <c r="DZ348" s="52"/>
      <c r="EA348" s="52"/>
      <c r="EB348" s="52"/>
      <c r="EC348" s="52"/>
      <c r="ED348" s="52"/>
      <c r="EE348" s="52"/>
      <c r="EF348" s="52"/>
      <c r="EG348" s="52"/>
      <c r="EH348" s="52"/>
      <c r="EI348" s="52"/>
      <c r="EJ348" s="52"/>
      <c r="EK348" s="52"/>
      <c r="EL348" s="52"/>
      <c r="EM348" s="52"/>
      <c r="EN348" s="52"/>
      <c r="EO348" s="52"/>
      <c r="EP348" s="52"/>
      <c r="EQ348" s="52"/>
      <c r="ER348" s="52"/>
      <c r="ES348" s="52"/>
      <c r="ET348" s="52"/>
      <c r="EU348" s="52"/>
      <c r="EV348" s="52"/>
      <c r="EW348" s="52"/>
      <c r="EX348" s="52"/>
    </row>
    <row r="349" spans="1:154" s="54" customFormat="1" ht="14.25" x14ac:dyDescent="0.2">
      <c r="A349" t="str">
        <f t="shared" si="54"/>
        <v>0022042J</v>
      </c>
      <c r="B349" t="str">
        <f t="shared" si="54"/>
        <v>0022043K</v>
      </c>
      <c r="C349"/>
      <c r="D349"/>
      <c r="E349"/>
      <c r="F349" s="57"/>
      <c r="G349"/>
      <c r="I349" s="57"/>
      <c r="J349" s="57"/>
      <c r="L349" s="18" t="str">
        <f t="shared" si="55"/>
        <v>+ +</v>
      </c>
      <c r="N349" s="57"/>
      <c r="O349" s="18" t="str">
        <f t="shared" si="56"/>
        <v>-</v>
      </c>
      <c r="R349"/>
      <c r="U349" s="57"/>
      <c r="V349" s="57"/>
      <c r="X349" s="18" t="str">
        <f t="shared" si="57"/>
        <v>-</v>
      </c>
      <c r="Z349" s="57"/>
      <c r="AA349"/>
      <c r="AD349"/>
      <c r="AG349"/>
      <c r="AH349" s="57"/>
      <c r="AJ349" s="18" t="str">
        <f t="shared" si="58"/>
        <v>- -</v>
      </c>
      <c r="AK349"/>
      <c r="AL349" s="57"/>
      <c r="AM349" s="18" t="str">
        <f t="shared" si="59"/>
        <v>+</v>
      </c>
      <c r="AP349" s="18" t="str">
        <f t="shared" si="60"/>
        <v>+</v>
      </c>
      <c r="AS349" s="18" t="str">
        <f t="shared" si="61"/>
        <v>- -</v>
      </c>
      <c r="AT349" s="57"/>
      <c r="AV349" s="18" t="str">
        <f t="shared" si="62"/>
        <v>- - -</v>
      </c>
      <c r="AW349" s="97"/>
      <c r="AX349" s="57"/>
      <c r="AY349" s="18" t="str">
        <f t="shared" si="63"/>
        <v>+</v>
      </c>
      <c r="AZ349" s="97">
        <v>1.5</v>
      </c>
      <c r="BB349" s="18" t="str">
        <f t="shared" si="64"/>
        <v>+</v>
      </c>
      <c r="BC349" s="97"/>
      <c r="BE349" s="18" t="str">
        <f t="shared" si="65"/>
        <v>+</v>
      </c>
      <c r="BF349" s="4"/>
      <c r="BH349"/>
      <c r="BJ349" s="57"/>
      <c r="BK349" s="18" t="str">
        <f t="shared" si="66"/>
        <v>+</v>
      </c>
      <c r="BL349" s="4"/>
      <c r="BN349"/>
      <c r="BQ349" s="18" t="str">
        <f t="shared" si="67"/>
        <v>+</v>
      </c>
      <c r="BR349" s="92"/>
      <c r="BT349"/>
      <c r="BV349" s="57"/>
      <c r="BW349" s="18" t="str">
        <f t="shared" si="68"/>
        <v>-</v>
      </c>
      <c r="BZ349" s="18" t="str">
        <f t="shared" si="69"/>
        <v>-</v>
      </c>
      <c r="CA349" s="89"/>
      <c r="CC349" s="18" t="str">
        <f t="shared" si="70"/>
        <v>-</v>
      </c>
      <c r="CD349" s="4"/>
      <c r="CF349" s="18" t="str">
        <f t="shared" si="71"/>
        <v>+ +</v>
      </c>
      <c r="CG349" s="4">
        <v>0</v>
      </c>
      <c r="CH349" s="57"/>
      <c r="CI349" s="18" t="str">
        <f t="shared" si="72"/>
        <v>+ + +</v>
      </c>
      <c r="CL349"/>
      <c r="CO349" s="18" t="str">
        <f t="shared" si="73"/>
        <v>+ + +</v>
      </c>
      <c r="CP349" s="57"/>
      <c r="CT349" s="57"/>
      <c r="CU349" s="18" t="str">
        <f t="shared" si="74"/>
        <v>+</v>
      </c>
      <c r="DB349" s="57"/>
      <c r="DD349" s="18" t="str">
        <f t="shared" si="75"/>
        <v>+</v>
      </c>
      <c r="DE349" s="52"/>
      <c r="DF349" s="57"/>
      <c r="DG349" s="18" t="str">
        <f t="shared" si="76"/>
        <v>+ +</v>
      </c>
      <c r="DH349" s="57"/>
      <c r="DI349" s="52"/>
      <c r="DJ349" s="52"/>
      <c r="DK349" s="57"/>
      <c r="DL349" s="52"/>
      <c r="DM349" s="52"/>
      <c r="DN349" s="52"/>
      <c r="DO349" s="52"/>
      <c r="DP349" s="52"/>
      <c r="DQ349" s="52"/>
      <c r="DR349" s="52"/>
      <c r="DS349" s="52"/>
      <c r="DT349" s="52"/>
      <c r="DU349" s="52"/>
      <c r="DV349" s="52"/>
      <c r="DW349" s="57"/>
      <c r="DX349" s="57"/>
      <c r="DY349" s="57"/>
      <c r="DZ349" s="52"/>
      <c r="EA349" s="52"/>
      <c r="EB349" s="52"/>
      <c r="EC349" s="52"/>
      <c r="ED349" s="52"/>
      <c r="EE349" s="52"/>
      <c r="EF349" s="52"/>
      <c r="EG349" s="52"/>
      <c r="EH349" s="52"/>
      <c r="EI349" s="52"/>
      <c r="EJ349" s="52"/>
      <c r="EK349" s="52"/>
      <c r="EL349" s="52"/>
      <c r="EM349" s="52"/>
      <c r="EN349" s="52"/>
      <c r="EO349" s="52"/>
      <c r="EP349" s="52"/>
      <c r="EQ349" s="52"/>
      <c r="ER349" s="52"/>
      <c r="ES349" s="52"/>
      <c r="ET349" s="52"/>
      <c r="EU349" s="52"/>
      <c r="EV349" s="52"/>
      <c r="EW349" s="52"/>
      <c r="EX349" s="52"/>
    </row>
    <row r="350" spans="1:154" s="54" customFormat="1" ht="14.25" x14ac:dyDescent="0.2">
      <c r="A350" t="str">
        <f t="shared" si="54"/>
        <v>0022044L</v>
      </c>
      <c r="B350" t="str">
        <f t="shared" si="54"/>
        <v>0020061F</v>
      </c>
      <c r="C350"/>
      <c r="D350"/>
      <c r="E350"/>
      <c r="F350" s="57"/>
      <c r="G350"/>
      <c r="I350" s="57"/>
      <c r="J350" s="57"/>
      <c r="L350" s="18" t="str">
        <f t="shared" si="55"/>
        <v>+</v>
      </c>
      <c r="N350" s="57"/>
      <c r="O350" s="18" t="str">
        <f t="shared" si="56"/>
        <v>- -</v>
      </c>
      <c r="R350"/>
      <c r="U350" s="57"/>
      <c r="V350" s="57"/>
      <c r="X350" s="18" t="str">
        <f t="shared" si="57"/>
        <v>-</v>
      </c>
      <c r="Z350" s="57"/>
      <c r="AA350"/>
      <c r="AD350"/>
      <c r="AG350"/>
      <c r="AH350" s="57"/>
      <c r="AJ350" s="18" t="str">
        <f t="shared" si="58"/>
        <v>-</v>
      </c>
      <c r="AK350"/>
      <c r="AL350" s="57"/>
      <c r="AM350" s="18" t="str">
        <f t="shared" si="59"/>
        <v>+</v>
      </c>
      <c r="AP350" s="18" t="str">
        <f t="shared" si="60"/>
        <v>+</v>
      </c>
      <c r="AS350" s="18" t="str">
        <f t="shared" si="61"/>
        <v>-</v>
      </c>
      <c r="AT350" s="57"/>
      <c r="AV350" s="18" t="str">
        <f t="shared" si="62"/>
        <v>+</v>
      </c>
      <c r="AW350" s="97"/>
      <c r="AX350" s="57"/>
      <c r="AY350" s="18" t="str">
        <f t="shared" si="63"/>
        <v>+</v>
      </c>
      <c r="AZ350" s="97">
        <v>1.2</v>
      </c>
      <c r="BB350" s="18" t="str">
        <f t="shared" si="64"/>
        <v>+</v>
      </c>
      <c r="BC350" s="97"/>
      <c r="BE350" s="18" t="str">
        <f t="shared" si="65"/>
        <v>-</v>
      </c>
      <c r="BF350" s="4"/>
      <c r="BH350"/>
      <c r="BJ350" s="57"/>
      <c r="BK350" s="18" t="str">
        <f t="shared" si="66"/>
        <v>-</v>
      </c>
      <c r="BL350" s="4"/>
      <c r="BN350"/>
      <c r="BQ350" s="18" t="str">
        <f t="shared" si="67"/>
        <v>-</v>
      </c>
      <c r="BR350" s="92"/>
      <c r="BT350"/>
      <c r="BV350" s="57"/>
      <c r="BW350" s="18" t="str">
        <f t="shared" si="68"/>
        <v>-</v>
      </c>
      <c r="BZ350" s="18" t="str">
        <f t="shared" si="69"/>
        <v>- - -</v>
      </c>
      <c r="CA350" s="89"/>
      <c r="CC350" s="18" t="str">
        <f t="shared" si="70"/>
        <v>+</v>
      </c>
      <c r="CD350" s="4"/>
      <c r="CF350" s="18" t="str">
        <f t="shared" si="71"/>
        <v>-</v>
      </c>
      <c r="CG350" s="4">
        <v>9.6999999999999993</v>
      </c>
      <c r="CH350" s="57"/>
      <c r="CI350" s="18" t="str">
        <f t="shared" si="72"/>
        <v>-</v>
      </c>
      <c r="CL350"/>
      <c r="CO350" s="18" t="str">
        <f t="shared" si="73"/>
        <v>+</v>
      </c>
      <c r="CP350" s="57"/>
      <c r="CT350" s="57"/>
      <c r="CU350" s="18" t="str">
        <f t="shared" si="74"/>
        <v>+</v>
      </c>
      <c r="DB350" s="57"/>
      <c r="DD350" s="18" t="str">
        <f t="shared" si="75"/>
        <v>- - -</v>
      </c>
      <c r="DE350" s="52"/>
      <c r="DF350" s="57"/>
      <c r="DG350" s="18" t="str">
        <f t="shared" si="76"/>
        <v>+ +</v>
      </c>
      <c r="DH350" s="57"/>
      <c r="DI350" s="52"/>
      <c r="DJ350" s="52"/>
      <c r="DK350" s="57"/>
      <c r="DL350" s="52"/>
      <c r="DM350" s="52"/>
      <c r="DN350" s="52"/>
      <c r="DO350" s="52"/>
      <c r="DP350" s="52"/>
      <c r="DQ350" s="52"/>
      <c r="DR350" s="52"/>
      <c r="DS350" s="52"/>
      <c r="DT350" s="52"/>
      <c r="DU350" s="52"/>
      <c r="DV350" s="52"/>
      <c r="DW350" s="57"/>
      <c r="DX350" s="57"/>
      <c r="DY350" s="57"/>
      <c r="DZ350" s="52"/>
      <c r="EA350" s="52"/>
      <c r="EB350" s="52"/>
      <c r="EC350" s="52"/>
      <c r="ED350" s="52"/>
      <c r="EE350" s="52"/>
      <c r="EF350" s="52"/>
      <c r="EG350" s="52"/>
      <c r="EH350" s="52"/>
      <c r="EI350" s="52"/>
      <c r="EJ350" s="52"/>
      <c r="EK350" s="52"/>
      <c r="EL350" s="52"/>
      <c r="EM350" s="52"/>
      <c r="EN350" s="52"/>
      <c r="EO350" s="52"/>
      <c r="EP350" s="52"/>
      <c r="EQ350" s="52"/>
      <c r="ER350" s="52"/>
      <c r="ES350" s="52"/>
      <c r="ET350" s="52"/>
      <c r="EU350" s="52"/>
      <c r="EV350" s="52"/>
      <c r="EW350" s="52"/>
      <c r="EX350" s="52"/>
    </row>
    <row r="351" spans="1:154" s="54" customFormat="1" ht="14.25" x14ac:dyDescent="0.2">
      <c r="A351" t="str">
        <f t="shared" si="54"/>
        <v>0600002B</v>
      </c>
      <c r="B351" t="str">
        <f t="shared" si="54"/>
        <v>0600061R</v>
      </c>
      <c r="C351"/>
      <c r="D351"/>
      <c r="E351"/>
      <c r="F351" s="57"/>
      <c r="G351"/>
      <c r="I351" s="57"/>
      <c r="J351" s="57"/>
      <c r="L351" s="18" t="str">
        <f t="shared" si="55"/>
        <v>-</v>
      </c>
      <c r="N351" s="57"/>
      <c r="O351" s="18" t="str">
        <f t="shared" si="56"/>
        <v>-</v>
      </c>
      <c r="R351"/>
      <c r="U351" s="57"/>
      <c r="V351" s="57"/>
      <c r="X351" s="18" t="str">
        <f t="shared" si="57"/>
        <v>+</v>
      </c>
      <c r="Z351" s="57"/>
      <c r="AA351"/>
      <c r="AD351"/>
      <c r="AG351"/>
      <c r="AH351" s="57"/>
      <c r="AJ351" s="18" t="str">
        <f t="shared" si="58"/>
        <v>+</v>
      </c>
      <c r="AK351"/>
      <c r="AL351" s="57"/>
      <c r="AM351" s="18" t="str">
        <f t="shared" si="59"/>
        <v>+</v>
      </c>
      <c r="AP351" s="18" t="str">
        <f t="shared" si="60"/>
        <v>-</v>
      </c>
      <c r="AS351" s="18" t="str">
        <f t="shared" si="61"/>
        <v>+</v>
      </c>
      <c r="AT351" s="57"/>
      <c r="AV351" s="18"/>
      <c r="AW351" s="97"/>
      <c r="AX351" s="57"/>
      <c r="AY351" s="18"/>
      <c r="AZ351" s="97"/>
      <c r="BB351" s="18"/>
      <c r="BC351" s="97"/>
      <c r="BE351" s="18" t="str">
        <f t="shared" si="65"/>
        <v>- -</v>
      </c>
      <c r="BF351" s="4"/>
      <c r="BH351"/>
      <c r="BJ351" s="57"/>
      <c r="BK351" s="18" t="str">
        <f t="shared" si="66"/>
        <v>- - -</v>
      </c>
      <c r="BL351" s="4"/>
      <c r="BN351"/>
      <c r="BQ351" s="18" t="str">
        <f t="shared" si="67"/>
        <v>-</v>
      </c>
      <c r="BR351" s="92"/>
      <c r="BT351"/>
      <c r="BV351" s="57"/>
      <c r="BW351" s="18" t="str">
        <f t="shared" si="68"/>
        <v>-</v>
      </c>
      <c r="BZ351" s="18"/>
      <c r="CA351" s="89"/>
      <c r="CC351" s="18"/>
      <c r="CD351" s="4"/>
      <c r="CF351" s="18"/>
      <c r="CG351" s="4"/>
      <c r="CH351" s="57"/>
      <c r="CI351" s="18" t="str">
        <f t="shared" si="72"/>
        <v>-</v>
      </c>
      <c r="CL351"/>
      <c r="CO351" s="18" t="str">
        <f t="shared" si="73"/>
        <v>-</v>
      </c>
      <c r="CP351" s="57"/>
      <c r="CT351" s="57"/>
      <c r="CU351" s="18" t="str">
        <f t="shared" si="74"/>
        <v>- - -</v>
      </c>
      <c r="DB351" s="57"/>
      <c r="DD351" s="18" t="str">
        <f t="shared" si="75"/>
        <v>-</v>
      </c>
      <c r="DE351" s="52"/>
      <c r="DF351" s="57"/>
      <c r="DG351" s="18" t="str">
        <f t="shared" si="76"/>
        <v>-</v>
      </c>
      <c r="DH351" s="57"/>
      <c r="DI351" s="52"/>
      <c r="DJ351" s="52"/>
      <c r="DK351" s="57"/>
      <c r="DL351" s="52"/>
      <c r="DM351" s="52"/>
      <c r="DN351" s="52"/>
      <c r="DO351" s="52"/>
      <c r="DP351" s="52"/>
      <c r="DQ351" s="52"/>
      <c r="DR351" s="52"/>
      <c r="DS351" s="52"/>
      <c r="DT351" s="52"/>
      <c r="DU351" s="52"/>
      <c r="DV351" s="52"/>
      <c r="DW351" s="57"/>
      <c r="DX351" s="57"/>
      <c r="DY351" s="57"/>
      <c r="DZ351" s="52"/>
      <c r="EA351" s="52"/>
      <c r="EB351" s="52"/>
      <c r="EC351" s="52"/>
      <c r="ED351" s="52"/>
      <c r="EE351" s="52"/>
      <c r="EF351" s="52"/>
      <c r="EG351" s="52"/>
      <c r="EH351" s="52"/>
      <c r="EI351" s="52"/>
      <c r="EJ351" s="52"/>
      <c r="EK351" s="52"/>
      <c r="EL351" s="52"/>
      <c r="EM351" s="52"/>
      <c r="EN351" s="52"/>
      <c r="EO351" s="52"/>
      <c r="EP351" s="52"/>
      <c r="EQ351" s="52"/>
      <c r="ER351" s="52"/>
      <c r="ES351" s="52"/>
      <c r="ET351" s="52"/>
      <c r="EU351" s="52"/>
      <c r="EV351" s="52"/>
      <c r="EW351" s="52"/>
      <c r="EX351" s="52"/>
    </row>
    <row r="352" spans="1:154" s="54" customFormat="1" ht="14.25" x14ac:dyDescent="0.2">
      <c r="A352" t="str">
        <f t="shared" si="54"/>
        <v>0601863Z</v>
      </c>
      <c r="B352" t="str">
        <f t="shared" si="54"/>
        <v>0601871H</v>
      </c>
      <c r="C352"/>
      <c r="D352"/>
      <c r="E352"/>
      <c r="F352" s="57"/>
      <c r="G352"/>
      <c r="I352" s="57"/>
      <c r="J352" s="57"/>
      <c r="L352" s="18" t="str">
        <f t="shared" si="55"/>
        <v>-</v>
      </c>
      <c r="N352" s="57"/>
      <c r="O352" s="18" t="str">
        <f t="shared" si="56"/>
        <v>+ +</v>
      </c>
      <c r="R352"/>
      <c r="U352" s="57"/>
      <c r="V352" s="57"/>
      <c r="X352" s="18" t="str">
        <f t="shared" si="57"/>
        <v>+</v>
      </c>
      <c r="Z352" s="57"/>
      <c r="AA352"/>
      <c r="AD352"/>
      <c r="AG352"/>
      <c r="AH352" s="57"/>
      <c r="AJ352" s="18" t="str">
        <f t="shared" si="58"/>
        <v>+</v>
      </c>
      <c r="AK352"/>
      <c r="AL352" s="57"/>
      <c r="AM352" s="18" t="str">
        <f t="shared" si="59"/>
        <v>- -</v>
      </c>
      <c r="AP352" s="18" t="str">
        <f t="shared" si="60"/>
        <v>-</v>
      </c>
      <c r="AS352" s="18" t="str">
        <f t="shared" si="61"/>
        <v>+</v>
      </c>
      <c r="AT352" s="57"/>
      <c r="AV352" s="18" t="str">
        <f t="shared" si="62"/>
        <v>+</v>
      </c>
      <c r="AW352" s="97"/>
      <c r="AX352" s="57"/>
      <c r="AY352" s="18" t="str">
        <f t="shared" si="63"/>
        <v>+</v>
      </c>
      <c r="AZ352" s="97">
        <v>0</v>
      </c>
      <c r="BB352" s="18" t="str">
        <f t="shared" si="64"/>
        <v>+</v>
      </c>
      <c r="BC352" s="97"/>
      <c r="BE352" s="18" t="str">
        <f t="shared" si="65"/>
        <v>- -</v>
      </c>
      <c r="BF352" s="4"/>
      <c r="BH352"/>
      <c r="BJ352" s="57"/>
      <c r="BK352" s="18" t="str">
        <f t="shared" si="66"/>
        <v>- -</v>
      </c>
      <c r="BL352" s="4"/>
      <c r="BN352"/>
      <c r="BQ352" s="18" t="str">
        <f t="shared" si="67"/>
        <v>- -</v>
      </c>
      <c r="BR352" s="92"/>
      <c r="BT352"/>
      <c r="BV352" s="57"/>
      <c r="BW352" s="18" t="str">
        <f t="shared" si="68"/>
        <v>-</v>
      </c>
      <c r="BZ352" s="18" t="str">
        <f t="shared" si="69"/>
        <v>- -</v>
      </c>
      <c r="CA352" s="89"/>
      <c r="CC352" s="18" t="str">
        <f t="shared" si="70"/>
        <v>+ +</v>
      </c>
      <c r="CD352" s="4"/>
      <c r="CF352" s="18" t="str">
        <f t="shared" si="71"/>
        <v>+ +</v>
      </c>
      <c r="CG352" s="4">
        <v>0</v>
      </c>
      <c r="CH352" s="57"/>
      <c r="CI352" s="18" t="str">
        <f t="shared" si="72"/>
        <v>-</v>
      </c>
      <c r="CL352"/>
      <c r="CO352" s="18" t="str">
        <f t="shared" si="73"/>
        <v>+ +</v>
      </c>
      <c r="CP352" s="57"/>
      <c r="CT352" s="57"/>
      <c r="CU352" s="18" t="str">
        <f t="shared" si="74"/>
        <v>- -</v>
      </c>
      <c r="DB352" s="57"/>
      <c r="DD352" s="18" t="str">
        <f t="shared" si="75"/>
        <v>+</v>
      </c>
      <c r="DE352" s="52"/>
      <c r="DF352" s="57"/>
      <c r="DG352" s="18" t="str">
        <f t="shared" si="76"/>
        <v>+</v>
      </c>
      <c r="DH352" s="57"/>
      <c r="DI352" s="52"/>
      <c r="DJ352" s="52"/>
      <c r="DK352" s="57"/>
      <c r="DL352" s="52"/>
      <c r="DM352" s="52"/>
      <c r="DN352" s="52"/>
      <c r="DO352" s="52"/>
      <c r="DP352" s="52"/>
      <c r="DQ352" s="52"/>
      <c r="DR352" s="52"/>
      <c r="DS352" s="52"/>
      <c r="DT352" s="52"/>
      <c r="DU352" s="52"/>
      <c r="DV352" s="52"/>
      <c r="DW352" s="57"/>
      <c r="DX352" s="57"/>
      <c r="DY352" s="57"/>
      <c r="DZ352" s="52"/>
      <c r="EA352" s="52"/>
      <c r="EB352" s="52"/>
      <c r="EC352" s="52"/>
      <c r="ED352" s="52"/>
      <c r="EE352" s="52"/>
      <c r="EF352" s="52"/>
      <c r="EG352" s="52"/>
      <c r="EH352" s="52"/>
      <c r="EI352" s="52"/>
      <c r="EJ352" s="52"/>
      <c r="EK352" s="52"/>
      <c r="EL352" s="52"/>
      <c r="EM352" s="52"/>
      <c r="EN352" s="52"/>
      <c r="EO352" s="52"/>
      <c r="EP352" s="52"/>
      <c r="EQ352" s="52"/>
      <c r="ER352" s="52"/>
      <c r="ES352" s="52"/>
      <c r="ET352" s="52"/>
      <c r="EU352" s="52"/>
      <c r="EV352" s="52"/>
      <c r="EW352" s="52"/>
      <c r="EX352" s="52"/>
    </row>
    <row r="353" spans="1:154" s="54" customFormat="1" ht="14.25" x14ac:dyDescent="0.2">
      <c r="A353" t="str">
        <f t="shared" si="54"/>
        <v>0800007Y</v>
      </c>
      <c r="B353" t="str">
        <f t="shared" si="54"/>
        <v>0800060F</v>
      </c>
      <c r="C353"/>
      <c r="D353"/>
      <c r="E353"/>
      <c r="F353" s="57"/>
      <c r="G353"/>
      <c r="I353" s="57"/>
      <c r="J353" s="57"/>
      <c r="L353" s="18" t="str">
        <f t="shared" si="55"/>
        <v>-</v>
      </c>
      <c r="N353" s="57"/>
      <c r="O353" s="18" t="str">
        <f t="shared" si="56"/>
        <v>+</v>
      </c>
      <c r="R353"/>
      <c r="U353" s="57"/>
      <c r="V353" s="57"/>
      <c r="X353" s="18" t="str">
        <f t="shared" si="57"/>
        <v>-</v>
      </c>
      <c r="Z353" s="57"/>
      <c r="AA353"/>
      <c r="AD353"/>
      <c r="AG353"/>
      <c r="AH353" s="57"/>
      <c r="AJ353" s="18" t="str">
        <f t="shared" si="58"/>
        <v>-</v>
      </c>
      <c r="AK353"/>
      <c r="AL353" s="57"/>
      <c r="AM353" s="18" t="str">
        <f t="shared" si="59"/>
        <v>+</v>
      </c>
      <c r="AP353" s="18" t="str">
        <f t="shared" si="60"/>
        <v>-</v>
      </c>
      <c r="AS353" s="18" t="str">
        <f t="shared" si="61"/>
        <v>-</v>
      </c>
      <c r="AT353" s="57"/>
      <c r="AV353" s="18" t="str">
        <f t="shared" si="62"/>
        <v>- - -</v>
      </c>
      <c r="AW353" s="97"/>
      <c r="AX353" s="57"/>
      <c r="AY353" s="18" t="str">
        <f t="shared" si="63"/>
        <v>+</v>
      </c>
      <c r="AZ353" s="97">
        <v>0</v>
      </c>
      <c r="BB353" s="18" t="str">
        <f t="shared" si="64"/>
        <v>+</v>
      </c>
      <c r="BC353" s="97"/>
      <c r="BE353" s="18" t="str">
        <f t="shared" si="65"/>
        <v>- -</v>
      </c>
      <c r="BF353" s="4"/>
      <c r="BH353"/>
      <c r="BJ353" s="57"/>
      <c r="BK353" s="18" t="str">
        <f t="shared" si="66"/>
        <v>-</v>
      </c>
      <c r="BL353" s="4"/>
      <c r="BN353"/>
      <c r="BQ353" s="18" t="str">
        <f t="shared" si="67"/>
        <v>- - -</v>
      </c>
      <c r="BR353" s="92"/>
      <c r="BT353"/>
      <c r="BV353" s="57"/>
      <c r="BW353" s="18" t="str">
        <f t="shared" si="68"/>
        <v>+</v>
      </c>
      <c r="BZ353" s="18" t="str">
        <f t="shared" si="69"/>
        <v>+</v>
      </c>
      <c r="CA353" s="89"/>
      <c r="CC353" s="18" t="str">
        <f t="shared" si="70"/>
        <v>- - -</v>
      </c>
      <c r="CD353" s="4"/>
      <c r="CF353" s="18" t="str">
        <f t="shared" si="71"/>
        <v>+</v>
      </c>
      <c r="CG353" s="4">
        <v>4.9000000000000004</v>
      </c>
      <c r="CH353" s="57"/>
      <c r="CI353" s="18" t="str">
        <f t="shared" si="72"/>
        <v>-</v>
      </c>
      <c r="CL353"/>
      <c r="CO353" s="18" t="str">
        <f t="shared" si="73"/>
        <v>+</v>
      </c>
      <c r="CP353" s="57"/>
      <c r="CT353" s="57"/>
      <c r="CU353" s="18" t="str">
        <f t="shared" si="74"/>
        <v>-</v>
      </c>
      <c r="DB353" s="57"/>
      <c r="DD353" s="18" t="str">
        <f t="shared" si="75"/>
        <v>+</v>
      </c>
      <c r="DE353" s="52"/>
      <c r="DF353" s="57"/>
      <c r="DG353" s="18" t="str">
        <f t="shared" si="76"/>
        <v>+</v>
      </c>
      <c r="DH353" s="57"/>
      <c r="DI353" s="52"/>
      <c r="DJ353" s="52"/>
      <c r="DK353" s="57"/>
      <c r="DL353" s="52"/>
      <c r="DM353" s="52"/>
      <c r="DN353" s="52"/>
      <c r="DO353" s="52"/>
      <c r="DP353" s="52"/>
      <c r="DQ353" s="52"/>
      <c r="DR353" s="52"/>
      <c r="DS353" s="52"/>
      <c r="DT353" s="52"/>
      <c r="DU353" s="52"/>
      <c r="DV353" s="52"/>
      <c r="DW353" s="57"/>
      <c r="DX353" s="57"/>
      <c r="DY353" s="57"/>
      <c r="DZ353" s="52"/>
      <c r="EA353" s="52"/>
      <c r="EB353" s="52"/>
      <c r="EC353" s="52"/>
      <c r="ED353" s="52"/>
      <c r="EE353" s="52"/>
      <c r="EF353" s="52"/>
      <c r="EG353" s="52"/>
      <c r="EH353" s="52"/>
      <c r="EI353" s="52"/>
      <c r="EJ353" s="52"/>
      <c r="EK353" s="52"/>
      <c r="EL353" s="52"/>
      <c r="EM353" s="52"/>
      <c r="EN353" s="52"/>
      <c r="EO353" s="52"/>
      <c r="EP353" s="52"/>
      <c r="EQ353" s="52"/>
      <c r="ER353" s="52"/>
      <c r="ES353" s="52"/>
      <c r="ET353" s="52"/>
      <c r="EU353" s="52"/>
      <c r="EV353" s="52"/>
      <c r="EW353" s="52"/>
      <c r="EX353" s="52"/>
    </row>
    <row r="354" spans="1:154" s="54" customFormat="1" ht="14.25" x14ac:dyDescent="0.2">
      <c r="A354" t="str">
        <f t="shared" si="54"/>
        <v>0801853E</v>
      </c>
      <c r="B354" t="str">
        <f t="shared" si="54"/>
        <v>0801534H</v>
      </c>
      <c r="C354"/>
      <c r="D354"/>
      <c r="E354"/>
      <c r="F354" s="57"/>
      <c r="G354"/>
      <c r="I354" s="57"/>
      <c r="J354" s="57"/>
      <c r="L354" s="18" t="str">
        <f t="shared" si="55"/>
        <v>- -</v>
      </c>
      <c r="N354" s="57"/>
      <c r="O354" s="18" t="str">
        <f t="shared" si="56"/>
        <v>+</v>
      </c>
      <c r="R354"/>
      <c r="U354" s="57"/>
      <c r="V354" s="57"/>
      <c r="X354" s="18" t="str">
        <f t="shared" si="57"/>
        <v>-</v>
      </c>
      <c r="Z354" s="57"/>
      <c r="AA354"/>
      <c r="AD354"/>
      <c r="AG354"/>
      <c r="AH354" s="57"/>
      <c r="AJ354" s="18" t="str">
        <f t="shared" si="58"/>
        <v>-</v>
      </c>
      <c r="AK354"/>
      <c r="AL354" s="57"/>
      <c r="AM354" s="18" t="str">
        <f t="shared" si="59"/>
        <v>+</v>
      </c>
      <c r="AP354" s="18" t="str">
        <f t="shared" si="60"/>
        <v>-</v>
      </c>
      <c r="AS354" s="18" t="str">
        <f t="shared" si="61"/>
        <v>+</v>
      </c>
      <c r="AT354" s="57"/>
      <c r="AV354" s="18"/>
      <c r="AW354" s="97"/>
      <c r="AX354" s="57"/>
      <c r="AY354" s="18"/>
      <c r="AZ354" s="97"/>
      <c r="BB354" s="18"/>
      <c r="BC354" s="97"/>
      <c r="BE354" s="18" t="str">
        <f t="shared" si="65"/>
        <v>-</v>
      </c>
      <c r="BF354" s="4"/>
      <c r="BH354"/>
      <c r="BJ354" s="57"/>
      <c r="BK354" s="18" t="str">
        <f t="shared" si="66"/>
        <v>-</v>
      </c>
      <c r="BL354" s="4"/>
      <c r="BN354"/>
      <c r="BQ354" s="18" t="str">
        <f t="shared" si="67"/>
        <v>-</v>
      </c>
      <c r="BR354" s="92"/>
      <c r="BT354"/>
      <c r="BV354" s="57"/>
      <c r="BW354" s="18" t="str">
        <f t="shared" si="68"/>
        <v>-</v>
      </c>
      <c r="BZ354" s="18"/>
      <c r="CA354" s="89"/>
      <c r="CC354" s="18"/>
      <c r="CD354" s="4"/>
      <c r="CF354" s="18"/>
      <c r="CG354" s="4"/>
      <c r="CH354" s="57"/>
      <c r="CI354" s="18" t="str">
        <f t="shared" si="72"/>
        <v>-</v>
      </c>
      <c r="CL354"/>
      <c r="CO354" s="18" t="str">
        <f t="shared" si="73"/>
        <v>-</v>
      </c>
      <c r="CP354" s="57"/>
      <c r="CT354" s="57"/>
      <c r="CU354" s="18" t="str">
        <f t="shared" si="74"/>
        <v>-</v>
      </c>
      <c r="DB354" s="57"/>
      <c r="DD354" s="18" t="str">
        <f t="shared" si="75"/>
        <v>-</v>
      </c>
      <c r="DE354" s="52"/>
      <c r="DF354" s="57"/>
      <c r="DG354" s="18" t="str">
        <f t="shared" si="76"/>
        <v>+</v>
      </c>
      <c r="DH354" s="57"/>
      <c r="DI354" s="52"/>
      <c r="DJ354" s="52"/>
      <c r="DK354" s="57"/>
      <c r="DL354" s="52"/>
      <c r="DM354" s="52"/>
      <c r="DN354" s="52"/>
      <c r="DO354" s="52"/>
      <c r="DP354" s="52"/>
      <c r="DQ354" s="52"/>
      <c r="DR354" s="52"/>
      <c r="DS354" s="52"/>
      <c r="DT354" s="52"/>
      <c r="DU354" s="52"/>
      <c r="DV354" s="52"/>
      <c r="DW354" s="57"/>
      <c r="DX354" s="57"/>
      <c r="DY354" s="57"/>
      <c r="DZ354" s="52"/>
      <c r="EA354" s="52"/>
      <c r="EB354" s="52"/>
      <c r="EC354" s="52"/>
      <c r="ED354" s="52"/>
      <c r="EE354" s="52"/>
      <c r="EF354" s="52"/>
      <c r="EG354" s="52"/>
      <c r="EH354" s="52"/>
      <c r="EI354" s="52"/>
      <c r="EJ354" s="52"/>
      <c r="EK354" s="52"/>
      <c r="EL354" s="52"/>
      <c r="EM354" s="52"/>
      <c r="EN354" s="52"/>
      <c r="EO354" s="52"/>
      <c r="EP354" s="52"/>
      <c r="EQ354" s="52"/>
      <c r="ER354" s="52"/>
      <c r="ES354" s="52"/>
      <c r="ET354" s="52"/>
      <c r="EU354" s="52"/>
      <c r="EV354" s="52"/>
      <c r="EW354" s="52"/>
      <c r="EX354" s="52"/>
    </row>
    <row r="355" spans="1:154" s="54" customFormat="1" ht="14.25" x14ac:dyDescent="0.2">
      <c r="A355" t="str">
        <f t="shared" si="54"/>
        <v>0801882L</v>
      </c>
      <c r="B355" t="str">
        <f t="shared" si="54"/>
        <v>0802103B</v>
      </c>
      <c r="C355"/>
      <c r="D355"/>
      <c r="E355"/>
      <c r="F355" s="57"/>
      <c r="G355"/>
      <c r="I355" s="57"/>
      <c r="J355" s="57"/>
      <c r="L355" s="18" t="str">
        <f t="shared" si="55"/>
        <v>-</v>
      </c>
      <c r="N355" s="57"/>
      <c r="O355" s="18" t="str">
        <f t="shared" si="56"/>
        <v>-</v>
      </c>
      <c r="R355"/>
      <c r="U355" s="57"/>
      <c r="V355" s="57"/>
      <c r="X355" s="18" t="str">
        <f t="shared" si="57"/>
        <v>+</v>
      </c>
      <c r="Z355" s="57"/>
      <c r="AA355"/>
      <c r="AD355"/>
      <c r="AG355"/>
      <c r="AH355" s="57"/>
      <c r="AJ355" s="18" t="str">
        <f t="shared" si="58"/>
        <v>-</v>
      </c>
      <c r="AK355"/>
      <c r="AL355" s="57"/>
      <c r="AM355" s="18" t="str">
        <f t="shared" si="59"/>
        <v>+</v>
      </c>
      <c r="AP355" s="18" t="str">
        <f t="shared" si="60"/>
        <v>+</v>
      </c>
      <c r="AS355" s="18" t="str">
        <f t="shared" si="61"/>
        <v>-</v>
      </c>
      <c r="AT355" s="57"/>
      <c r="AV355" s="18" t="str">
        <f t="shared" si="62"/>
        <v>-</v>
      </c>
      <c r="AW355" s="97"/>
      <c r="AX355" s="57"/>
      <c r="AY355" s="18" t="str">
        <f t="shared" si="63"/>
        <v>+</v>
      </c>
      <c r="AZ355" s="97">
        <v>0</v>
      </c>
      <c r="BB355" s="18" t="str">
        <f t="shared" si="64"/>
        <v>+</v>
      </c>
      <c r="BC355" s="97"/>
      <c r="BE355" s="18" t="str">
        <f t="shared" si="65"/>
        <v>- - -</v>
      </c>
      <c r="BF355" s="4"/>
      <c r="BH355"/>
      <c r="BJ355" s="57"/>
      <c r="BK355" s="18" t="str">
        <f t="shared" si="66"/>
        <v>-</v>
      </c>
      <c r="BL355" s="4"/>
      <c r="BN355"/>
      <c r="BQ355" s="18" t="str">
        <f t="shared" si="67"/>
        <v>- -</v>
      </c>
      <c r="BR355" s="92"/>
      <c r="BT355"/>
      <c r="BV355" s="57"/>
      <c r="BW355" s="18" t="str">
        <f t="shared" si="68"/>
        <v>+</v>
      </c>
      <c r="BZ355" s="18"/>
      <c r="CA355" s="89"/>
      <c r="CC355" s="18" t="str">
        <f t="shared" si="70"/>
        <v>-</v>
      </c>
      <c r="CD355" s="4"/>
      <c r="CF355" s="18" t="str">
        <f t="shared" si="71"/>
        <v>+</v>
      </c>
      <c r="CG355" s="4">
        <v>2.5</v>
      </c>
      <c r="CH355" s="57"/>
      <c r="CI355" s="18" t="str">
        <f t="shared" si="72"/>
        <v>-</v>
      </c>
      <c r="CL355"/>
      <c r="CO355" s="18" t="str">
        <f t="shared" si="73"/>
        <v>-</v>
      </c>
      <c r="CP355" s="57"/>
      <c r="CT355" s="57"/>
      <c r="CU355" s="18" t="str">
        <f t="shared" si="74"/>
        <v>-</v>
      </c>
      <c r="DB355" s="57"/>
      <c r="DD355" s="18" t="str">
        <f t="shared" si="75"/>
        <v>+</v>
      </c>
      <c r="DE355" s="52"/>
      <c r="DF355" s="57"/>
      <c r="DG355" s="18" t="str">
        <f t="shared" si="76"/>
        <v>+</v>
      </c>
      <c r="DH355" s="57"/>
      <c r="DI355" s="52"/>
      <c r="DJ355" s="52"/>
      <c r="DK355" s="57"/>
      <c r="DL355" s="52"/>
      <c r="DM355" s="52"/>
      <c r="DN355" s="52"/>
      <c r="DO355" s="52"/>
      <c r="DP355" s="52"/>
      <c r="DQ355" s="52"/>
      <c r="DR355" s="52"/>
      <c r="DS355" s="52"/>
      <c r="DT355" s="52"/>
      <c r="DU355" s="52"/>
      <c r="DV355" s="52"/>
      <c r="DW355" s="57"/>
      <c r="DX355" s="57"/>
      <c r="DY355" s="57"/>
      <c r="DZ355" s="52"/>
      <c r="EA355" s="52"/>
      <c r="EB355" s="52"/>
      <c r="EC355" s="52"/>
      <c r="ED355" s="52"/>
      <c r="EE355" s="52"/>
      <c r="EF355" s="52"/>
      <c r="EG355" s="52"/>
      <c r="EH355" s="52"/>
      <c r="EI355" s="52"/>
      <c r="EJ355" s="52"/>
      <c r="EK355" s="52"/>
      <c r="EL355" s="52"/>
      <c r="EM355" s="52"/>
      <c r="EN355" s="52"/>
      <c r="EO355" s="52"/>
      <c r="EP355" s="52"/>
      <c r="EQ355" s="52"/>
      <c r="ER355" s="52"/>
      <c r="ES355" s="52"/>
      <c r="ET355" s="52"/>
      <c r="EU355" s="52"/>
      <c r="EV355" s="52"/>
      <c r="EW355" s="52"/>
      <c r="EX355" s="52"/>
    </row>
    <row r="356" spans="1:154" s="54" customFormat="1" ht="14.25" x14ac:dyDescent="0.2">
      <c r="A356" t="str">
        <f t="shared" si="54"/>
        <v>0020022N</v>
      </c>
      <c r="B356">
        <f t="shared" si="54"/>
        <v>0</v>
      </c>
      <c r="C356"/>
      <c r="D356"/>
      <c r="E356"/>
      <c r="F356" s="57"/>
      <c r="G356"/>
      <c r="I356" s="57"/>
      <c r="J356" s="57"/>
      <c r="L356" s="18" t="str">
        <f t="shared" si="55"/>
        <v>+</v>
      </c>
      <c r="N356" s="57"/>
      <c r="O356" s="18" t="str">
        <f t="shared" si="56"/>
        <v>-</v>
      </c>
      <c r="R356"/>
      <c r="U356" s="57"/>
      <c r="V356" s="57"/>
      <c r="X356" s="18" t="str">
        <f t="shared" si="57"/>
        <v>-</v>
      </c>
      <c r="Z356" s="57"/>
      <c r="AA356"/>
      <c r="AD356"/>
      <c r="AG356"/>
      <c r="AH356" s="57"/>
      <c r="AJ356" s="18" t="str">
        <f t="shared" si="58"/>
        <v>-</v>
      </c>
      <c r="AK356"/>
      <c r="AL356" s="57"/>
      <c r="AM356" s="18" t="str">
        <f t="shared" si="59"/>
        <v>-</v>
      </c>
      <c r="AP356" s="18" t="str">
        <f t="shared" si="60"/>
        <v>-</v>
      </c>
      <c r="AS356" s="18" t="str">
        <f t="shared" si="61"/>
        <v>-</v>
      </c>
      <c r="AT356" s="57"/>
      <c r="AV356" s="18" t="str">
        <f t="shared" si="62"/>
        <v>+</v>
      </c>
      <c r="AW356" s="97"/>
      <c r="AX356" s="57"/>
      <c r="AY356" s="18" t="str">
        <f t="shared" si="63"/>
        <v>+</v>
      </c>
      <c r="AZ356" s="97">
        <v>0</v>
      </c>
      <c r="BB356" s="18" t="str">
        <f t="shared" si="64"/>
        <v>+</v>
      </c>
      <c r="BC356" s="97"/>
      <c r="BE356" s="18" t="str">
        <f t="shared" si="65"/>
        <v>+</v>
      </c>
      <c r="BF356" s="4"/>
      <c r="BH356"/>
      <c r="BJ356" s="57"/>
      <c r="BK356" s="18" t="str">
        <f t="shared" si="66"/>
        <v>+</v>
      </c>
      <c r="BL356" s="4"/>
      <c r="BN356"/>
      <c r="BQ356" s="18" t="str">
        <f t="shared" si="67"/>
        <v>+</v>
      </c>
      <c r="BR356" s="92"/>
      <c r="BT356"/>
      <c r="BV356" s="57"/>
      <c r="BW356" s="18" t="str">
        <f t="shared" si="68"/>
        <v>+ +</v>
      </c>
      <c r="BZ356" s="18" t="str">
        <f t="shared" si="69"/>
        <v>-</v>
      </c>
      <c r="CA356" s="89"/>
      <c r="CC356" s="18" t="str">
        <f t="shared" si="70"/>
        <v>+ +</v>
      </c>
      <c r="CD356" s="4"/>
      <c r="CF356" s="18" t="str">
        <f t="shared" si="71"/>
        <v>- - -</v>
      </c>
      <c r="CG356" s="4">
        <v>15.5</v>
      </c>
      <c r="CH356" s="57"/>
      <c r="CI356" s="18" t="str">
        <f t="shared" si="72"/>
        <v>-</v>
      </c>
      <c r="CL356"/>
      <c r="CO356" s="18" t="str">
        <f t="shared" si="73"/>
        <v>-</v>
      </c>
      <c r="CP356" s="57"/>
      <c r="CT356" s="57"/>
      <c r="CU356" s="18" t="str">
        <f t="shared" si="74"/>
        <v>-</v>
      </c>
      <c r="DB356" s="57"/>
      <c r="DD356" s="18" t="str">
        <f t="shared" si="75"/>
        <v>+</v>
      </c>
      <c r="DE356" s="52"/>
      <c r="DF356" s="57"/>
      <c r="DG356" s="18" t="str">
        <f t="shared" si="76"/>
        <v>+</v>
      </c>
      <c r="DH356" s="57"/>
      <c r="DI356" s="52"/>
      <c r="DJ356" s="52"/>
      <c r="DK356" s="57"/>
      <c r="DL356" s="52"/>
      <c r="DM356" s="52"/>
      <c r="DN356" s="52"/>
      <c r="DO356" s="52"/>
      <c r="DP356" s="52"/>
      <c r="DQ356" s="52"/>
      <c r="DR356" s="52"/>
      <c r="DS356" s="52"/>
      <c r="DT356" s="52"/>
      <c r="DU356" s="52"/>
      <c r="DV356" s="52"/>
      <c r="DW356" s="57"/>
      <c r="DX356" s="57"/>
      <c r="DY356" s="57"/>
      <c r="DZ356" s="52"/>
      <c r="EA356" s="52"/>
      <c r="EB356" s="52"/>
      <c r="EC356" s="52"/>
      <c r="ED356" s="52"/>
      <c r="EE356" s="52"/>
      <c r="EF356" s="52"/>
      <c r="EG356" s="52"/>
      <c r="EH356" s="52"/>
      <c r="EI356" s="52"/>
      <c r="EJ356" s="52"/>
      <c r="EK356" s="52"/>
      <c r="EL356" s="52"/>
      <c r="EM356" s="52"/>
      <c r="EN356" s="52"/>
      <c r="EO356" s="52"/>
      <c r="EP356" s="52"/>
      <c r="EQ356" s="52"/>
      <c r="ER356" s="52"/>
      <c r="ES356" s="52"/>
      <c r="ET356" s="52"/>
      <c r="EU356" s="52"/>
      <c r="EV356" s="52"/>
      <c r="EW356" s="52"/>
      <c r="EX356" s="52"/>
    </row>
    <row r="357" spans="1:154" s="54" customFormat="1" ht="14.25" x14ac:dyDescent="0.2">
      <c r="A357" t="str">
        <f t="shared" si="54"/>
        <v>0020025S</v>
      </c>
      <c r="B357">
        <f t="shared" si="54"/>
        <v>0</v>
      </c>
      <c r="C357"/>
      <c r="D357"/>
      <c r="E357"/>
      <c r="F357" s="57"/>
      <c r="G357"/>
      <c r="I357" s="57"/>
      <c r="J357" s="57"/>
      <c r="L357" s="18" t="str">
        <f t="shared" si="55"/>
        <v>-</v>
      </c>
      <c r="N357" s="57"/>
      <c r="O357" s="18" t="str">
        <f t="shared" si="56"/>
        <v>+</v>
      </c>
      <c r="R357"/>
      <c r="U357" s="57"/>
      <c r="V357" s="57"/>
      <c r="X357" s="18" t="str">
        <f t="shared" si="57"/>
        <v>+</v>
      </c>
      <c r="Z357" s="57"/>
      <c r="AA357"/>
      <c r="AD357"/>
      <c r="AG357"/>
      <c r="AH357" s="57"/>
      <c r="AJ357" s="18" t="str">
        <f t="shared" si="58"/>
        <v>-</v>
      </c>
      <c r="AK357"/>
      <c r="AL357" s="57"/>
      <c r="AM357" s="18" t="str">
        <f t="shared" si="59"/>
        <v>+</v>
      </c>
      <c r="AP357" s="18" t="str">
        <f t="shared" si="60"/>
        <v>+</v>
      </c>
      <c r="AS357" s="18" t="str">
        <f t="shared" si="61"/>
        <v>+</v>
      </c>
      <c r="AT357" s="57"/>
      <c r="AV357" s="18" t="str">
        <f t="shared" si="62"/>
        <v>+</v>
      </c>
      <c r="AW357" s="97"/>
      <c r="AX357" s="57"/>
      <c r="AY357" s="18" t="str">
        <f t="shared" si="63"/>
        <v>-</v>
      </c>
      <c r="AZ357" s="97">
        <v>2.1</v>
      </c>
      <c r="BB357" s="18" t="str">
        <f t="shared" si="64"/>
        <v>+</v>
      </c>
      <c r="BC357" s="97"/>
      <c r="BE357" s="18" t="str">
        <f t="shared" si="65"/>
        <v>-</v>
      </c>
      <c r="BF357" s="4"/>
      <c r="BH357"/>
      <c r="BJ357" s="57"/>
      <c r="BK357" s="18" t="str">
        <f t="shared" si="66"/>
        <v>-</v>
      </c>
      <c r="BL357" s="4"/>
      <c r="BN357"/>
      <c r="BQ357" s="18" t="str">
        <f t="shared" si="67"/>
        <v>-</v>
      </c>
      <c r="BR357" s="92"/>
      <c r="BT357"/>
      <c r="BV357" s="57"/>
      <c r="BW357" s="18" t="str">
        <f t="shared" si="68"/>
        <v>-</v>
      </c>
      <c r="BZ357" s="18" t="str">
        <f t="shared" si="69"/>
        <v>- -</v>
      </c>
      <c r="CA357" s="89"/>
      <c r="CC357" s="18" t="str">
        <f t="shared" si="70"/>
        <v>- -</v>
      </c>
      <c r="CD357" s="4"/>
      <c r="CF357" s="18" t="str">
        <f t="shared" si="71"/>
        <v>+</v>
      </c>
      <c r="CG357" s="4">
        <v>2.2000000000000002</v>
      </c>
      <c r="CH357" s="57"/>
      <c r="CI357" s="18" t="str">
        <f t="shared" si="72"/>
        <v>+</v>
      </c>
      <c r="CL357"/>
      <c r="CO357" s="18" t="str">
        <f t="shared" si="73"/>
        <v>+</v>
      </c>
      <c r="CP357" s="57"/>
      <c r="CT357" s="57"/>
      <c r="CU357" s="18" t="str">
        <f t="shared" si="74"/>
        <v>- - -</v>
      </c>
      <c r="DB357" s="57"/>
      <c r="DD357" s="18" t="str">
        <f t="shared" si="75"/>
        <v>+</v>
      </c>
      <c r="DE357" s="52"/>
      <c r="DF357" s="57"/>
      <c r="DG357" s="18" t="str">
        <f t="shared" si="76"/>
        <v>-</v>
      </c>
      <c r="DH357" s="57"/>
      <c r="DI357" s="52"/>
      <c r="DJ357" s="52"/>
      <c r="DK357" s="57"/>
      <c r="DL357" s="52"/>
      <c r="DM357" s="52"/>
      <c r="DN357" s="52"/>
      <c r="DO357" s="52"/>
      <c r="DP357" s="52"/>
      <c r="DQ357" s="52"/>
      <c r="DR357" s="52"/>
      <c r="DS357" s="52"/>
      <c r="DT357" s="52"/>
      <c r="DU357" s="52"/>
      <c r="DV357" s="52"/>
      <c r="DW357" s="57"/>
      <c r="DX357" s="57"/>
      <c r="DY357" s="57"/>
      <c r="DZ357" s="52"/>
      <c r="EA357" s="52"/>
      <c r="EB357" s="52"/>
      <c r="EC357" s="52"/>
      <c r="ED357" s="52"/>
      <c r="EE357" s="52"/>
      <c r="EF357" s="52"/>
      <c r="EG357" s="52"/>
      <c r="EH357" s="52"/>
      <c r="EI357" s="52"/>
      <c r="EJ357" s="52"/>
      <c r="EK357" s="52"/>
      <c r="EL357" s="52"/>
      <c r="EM357" s="52"/>
      <c r="EN357" s="52"/>
      <c r="EO357" s="52"/>
      <c r="EP357" s="52"/>
      <c r="EQ357" s="52"/>
      <c r="ER357" s="52"/>
      <c r="ES357" s="52"/>
      <c r="ET357" s="52"/>
      <c r="EU357" s="52"/>
      <c r="EV357" s="52"/>
      <c r="EW357" s="52"/>
      <c r="EX357" s="52"/>
    </row>
    <row r="358" spans="1:154" s="54" customFormat="1" ht="14.25" x14ac:dyDescent="0.2">
      <c r="A358" t="str">
        <f t="shared" si="54"/>
        <v>0020051V</v>
      </c>
      <c r="B358">
        <f t="shared" si="54"/>
        <v>0</v>
      </c>
      <c r="C358"/>
      <c r="D358"/>
      <c r="E358"/>
      <c r="F358" s="57"/>
      <c r="G358"/>
      <c r="I358" s="57"/>
      <c r="J358" s="57"/>
      <c r="L358" s="18" t="str">
        <f t="shared" si="55"/>
        <v>-</v>
      </c>
      <c r="N358" s="57"/>
      <c r="O358" s="18" t="str">
        <f t="shared" si="56"/>
        <v>+</v>
      </c>
      <c r="R358"/>
      <c r="U358" s="57"/>
      <c r="V358" s="57"/>
      <c r="X358" s="18" t="str">
        <f t="shared" si="57"/>
        <v>+</v>
      </c>
      <c r="Z358" s="57"/>
      <c r="AA358"/>
      <c r="AD358"/>
      <c r="AG358"/>
      <c r="AH358" s="57"/>
      <c r="AJ358" s="18" t="str">
        <f t="shared" si="58"/>
        <v>+ +</v>
      </c>
      <c r="AK358"/>
      <c r="AL358" s="57"/>
      <c r="AM358" s="18" t="str">
        <f t="shared" si="59"/>
        <v>+ +</v>
      </c>
      <c r="AP358" s="18" t="str">
        <f t="shared" si="60"/>
        <v>+ + +</v>
      </c>
      <c r="AS358" s="18" t="str">
        <f t="shared" si="61"/>
        <v>+ +</v>
      </c>
      <c r="AT358" s="57"/>
      <c r="AV358" s="18" t="str">
        <f t="shared" si="62"/>
        <v>-</v>
      </c>
      <c r="AW358" s="97"/>
      <c r="AX358" s="57"/>
      <c r="AY358" s="18" t="str">
        <f t="shared" si="63"/>
        <v>+</v>
      </c>
      <c r="AZ358" s="97">
        <v>0</v>
      </c>
      <c r="BB358" s="18" t="str">
        <f t="shared" si="64"/>
        <v>+</v>
      </c>
      <c r="BC358" s="97"/>
      <c r="BE358" s="18" t="str">
        <f t="shared" si="65"/>
        <v>- - -</v>
      </c>
      <c r="BF358" s="4"/>
      <c r="BH358"/>
      <c r="BJ358" s="57"/>
      <c r="BK358" s="18" t="str">
        <f t="shared" si="66"/>
        <v>- - -</v>
      </c>
      <c r="BL358" s="4"/>
      <c r="BN358"/>
      <c r="BQ358" s="18" t="str">
        <f t="shared" si="67"/>
        <v>- - -</v>
      </c>
      <c r="BR358" s="92"/>
      <c r="BT358"/>
      <c r="BV358" s="57"/>
      <c r="BW358" s="18" t="str">
        <f t="shared" si="68"/>
        <v>+ +</v>
      </c>
      <c r="BZ358" s="18"/>
      <c r="CA358" s="89"/>
      <c r="CC358" s="18" t="str">
        <f t="shared" si="70"/>
        <v>+ +</v>
      </c>
      <c r="CD358" s="4"/>
      <c r="CF358" s="18" t="str">
        <f t="shared" si="71"/>
        <v>+ +</v>
      </c>
      <c r="CG358" s="4">
        <v>0</v>
      </c>
      <c r="CH358" s="57"/>
      <c r="CI358" s="18" t="str">
        <f t="shared" si="72"/>
        <v>- - -</v>
      </c>
      <c r="CL358"/>
      <c r="CO358" s="18" t="str">
        <f t="shared" si="73"/>
        <v>- -</v>
      </c>
      <c r="CP358" s="57"/>
      <c r="CT358" s="57"/>
      <c r="CU358" s="18" t="str">
        <f t="shared" si="74"/>
        <v>- - -</v>
      </c>
      <c r="DB358" s="57"/>
      <c r="DD358" s="18" t="str">
        <f t="shared" si="75"/>
        <v>+</v>
      </c>
      <c r="DE358" s="52"/>
      <c r="DF358" s="57"/>
      <c r="DG358" s="18" t="str">
        <f t="shared" si="76"/>
        <v>+</v>
      </c>
      <c r="DH358" s="57"/>
      <c r="DI358" s="52"/>
      <c r="DJ358" s="52"/>
      <c r="DK358" s="57"/>
      <c r="DL358" s="52"/>
      <c r="DM358" s="52"/>
      <c r="DN358" s="52"/>
      <c r="DO358" s="52"/>
      <c r="DP358" s="52"/>
      <c r="DQ358" s="52"/>
      <c r="DR358" s="52"/>
      <c r="DS358" s="52"/>
      <c r="DT358" s="52"/>
      <c r="DU358" s="52"/>
      <c r="DV358" s="52"/>
      <c r="DW358" s="57"/>
      <c r="DX358" s="57"/>
      <c r="DY358" s="57"/>
      <c r="DZ358" s="52"/>
      <c r="EA358" s="52"/>
      <c r="EB358" s="52"/>
      <c r="EC358" s="52"/>
      <c r="ED358" s="52"/>
      <c r="EE358" s="52"/>
      <c r="EF358" s="52"/>
      <c r="EG358" s="52"/>
      <c r="EH358" s="52"/>
      <c r="EI358" s="52"/>
      <c r="EJ358" s="52"/>
      <c r="EK358" s="52"/>
      <c r="EL358" s="52"/>
      <c r="EM358" s="52"/>
      <c r="EN358" s="52"/>
      <c r="EO358" s="52"/>
      <c r="EP358" s="52"/>
      <c r="EQ358" s="52"/>
      <c r="ER358" s="52"/>
      <c r="ES358" s="52"/>
      <c r="ET358" s="52"/>
      <c r="EU358" s="52"/>
      <c r="EV358" s="52"/>
      <c r="EW358" s="52"/>
      <c r="EX358" s="52"/>
    </row>
    <row r="359" spans="1:154" s="54" customFormat="1" ht="14.25" x14ac:dyDescent="0.2">
      <c r="A359" t="str">
        <f t="shared" si="54"/>
        <v>0020052W</v>
      </c>
      <c r="B359">
        <f t="shared" si="54"/>
        <v>0</v>
      </c>
      <c r="C359"/>
      <c r="D359"/>
      <c r="E359"/>
      <c r="F359" s="57"/>
      <c r="G359"/>
      <c r="I359" s="57"/>
      <c r="J359" s="57"/>
      <c r="L359" s="18" t="str">
        <f t="shared" si="55"/>
        <v>-</v>
      </c>
      <c r="N359" s="57"/>
      <c r="O359" s="18" t="str">
        <f t="shared" si="56"/>
        <v>-</v>
      </c>
      <c r="R359"/>
      <c r="U359" s="57"/>
      <c r="V359" s="57"/>
      <c r="X359" s="18" t="str">
        <f t="shared" si="57"/>
        <v>-</v>
      </c>
      <c r="Z359" s="57"/>
      <c r="AA359"/>
      <c r="AD359"/>
      <c r="AG359"/>
      <c r="AH359" s="57"/>
      <c r="AJ359" s="18" t="str">
        <f t="shared" si="58"/>
        <v>- -</v>
      </c>
      <c r="AK359"/>
      <c r="AL359" s="57"/>
      <c r="AM359" s="18" t="str">
        <f t="shared" si="59"/>
        <v>+</v>
      </c>
      <c r="AP359" s="18" t="str">
        <f t="shared" si="60"/>
        <v>+</v>
      </c>
      <c r="AS359" s="18" t="str">
        <f t="shared" si="61"/>
        <v>- -</v>
      </c>
      <c r="AT359" s="57"/>
      <c r="AV359" s="18" t="str">
        <f t="shared" si="62"/>
        <v>+</v>
      </c>
      <c r="AW359" s="97"/>
      <c r="AX359" s="57"/>
      <c r="AY359" s="18" t="str">
        <f t="shared" si="63"/>
        <v>+</v>
      </c>
      <c r="AZ359" s="97">
        <v>0.8</v>
      </c>
      <c r="BB359" s="18" t="str">
        <f t="shared" si="64"/>
        <v>-</v>
      </c>
      <c r="BC359" s="97"/>
      <c r="BE359" s="18" t="str">
        <f t="shared" si="65"/>
        <v>- -</v>
      </c>
      <c r="BF359" s="4"/>
      <c r="BH359"/>
      <c r="BJ359" s="57"/>
      <c r="BK359" s="18" t="str">
        <f t="shared" si="66"/>
        <v>-</v>
      </c>
      <c r="BL359" s="4"/>
      <c r="BN359"/>
      <c r="BQ359" s="18" t="str">
        <f t="shared" si="67"/>
        <v>- - -</v>
      </c>
      <c r="BR359" s="92"/>
      <c r="BT359"/>
      <c r="BV359" s="57"/>
      <c r="BW359" s="18" t="str">
        <f t="shared" si="68"/>
        <v>- - -</v>
      </c>
      <c r="BZ359" s="18" t="str">
        <f t="shared" si="69"/>
        <v>-</v>
      </c>
      <c r="CA359" s="89"/>
      <c r="CC359" s="18" t="str">
        <f t="shared" si="70"/>
        <v>- -</v>
      </c>
      <c r="CD359" s="4"/>
      <c r="CF359" s="18" t="str">
        <f t="shared" si="71"/>
        <v>-</v>
      </c>
      <c r="CG359" s="4">
        <v>9.1999999999999993</v>
      </c>
      <c r="CH359" s="57"/>
      <c r="CI359" s="18" t="str">
        <f t="shared" si="72"/>
        <v>- -</v>
      </c>
      <c r="CL359"/>
      <c r="CO359" s="18" t="str">
        <f t="shared" si="73"/>
        <v>-</v>
      </c>
      <c r="CP359" s="57"/>
      <c r="CT359" s="57"/>
      <c r="CU359" s="18" t="str">
        <f t="shared" si="74"/>
        <v>- - -</v>
      </c>
      <c r="DB359" s="57"/>
      <c r="DD359" s="18" t="str">
        <f t="shared" si="75"/>
        <v>-</v>
      </c>
      <c r="DE359" s="52"/>
      <c r="DF359" s="57"/>
      <c r="DG359" s="18" t="str">
        <f t="shared" si="76"/>
        <v>-</v>
      </c>
      <c r="DH359" s="57"/>
      <c r="DI359" s="52"/>
      <c r="DJ359" s="52"/>
      <c r="DK359" s="57"/>
      <c r="DL359" s="52"/>
      <c r="DM359" s="52"/>
      <c r="DN359" s="52"/>
      <c r="DO359" s="52"/>
      <c r="DP359" s="52"/>
      <c r="DQ359" s="52"/>
      <c r="DR359" s="52"/>
      <c r="DS359" s="52"/>
      <c r="DT359" s="52"/>
      <c r="DU359" s="52"/>
      <c r="DV359" s="52"/>
      <c r="DW359" s="57"/>
      <c r="DX359" s="57"/>
      <c r="DY359" s="57"/>
      <c r="DZ359" s="52"/>
      <c r="EA359" s="52"/>
      <c r="EB359" s="52"/>
      <c r="EC359" s="52"/>
      <c r="ED359" s="52"/>
      <c r="EE359" s="52"/>
      <c r="EF359" s="52"/>
      <c r="EG359" s="52"/>
      <c r="EH359" s="52"/>
      <c r="EI359" s="52"/>
      <c r="EJ359" s="52"/>
      <c r="EK359" s="52"/>
      <c r="EL359" s="52"/>
      <c r="EM359" s="52"/>
      <c r="EN359" s="52"/>
      <c r="EO359" s="52"/>
      <c r="EP359" s="52"/>
      <c r="EQ359" s="52"/>
      <c r="ER359" s="52"/>
      <c r="ES359" s="52"/>
      <c r="ET359" s="52"/>
      <c r="EU359" s="52"/>
      <c r="EV359" s="52"/>
      <c r="EW359" s="52"/>
      <c r="EX359" s="52"/>
    </row>
    <row r="360" spans="1:154" s="54" customFormat="1" ht="14.25" x14ac:dyDescent="0.2">
      <c r="A360" t="str">
        <f t="shared" si="54"/>
        <v>0020078Z</v>
      </c>
      <c r="B360">
        <f t="shared" si="54"/>
        <v>0</v>
      </c>
      <c r="C360"/>
      <c r="D360"/>
      <c r="E360"/>
      <c r="F360" s="57"/>
      <c r="G360"/>
      <c r="I360" s="57"/>
      <c r="J360" s="57"/>
      <c r="L360" s="18" t="str">
        <f t="shared" si="55"/>
        <v>+</v>
      </c>
      <c r="N360" s="57"/>
      <c r="O360" s="18" t="str">
        <f t="shared" si="56"/>
        <v>+</v>
      </c>
      <c r="R360"/>
      <c r="U360" s="57"/>
      <c r="V360" s="57"/>
      <c r="X360" s="18" t="str">
        <f t="shared" si="57"/>
        <v>-</v>
      </c>
      <c r="Z360" s="57"/>
      <c r="AA360"/>
      <c r="AD360"/>
      <c r="AG360"/>
      <c r="AH360" s="57"/>
      <c r="AJ360" s="18" t="str">
        <f t="shared" si="58"/>
        <v>- -</v>
      </c>
      <c r="AK360"/>
      <c r="AL360" s="57"/>
      <c r="AM360" s="18" t="str">
        <f t="shared" si="59"/>
        <v>-</v>
      </c>
      <c r="AP360" s="18" t="str">
        <f t="shared" si="60"/>
        <v>-</v>
      </c>
      <c r="AS360" s="18" t="str">
        <f t="shared" si="61"/>
        <v>- -</v>
      </c>
      <c r="AT360" s="57"/>
      <c r="AV360" s="18" t="str">
        <f t="shared" si="62"/>
        <v>+</v>
      </c>
      <c r="AW360" s="97"/>
      <c r="AX360" s="57"/>
      <c r="AY360" s="18" t="str">
        <f t="shared" si="63"/>
        <v>+</v>
      </c>
      <c r="AZ360" s="97">
        <v>0.6</v>
      </c>
      <c r="BB360" s="18" t="str">
        <f t="shared" si="64"/>
        <v>+</v>
      </c>
      <c r="BC360" s="97"/>
      <c r="BE360" s="18" t="str">
        <f t="shared" si="65"/>
        <v>+</v>
      </c>
      <c r="BF360" s="4"/>
      <c r="BH360"/>
      <c r="BJ360" s="57"/>
      <c r="BK360" s="18" t="str">
        <f t="shared" si="66"/>
        <v>+</v>
      </c>
      <c r="BL360" s="4"/>
      <c r="BN360"/>
      <c r="BQ360" s="18" t="str">
        <f t="shared" si="67"/>
        <v>+</v>
      </c>
      <c r="BR360" s="92"/>
      <c r="BT360"/>
      <c r="BV360" s="57"/>
      <c r="BW360" s="18" t="str">
        <f t="shared" si="68"/>
        <v>+</v>
      </c>
      <c r="BZ360" s="18" t="str">
        <f t="shared" si="69"/>
        <v>+</v>
      </c>
      <c r="CA360" s="89"/>
      <c r="CC360" s="18" t="str">
        <f t="shared" si="70"/>
        <v>- - -</v>
      </c>
      <c r="CD360" s="4"/>
      <c r="CF360" s="18" t="str">
        <f t="shared" si="71"/>
        <v>+</v>
      </c>
      <c r="CG360" s="4">
        <v>2</v>
      </c>
      <c r="CH360" s="57"/>
      <c r="CI360" s="18" t="str">
        <f t="shared" si="72"/>
        <v>+ +</v>
      </c>
      <c r="CL360"/>
      <c r="CO360" s="18" t="str">
        <f t="shared" si="73"/>
        <v>+</v>
      </c>
      <c r="CP360" s="57"/>
      <c r="CT360" s="57"/>
      <c r="CU360" s="18" t="str">
        <f t="shared" si="74"/>
        <v>+</v>
      </c>
      <c r="DB360" s="57"/>
      <c r="DD360" s="18" t="str">
        <f t="shared" si="75"/>
        <v>- -</v>
      </c>
      <c r="DE360" s="52"/>
      <c r="DF360" s="57"/>
      <c r="DG360" s="18" t="str">
        <f t="shared" si="76"/>
        <v>+</v>
      </c>
      <c r="DH360" s="57"/>
      <c r="DI360" s="52"/>
      <c r="DJ360" s="52"/>
      <c r="DK360" s="57"/>
      <c r="DL360" s="52"/>
      <c r="DM360" s="52"/>
      <c r="DN360" s="52"/>
      <c r="DO360" s="52"/>
      <c r="DP360" s="52"/>
      <c r="DQ360" s="52"/>
      <c r="DR360" s="52"/>
      <c r="DS360" s="52"/>
      <c r="DT360" s="52"/>
      <c r="DU360" s="52"/>
      <c r="DV360" s="52"/>
      <c r="DW360" s="57"/>
      <c r="DX360" s="57"/>
      <c r="DY360" s="57"/>
      <c r="DZ360" s="52"/>
      <c r="EA360" s="52"/>
      <c r="EB360" s="52"/>
      <c r="EC360" s="52"/>
      <c r="ED360" s="52"/>
      <c r="EE360" s="52"/>
      <c r="EF360" s="52"/>
      <c r="EG360" s="52"/>
      <c r="EH360" s="52"/>
      <c r="EI360" s="52"/>
      <c r="EJ360" s="52"/>
      <c r="EK360" s="52"/>
      <c r="EL360" s="52"/>
      <c r="EM360" s="52"/>
      <c r="EN360" s="52"/>
      <c r="EO360" s="52"/>
      <c r="EP360" s="52"/>
      <c r="EQ360" s="52"/>
      <c r="ER360" s="52"/>
      <c r="ES360" s="52"/>
      <c r="ET360" s="52"/>
      <c r="EU360" s="52"/>
      <c r="EV360" s="52"/>
      <c r="EW360" s="52"/>
      <c r="EX360" s="52"/>
    </row>
    <row r="361" spans="1:154" s="54" customFormat="1" ht="14.25" x14ac:dyDescent="0.2">
      <c r="A361" t="str">
        <f t="shared" si="54"/>
        <v>0020079A</v>
      </c>
      <c r="B361">
        <f t="shared" si="54"/>
        <v>0</v>
      </c>
      <c r="C361"/>
      <c r="D361"/>
      <c r="E361"/>
      <c r="F361" s="57"/>
      <c r="G361"/>
      <c r="I361" s="57"/>
      <c r="J361" s="57"/>
      <c r="L361" s="18" t="str">
        <f t="shared" si="55"/>
        <v>-</v>
      </c>
      <c r="N361" s="57"/>
      <c r="O361" s="18" t="str">
        <f t="shared" si="56"/>
        <v>+</v>
      </c>
      <c r="R361"/>
      <c r="U361" s="57"/>
      <c r="V361" s="57"/>
      <c r="X361" s="18" t="str">
        <f t="shared" si="57"/>
        <v>-</v>
      </c>
      <c r="Z361" s="57"/>
      <c r="AA361"/>
      <c r="AD361"/>
      <c r="AG361"/>
      <c r="AH361" s="57"/>
      <c r="AJ361" s="18" t="str">
        <f t="shared" si="58"/>
        <v>-</v>
      </c>
      <c r="AK361"/>
      <c r="AL361" s="57"/>
      <c r="AM361" s="18" t="str">
        <f t="shared" si="59"/>
        <v>-</v>
      </c>
      <c r="AP361" s="18" t="str">
        <f t="shared" si="60"/>
        <v>-</v>
      </c>
      <c r="AS361" s="18" t="str">
        <f t="shared" si="61"/>
        <v>-</v>
      </c>
      <c r="AT361" s="57"/>
      <c r="AV361" s="18" t="str">
        <f t="shared" si="62"/>
        <v>-</v>
      </c>
      <c r="AW361" s="97"/>
      <c r="AX361" s="57"/>
      <c r="AY361" s="18" t="str">
        <f t="shared" si="63"/>
        <v>-</v>
      </c>
      <c r="AZ361" s="97">
        <v>2.5</v>
      </c>
      <c r="BB361" s="18" t="str">
        <f t="shared" si="64"/>
        <v>+</v>
      </c>
      <c r="BC361" s="97"/>
      <c r="BE361" s="18" t="str">
        <f t="shared" si="65"/>
        <v>+</v>
      </c>
      <c r="BF361" s="4"/>
      <c r="BH361"/>
      <c r="BJ361" s="57"/>
      <c r="BK361" s="18" t="str">
        <f t="shared" si="66"/>
        <v>+</v>
      </c>
      <c r="BL361" s="4"/>
      <c r="BN361"/>
      <c r="BQ361" s="18" t="str">
        <f t="shared" si="67"/>
        <v>-</v>
      </c>
      <c r="BR361" s="92"/>
      <c r="BT361"/>
      <c r="BV361" s="57"/>
      <c r="BW361" s="18" t="str">
        <f t="shared" si="68"/>
        <v>+</v>
      </c>
      <c r="BZ361" s="18" t="str">
        <f t="shared" si="69"/>
        <v>+</v>
      </c>
      <c r="CA361" s="89"/>
      <c r="CC361" s="18" t="str">
        <f t="shared" si="70"/>
        <v>+ +</v>
      </c>
      <c r="CD361" s="4"/>
      <c r="CF361" s="18" t="str">
        <f t="shared" si="71"/>
        <v>+</v>
      </c>
      <c r="CG361" s="4">
        <v>4.2</v>
      </c>
      <c r="CH361" s="57"/>
      <c r="CI361" s="18" t="str">
        <f t="shared" si="72"/>
        <v>+</v>
      </c>
      <c r="CL361"/>
      <c r="CO361" s="18" t="str">
        <f t="shared" si="73"/>
        <v>+</v>
      </c>
      <c r="CP361" s="57"/>
      <c r="CT361" s="57"/>
      <c r="CU361" s="18" t="str">
        <f t="shared" si="74"/>
        <v>-</v>
      </c>
      <c r="DB361" s="57"/>
      <c r="DD361" s="18" t="str">
        <f t="shared" si="75"/>
        <v>+</v>
      </c>
      <c r="DE361" s="52"/>
      <c r="DF361" s="57"/>
      <c r="DG361" s="18" t="str">
        <f t="shared" si="76"/>
        <v>+</v>
      </c>
      <c r="DH361" s="57"/>
      <c r="DI361" s="52"/>
      <c r="DJ361" s="52"/>
      <c r="DK361" s="57"/>
      <c r="DL361" s="52"/>
      <c r="DM361" s="52"/>
      <c r="DN361" s="52"/>
      <c r="DO361" s="52"/>
      <c r="DP361" s="52"/>
      <c r="DQ361" s="52"/>
      <c r="DR361" s="52"/>
      <c r="DS361" s="52"/>
      <c r="DT361" s="52"/>
      <c r="DU361" s="52"/>
      <c r="DV361" s="52"/>
      <c r="DW361" s="57"/>
      <c r="DX361" s="57"/>
      <c r="DY361" s="57"/>
      <c r="DZ361" s="52"/>
      <c r="EA361" s="52"/>
      <c r="EB361" s="52"/>
      <c r="EC361" s="52"/>
      <c r="ED361" s="52"/>
      <c r="EE361" s="52"/>
      <c r="EF361" s="52"/>
      <c r="EG361" s="52"/>
      <c r="EH361" s="52"/>
      <c r="EI361" s="52"/>
      <c r="EJ361" s="52"/>
      <c r="EK361" s="52"/>
      <c r="EL361" s="52"/>
      <c r="EM361" s="52"/>
      <c r="EN361" s="52"/>
      <c r="EO361" s="52"/>
      <c r="EP361" s="52"/>
      <c r="EQ361" s="52"/>
      <c r="ER361" s="52"/>
      <c r="ES361" s="52"/>
      <c r="ET361" s="52"/>
      <c r="EU361" s="52"/>
      <c r="EV361" s="52"/>
      <c r="EW361" s="52"/>
      <c r="EX361" s="52"/>
    </row>
    <row r="362" spans="1:154" s="54" customFormat="1" ht="14.25" x14ac:dyDescent="0.2">
      <c r="A362" t="str">
        <f t="shared" si="54"/>
        <v>0020088K</v>
      </c>
      <c r="B362">
        <f t="shared" si="54"/>
        <v>0</v>
      </c>
      <c r="C362"/>
      <c r="D362"/>
      <c r="E362"/>
      <c r="F362" s="57"/>
      <c r="G362"/>
      <c r="I362" s="57"/>
      <c r="J362" s="57"/>
      <c r="L362" s="18" t="str">
        <f t="shared" si="55"/>
        <v>-</v>
      </c>
      <c r="N362" s="57"/>
      <c r="O362" s="18" t="str">
        <f t="shared" si="56"/>
        <v>+</v>
      </c>
      <c r="R362"/>
      <c r="U362" s="57"/>
      <c r="V362" s="57"/>
      <c r="X362" s="18" t="str">
        <f t="shared" si="57"/>
        <v>-</v>
      </c>
      <c r="Z362" s="57"/>
      <c r="AA362"/>
      <c r="AD362"/>
      <c r="AG362"/>
      <c r="AH362" s="57"/>
      <c r="AJ362" s="18" t="str">
        <f t="shared" si="58"/>
        <v>-</v>
      </c>
      <c r="AK362"/>
      <c r="AL362" s="57"/>
      <c r="AM362" s="18" t="str">
        <f t="shared" si="59"/>
        <v>-</v>
      </c>
      <c r="AP362" s="18" t="str">
        <f t="shared" si="60"/>
        <v>-</v>
      </c>
      <c r="AS362" s="18" t="str">
        <f t="shared" si="61"/>
        <v>-</v>
      </c>
      <c r="AT362" s="57"/>
      <c r="AV362" s="18" t="str">
        <f t="shared" si="62"/>
        <v>+</v>
      </c>
      <c r="AW362" s="97"/>
      <c r="AX362" s="57"/>
      <c r="AY362" s="18" t="str">
        <f t="shared" si="63"/>
        <v>- -</v>
      </c>
      <c r="AZ362" s="97">
        <v>5.3</v>
      </c>
      <c r="BB362" s="18" t="str">
        <f t="shared" si="64"/>
        <v>- - -</v>
      </c>
      <c r="BC362" s="97"/>
      <c r="BE362" s="18" t="str">
        <f t="shared" si="65"/>
        <v>-</v>
      </c>
      <c r="BF362" s="4"/>
      <c r="BH362"/>
      <c r="BJ362" s="57"/>
      <c r="BK362" s="18" t="str">
        <f t="shared" si="66"/>
        <v>-</v>
      </c>
      <c r="BL362" s="4"/>
      <c r="BN362"/>
      <c r="BQ362" s="18" t="str">
        <f t="shared" si="67"/>
        <v>-</v>
      </c>
      <c r="BR362" s="92"/>
      <c r="BT362"/>
      <c r="BV362" s="57"/>
      <c r="BW362" s="18" t="str">
        <f t="shared" si="68"/>
        <v>+</v>
      </c>
      <c r="BZ362" s="18" t="str">
        <f t="shared" si="69"/>
        <v>+ +</v>
      </c>
      <c r="CA362" s="89"/>
      <c r="CC362" s="18" t="str">
        <f t="shared" si="70"/>
        <v>+ +</v>
      </c>
      <c r="CD362" s="4"/>
      <c r="CF362" s="18" t="str">
        <f t="shared" si="71"/>
        <v>-</v>
      </c>
      <c r="CG362" s="4">
        <v>9.6999999999999993</v>
      </c>
      <c r="CH362" s="57"/>
      <c r="CI362" s="18" t="str">
        <f t="shared" si="72"/>
        <v>-</v>
      </c>
      <c r="CL362"/>
      <c r="CO362" s="18" t="str">
        <f t="shared" si="73"/>
        <v>- - -</v>
      </c>
      <c r="CP362" s="57"/>
      <c r="CT362" s="57"/>
      <c r="CU362" s="18" t="str">
        <f t="shared" si="74"/>
        <v>-</v>
      </c>
      <c r="DB362" s="57"/>
      <c r="DD362" s="18" t="str">
        <f t="shared" si="75"/>
        <v>+</v>
      </c>
      <c r="DE362" s="52"/>
      <c r="DF362" s="57"/>
      <c r="DG362" s="18" t="str">
        <f t="shared" si="76"/>
        <v>+</v>
      </c>
      <c r="DH362" s="57"/>
      <c r="DI362" s="52"/>
      <c r="DJ362" s="52"/>
      <c r="DK362" s="57"/>
      <c r="DL362" s="52"/>
      <c r="DM362" s="52"/>
      <c r="DN362" s="52"/>
      <c r="DO362" s="52"/>
      <c r="DP362" s="52"/>
      <c r="DQ362" s="52"/>
      <c r="DR362" s="52"/>
      <c r="DS362" s="52"/>
      <c r="DT362" s="52"/>
      <c r="DU362" s="52"/>
      <c r="DV362" s="52"/>
      <c r="DW362" s="57"/>
      <c r="DX362" s="57"/>
      <c r="DY362" s="57"/>
      <c r="DZ362" s="52"/>
      <c r="EA362" s="52"/>
      <c r="EB362" s="52"/>
      <c r="EC362" s="52"/>
      <c r="ED362" s="52"/>
      <c r="EE362" s="52"/>
      <c r="EF362" s="52"/>
      <c r="EG362" s="52"/>
      <c r="EH362" s="52"/>
      <c r="EI362" s="52"/>
      <c r="EJ362" s="52"/>
      <c r="EK362" s="52"/>
      <c r="EL362" s="52"/>
      <c r="EM362" s="52"/>
      <c r="EN362" s="52"/>
      <c r="EO362" s="52"/>
      <c r="EP362" s="52"/>
      <c r="EQ362" s="52"/>
      <c r="ER362" s="52"/>
      <c r="ES362" s="52"/>
      <c r="ET362" s="52"/>
      <c r="EU362" s="52"/>
      <c r="EV362" s="52"/>
      <c r="EW362" s="52"/>
      <c r="EX362" s="52"/>
    </row>
    <row r="363" spans="1:154" s="54" customFormat="1" ht="14.25" x14ac:dyDescent="0.2">
      <c r="A363" t="str">
        <f t="shared" si="54"/>
        <v>0020089L</v>
      </c>
      <c r="B363">
        <f t="shared" si="54"/>
        <v>0</v>
      </c>
      <c r="C363"/>
      <c r="D363"/>
      <c r="E363"/>
      <c r="F363" s="57"/>
      <c r="G363"/>
      <c r="I363" s="57"/>
      <c r="J363" s="57"/>
      <c r="L363" s="18" t="str">
        <f t="shared" si="55"/>
        <v>-</v>
      </c>
      <c r="N363" s="57"/>
      <c r="O363" s="18" t="str">
        <f t="shared" si="56"/>
        <v>+ +</v>
      </c>
      <c r="R363"/>
      <c r="U363" s="57"/>
      <c r="V363" s="57"/>
      <c r="X363" s="18" t="str">
        <f t="shared" si="57"/>
        <v>-</v>
      </c>
      <c r="Z363" s="57"/>
      <c r="AA363"/>
      <c r="AD363"/>
      <c r="AG363"/>
      <c r="AH363" s="57"/>
      <c r="AJ363" s="18" t="str">
        <f t="shared" si="58"/>
        <v>- -</v>
      </c>
      <c r="AK363"/>
      <c r="AL363" s="57"/>
      <c r="AM363" s="18" t="str">
        <f t="shared" si="59"/>
        <v>+</v>
      </c>
      <c r="AP363" s="18" t="str">
        <f t="shared" si="60"/>
        <v>+</v>
      </c>
      <c r="AS363" s="18" t="str">
        <f t="shared" si="61"/>
        <v>- - -</v>
      </c>
      <c r="AT363" s="57"/>
      <c r="AV363" s="18" t="str">
        <f t="shared" si="62"/>
        <v>+</v>
      </c>
      <c r="AW363" s="97"/>
      <c r="AX363" s="57"/>
      <c r="AY363" s="18" t="str">
        <f t="shared" si="63"/>
        <v>-</v>
      </c>
      <c r="AZ363" s="97">
        <v>3.7</v>
      </c>
      <c r="BB363" s="18" t="str">
        <f t="shared" si="64"/>
        <v>-</v>
      </c>
      <c r="BC363" s="97"/>
      <c r="BE363" s="18" t="str">
        <f t="shared" si="65"/>
        <v>-</v>
      </c>
      <c r="BF363" s="4"/>
      <c r="BH363"/>
      <c r="BJ363" s="57"/>
      <c r="BK363" s="18" t="str">
        <f t="shared" si="66"/>
        <v>+</v>
      </c>
      <c r="BL363" s="4"/>
      <c r="BN363"/>
      <c r="BQ363" s="18" t="str">
        <f t="shared" si="67"/>
        <v>-</v>
      </c>
      <c r="BR363" s="92"/>
      <c r="BT363"/>
      <c r="BV363" s="57"/>
      <c r="BW363" s="18" t="str">
        <f t="shared" si="68"/>
        <v>+</v>
      </c>
      <c r="BZ363" s="18" t="str">
        <f t="shared" si="69"/>
        <v>+ + +</v>
      </c>
      <c r="CA363" s="89"/>
      <c r="CC363" s="18" t="str">
        <f t="shared" si="70"/>
        <v>+ +</v>
      </c>
      <c r="CD363" s="4"/>
      <c r="CF363" s="18" t="str">
        <f t="shared" si="71"/>
        <v>-</v>
      </c>
      <c r="CG363" s="4">
        <v>9.1999999999999993</v>
      </c>
      <c r="CH363" s="57"/>
      <c r="CI363" s="18" t="str">
        <f t="shared" si="72"/>
        <v>-</v>
      </c>
      <c r="CL363"/>
      <c r="CO363" s="18" t="str">
        <f t="shared" si="73"/>
        <v>-</v>
      </c>
      <c r="CP363" s="57"/>
      <c r="CT363" s="57"/>
      <c r="CU363" s="18" t="str">
        <f t="shared" si="74"/>
        <v>-</v>
      </c>
      <c r="DB363" s="57"/>
      <c r="DD363" s="18" t="str">
        <f t="shared" si="75"/>
        <v>-</v>
      </c>
      <c r="DE363" s="52"/>
      <c r="DF363" s="57"/>
      <c r="DG363" s="18" t="str">
        <f t="shared" si="76"/>
        <v>+ +</v>
      </c>
      <c r="DH363" s="57"/>
      <c r="DI363" s="52"/>
      <c r="DJ363" s="52"/>
      <c r="DK363" s="57"/>
      <c r="DL363" s="52"/>
      <c r="DM363" s="52"/>
      <c r="DN363" s="52"/>
      <c r="DO363" s="52"/>
      <c r="DP363" s="52"/>
      <c r="DQ363" s="52"/>
      <c r="DR363" s="52"/>
      <c r="DS363" s="52"/>
      <c r="DT363" s="52"/>
      <c r="DU363" s="52"/>
      <c r="DV363" s="52"/>
      <c r="DW363" s="57"/>
      <c r="DX363" s="57"/>
      <c r="DY363" s="57"/>
      <c r="DZ363" s="52"/>
      <c r="EA363" s="52"/>
      <c r="EB363" s="52"/>
      <c r="EC363" s="52"/>
      <c r="ED363" s="52"/>
      <c r="EE363" s="52"/>
      <c r="EF363" s="52"/>
      <c r="EG363" s="52"/>
      <c r="EH363" s="52"/>
      <c r="EI363" s="52"/>
      <c r="EJ363" s="52"/>
      <c r="EK363" s="52"/>
      <c r="EL363" s="52"/>
      <c r="EM363" s="52"/>
      <c r="EN363" s="52"/>
      <c r="EO363" s="52"/>
      <c r="EP363" s="52"/>
      <c r="EQ363" s="52"/>
      <c r="ER363" s="52"/>
      <c r="ES363" s="52"/>
      <c r="ET363" s="52"/>
      <c r="EU363" s="52"/>
      <c r="EV363" s="52"/>
      <c r="EW363" s="52"/>
      <c r="EX363" s="52"/>
    </row>
    <row r="364" spans="1:154" s="54" customFormat="1" ht="14.25" x14ac:dyDescent="0.2">
      <c r="A364" t="str">
        <f t="shared" si="54"/>
        <v>0021478W</v>
      </c>
      <c r="B364">
        <f t="shared" si="54"/>
        <v>0</v>
      </c>
      <c r="C364"/>
      <c r="D364"/>
      <c r="E364"/>
      <c r="F364" s="57"/>
      <c r="G364"/>
      <c r="I364" s="57"/>
      <c r="J364" s="57"/>
      <c r="L364" s="18" t="str">
        <f t="shared" si="55"/>
        <v>+</v>
      </c>
      <c r="N364" s="57"/>
      <c r="O364" s="18" t="str">
        <f t="shared" si="56"/>
        <v>- - -</v>
      </c>
      <c r="R364"/>
      <c r="U364" s="57"/>
      <c r="V364" s="57"/>
      <c r="X364" s="18" t="str">
        <f t="shared" si="57"/>
        <v>- -</v>
      </c>
      <c r="Z364" s="57"/>
      <c r="AA364"/>
      <c r="AD364"/>
      <c r="AG364"/>
      <c r="AH364" s="57"/>
      <c r="AJ364" s="18"/>
      <c r="AK364"/>
      <c r="AL364" s="57"/>
      <c r="AM364" s="18" t="str">
        <f t="shared" si="59"/>
        <v>+ + +</v>
      </c>
      <c r="AP364" s="18" t="str">
        <f t="shared" si="60"/>
        <v>+ + +</v>
      </c>
      <c r="AS364" s="18" t="str">
        <f t="shared" si="61"/>
        <v>- - -</v>
      </c>
      <c r="AT364" s="57"/>
      <c r="AV364" s="18" t="str">
        <f t="shared" si="62"/>
        <v>+</v>
      </c>
      <c r="AW364" s="97"/>
      <c r="AX364" s="57"/>
      <c r="AY364" s="18"/>
      <c r="AZ364" s="97"/>
      <c r="BB364" s="18"/>
      <c r="BC364" s="97"/>
      <c r="BE364" s="18"/>
      <c r="BF364" s="4"/>
      <c r="BH364"/>
      <c r="BJ364" s="57"/>
      <c r="BK364" s="18"/>
      <c r="BL364" s="4"/>
      <c r="BN364"/>
      <c r="BQ364" s="18"/>
      <c r="BR364" s="92"/>
      <c r="BT364"/>
      <c r="BV364" s="57"/>
      <c r="BW364" s="18" t="str">
        <f t="shared" si="68"/>
        <v>+ + +</v>
      </c>
      <c r="BZ364" s="18"/>
      <c r="CA364" s="89"/>
      <c r="CC364" s="18" t="str">
        <f t="shared" si="70"/>
        <v>+ +</v>
      </c>
      <c r="CD364" s="4"/>
      <c r="CF364" s="18"/>
      <c r="CG364" s="4"/>
      <c r="CH364" s="57"/>
      <c r="CI364" s="18" t="str">
        <f t="shared" si="72"/>
        <v>+</v>
      </c>
      <c r="CL364"/>
      <c r="CO364" s="18" t="str">
        <f t="shared" si="73"/>
        <v>- - -</v>
      </c>
      <c r="CP364" s="57"/>
      <c r="CT364" s="57"/>
      <c r="CU364" s="18" t="str">
        <f t="shared" si="74"/>
        <v>- - -</v>
      </c>
      <c r="DB364" s="57"/>
      <c r="DD364" s="18" t="str">
        <f t="shared" si="75"/>
        <v>-</v>
      </c>
      <c r="DE364" s="52"/>
      <c r="DF364" s="57"/>
      <c r="DG364" s="18" t="str">
        <f t="shared" si="76"/>
        <v>+</v>
      </c>
      <c r="DH364" s="57"/>
      <c r="DI364" s="52"/>
      <c r="DJ364" s="52"/>
      <c r="DK364" s="57"/>
      <c r="DL364" s="52"/>
      <c r="DM364" s="52"/>
      <c r="DN364" s="52"/>
      <c r="DO364" s="52"/>
      <c r="DP364" s="52"/>
      <c r="DQ364" s="52"/>
      <c r="DR364" s="52"/>
      <c r="DS364" s="52"/>
      <c r="DT364" s="52"/>
      <c r="DU364" s="52"/>
      <c r="DV364" s="52"/>
      <c r="DW364" s="57"/>
      <c r="DX364" s="57"/>
      <c r="DY364" s="57"/>
      <c r="DZ364" s="52"/>
      <c r="EA364" s="52"/>
      <c r="EB364" s="52"/>
      <c r="EC364" s="52"/>
      <c r="ED364" s="52"/>
      <c r="EE364" s="52"/>
      <c r="EF364" s="52"/>
      <c r="EG364" s="52"/>
      <c r="EH364" s="52"/>
      <c r="EI364" s="52"/>
      <c r="EJ364" s="52"/>
      <c r="EK364" s="52"/>
      <c r="EL364" s="52"/>
      <c r="EM364" s="52"/>
      <c r="EN364" s="52"/>
      <c r="EO364" s="52"/>
      <c r="EP364" s="52"/>
      <c r="EQ364" s="52"/>
      <c r="ER364" s="52"/>
      <c r="ES364" s="52"/>
      <c r="ET364" s="52"/>
      <c r="EU364" s="52"/>
      <c r="EV364" s="52"/>
      <c r="EW364" s="52"/>
      <c r="EX364" s="52"/>
    </row>
    <row r="365" spans="1:154" s="54" customFormat="1" ht="14.25" x14ac:dyDescent="0.2">
      <c r="A365" t="str">
        <f t="shared" si="54"/>
        <v>0021479X</v>
      </c>
      <c r="B365">
        <f t="shared" si="54"/>
        <v>0</v>
      </c>
      <c r="C365"/>
      <c r="D365"/>
      <c r="E365"/>
      <c r="F365" s="57"/>
      <c r="G365"/>
      <c r="I365" s="57"/>
      <c r="J365" s="57"/>
      <c r="L365" s="18" t="str">
        <f t="shared" si="55"/>
        <v>+</v>
      </c>
      <c r="N365" s="57"/>
      <c r="O365" s="18" t="str">
        <f t="shared" si="56"/>
        <v>+</v>
      </c>
      <c r="R365"/>
      <c r="U365" s="57"/>
      <c r="V365" s="57"/>
      <c r="X365" s="18" t="str">
        <f t="shared" si="57"/>
        <v>-</v>
      </c>
      <c r="Z365" s="57"/>
      <c r="AA365"/>
      <c r="AD365"/>
      <c r="AG365"/>
      <c r="AH365" s="57"/>
      <c r="AJ365" s="18" t="str">
        <f t="shared" si="58"/>
        <v>- -</v>
      </c>
      <c r="AK365"/>
      <c r="AL365" s="57"/>
      <c r="AM365" s="18" t="str">
        <f t="shared" si="59"/>
        <v>-</v>
      </c>
      <c r="AP365" s="18" t="str">
        <f t="shared" si="60"/>
        <v>-</v>
      </c>
      <c r="AS365" s="18" t="str">
        <f t="shared" si="61"/>
        <v>- -</v>
      </c>
      <c r="AT365" s="57"/>
      <c r="AV365" s="18" t="str">
        <f t="shared" si="62"/>
        <v>+</v>
      </c>
      <c r="AW365" s="97"/>
      <c r="AX365" s="57"/>
      <c r="AY365" s="18" t="str">
        <f t="shared" si="63"/>
        <v>+</v>
      </c>
      <c r="AZ365" s="97">
        <v>1.2</v>
      </c>
      <c r="BB365" s="18" t="str">
        <f t="shared" si="64"/>
        <v>-</v>
      </c>
      <c r="BC365" s="97"/>
      <c r="BE365" s="18" t="str">
        <f t="shared" si="65"/>
        <v>+</v>
      </c>
      <c r="BF365" s="4"/>
      <c r="BH365"/>
      <c r="BJ365" s="57"/>
      <c r="BK365" s="18" t="str">
        <f t="shared" si="66"/>
        <v>-</v>
      </c>
      <c r="BL365" s="4"/>
      <c r="BN365"/>
      <c r="BQ365" s="18" t="str">
        <f t="shared" si="67"/>
        <v>+</v>
      </c>
      <c r="BR365" s="92"/>
      <c r="BT365"/>
      <c r="BV365" s="57"/>
      <c r="BW365" s="18" t="str">
        <f t="shared" si="68"/>
        <v>-</v>
      </c>
      <c r="BZ365" s="18" t="str">
        <f t="shared" si="69"/>
        <v>-</v>
      </c>
      <c r="CA365" s="89"/>
      <c r="CC365" s="18" t="str">
        <f t="shared" si="70"/>
        <v>+</v>
      </c>
      <c r="CD365" s="4"/>
      <c r="CF365" s="18" t="str">
        <f t="shared" si="71"/>
        <v>-</v>
      </c>
      <c r="CG365" s="4">
        <v>10.7</v>
      </c>
      <c r="CH365" s="57"/>
      <c r="CI365" s="18" t="str">
        <f t="shared" si="72"/>
        <v>+</v>
      </c>
      <c r="CL365"/>
      <c r="CO365" s="18" t="str">
        <f t="shared" si="73"/>
        <v>- - -</v>
      </c>
      <c r="CP365" s="57"/>
      <c r="CT365" s="57"/>
      <c r="CU365" s="18" t="str">
        <f t="shared" si="74"/>
        <v>-</v>
      </c>
      <c r="DB365" s="57"/>
      <c r="DD365" s="18" t="str">
        <f t="shared" si="75"/>
        <v>+</v>
      </c>
      <c r="DE365" s="52"/>
      <c r="DF365" s="57"/>
      <c r="DG365" s="18" t="str">
        <f t="shared" si="76"/>
        <v>+ +</v>
      </c>
      <c r="DH365" s="57"/>
      <c r="DI365" s="52"/>
      <c r="DJ365" s="52"/>
      <c r="DK365" s="57"/>
      <c r="DL365" s="52"/>
      <c r="DM365" s="52"/>
      <c r="DN365" s="52"/>
      <c r="DO365" s="52"/>
      <c r="DP365" s="52"/>
      <c r="DQ365" s="52"/>
      <c r="DR365" s="52"/>
      <c r="DS365" s="52"/>
      <c r="DT365" s="52"/>
      <c r="DU365" s="52"/>
      <c r="DV365" s="52"/>
      <c r="DW365" s="57"/>
      <c r="DX365" s="57"/>
      <c r="DY365" s="57"/>
      <c r="DZ365" s="52"/>
      <c r="EA365" s="52"/>
      <c r="EB365" s="52"/>
      <c r="EC365" s="52"/>
      <c r="ED365" s="52"/>
      <c r="EE365" s="52"/>
      <c r="EF365" s="52"/>
      <c r="EG365" s="52"/>
      <c r="EH365" s="52"/>
      <c r="EI365" s="52"/>
      <c r="EJ365" s="52"/>
      <c r="EK365" s="52"/>
      <c r="EL365" s="52"/>
      <c r="EM365" s="52"/>
      <c r="EN365" s="52"/>
      <c r="EO365" s="52"/>
      <c r="EP365" s="52"/>
      <c r="EQ365" s="52"/>
      <c r="ER365" s="52"/>
      <c r="ES365" s="52"/>
      <c r="ET365" s="52"/>
      <c r="EU365" s="52"/>
      <c r="EV365" s="52"/>
      <c r="EW365" s="52"/>
      <c r="EX365" s="52"/>
    </row>
    <row r="366" spans="1:154" s="54" customFormat="1" ht="14.25" x14ac:dyDescent="0.2">
      <c r="A366" t="str">
        <f t="shared" si="54"/>
        <v>0022008X</v>
      </c>
      <c r="B366">
        <f t="shared" si="54"/>
        <v>0</v>
      </c>
      <c r="C366"/>
      <c r="D366"/>
      <c r="E366"/>
      <c r="F366" s="57"/>
      <c r="G366"/>
      <c r="I366" s="57"/>
      <c r="J366" s="57"/>
      <c r="L366" s="18" t="str">
        <f t="shared" si="55"/>
        <v>+ + +</v>
      </c>
      <c r="N366" s="57"/>
      <c r="O366" s="18" t="str">
        <f t="shared" si="56"/>
        <v>- - -</v>
      </c>
      <c r="R366"/>
      <c r="U366" s="57"/>
      <c r="V366" s="57"/>
      <c r="X366" s="18" t="str">
        <f t="shared" si="57"/>
        <v>-</v>
      </c>
      <c r="Z366" s="57"/>
      <c r="AA366"/>
      <c r="AD366"/>
      <c r="AG366"/>
      <c r="AH366" s="57"/>
      <c r="AJ366" s="18" t="str">
        <f t="shared" si="58"/>
        <v>-</v>
      </c>
      <c r="AK366"/>
      <c r="AL366" s="57"/>
      <c r="AM366" s="18" t="str">
        <f t="shared" si="59"/>
        <v>+</v>
      </c>
      <c r="AP366" s="18" t="str">
        <f t="shared" si="60"/>
        <v>-</v>
      </c>
      <c r="AS366" s="18" t="str">
        <f t="shared" si="61"/>
        <v>-</v>
      </c>
      <c r="AT366" s="57"/>
      <c r="AV366" s="18" t="str">
        <f t="shared" si="62"/>
        <v>+</v>
      </c>
      <c r="AW366" s="97"/>
      <c r="AX366" s="57"/>
      <c r="AY366" s="18" t="str">
        <f t="shared" si="63"/>
        <v>-</v>
      </c>
      <c r="AZ366" s="97">
        <v>2.6</v>
      </c>
      <c r="BB366" s="18" t="str">
        <f t="shared" si="64"/>
        <v>-</v>
      </c>
      <c r="BC366" s="97"/>
      <c r="BE366" s="18" t="str">
        <f t="shared" si="65"/>
        <v>- -</v>
      </c>
      <c r="BF366" s="4"/>
      <c r="BH366"/>
      <c r="BJ366" s="57"/>
      <c r="BK366" s="18" t="str">
        <f t="shared" si="66"/>
        <v>- -</v>
      </c>
      <c r="BL366" s="4"/>
      <c r="BN366"/>
      <c r="BQ366" s="18" t="str">
        <f t="shared" si="67"/>
        <v>-</v>
      </c>
      <c r="BR366" s="92"/>
      <c r="BT366"/>
      <c r="BV366" s="57"/>
      <c r="BW366" s="18" t="str">
        <f t="shared" si="68"/>
        <v>+</v>
      </c>
      <c r="BZ366" s="18" t="str">
        <f t="shared" si="69"/>
        <v>-</v>
      </c>
      <c r="CA366" s="89"/>
      <c r="CC366" s="18" t="str">
        <f t="shared" si="70"/>
        <v>+ +</v>
      </c>
      <c r="CD366" s="4"/>
      <c r="CF366" s="18" t="str">
        <f t="shared" si="71"/>
        <v>-</v>
      </c>
      <c r="CG366" s="4">
        <v>7</v>
      </c>
      <c r="CH366" s="57"/>
      <c r="CI366" s="18" t="str">
        <f t="shared" si="72"/>
        <v>-</v>
      </c>
      <c r="CL366"/>
      <c r="CO366" s="18" t="str">
        <f t="shared" si="73"/>
        <v>-</v>
      </c>
      <c r="CP366" s="57"/>
      <c r="CT366" s="57"/>
      <c r="CU366" s="18" t="str">
        <f t="shared" si="74"/>
        <v>-</v>
      </c>
      <c r="DB366" s="57"/>
      <c r="DD366" s="18" t="str">
        <f t="shared" si="75"/>
        <v>+</v>
      </c>
      <c r="DE366" s="52"/>
      <c r="DF366" s="57"/>
      <c r="DG366" s="18" t="str">
        <f t="shared" si="76"/>
        <v>+</v>
      </c>
      <c r="DH366" s="57"/>
      <c r="DI366" s="52"/>
      <c r="DJ366" s="52"/>
      <c r="DK366" s="57"/>
      <c r="DL366" s="52"/>
      <c r="DM366" s="52"/>
      <c r="DN366" s="52"/>
      <c r="DO366" s="52"/>
      <c r="DP366" s="52"/>
      <c r="DQ366" s="52"/>
      <c r="DR366" s="52"/>
      <c r="DS366" s="52"/>
      <c r="DT366" s="52"/>
      <c r="DU366" s="52"/>
      <c r="DV366" s="52"/>
      <c r="DW366" s="57"/>
      <c r="DX366" s="57"/>
      <c r="DY366" s="57"/>
      <c r="DZ366" s="52"/>
      <c r="EA366" s="52"/>
      <c r="EB366" s="52"/>
      <c r="EC366" s="52"/>
      <c r="ED366" s="52"/>
      <c r="EE366" s="52"/>
      <c r="EF366" s="52"/>
      <c r="EG366" s="52"/>
      <c r="EH366" s="52"/>
      <c r="EI366" s="52"/>
      <c r="EJ366" s="52"/>
      <c r="EK366" s="52"/>
      <c r="EL366" s="52"/>
      <c r="EM366" s="52"/>
      <c r="EN366" s="52"/>
      <c r="EO366" s="52"/>
      <c r="EP366" s="52"/>
      <c r="EQ366" s="52"/>
      <c r="ER366" s="52"/>
      <c r="ES366" s="52"/>
      <c r="ET366" s="52"/>
      <c r="EU366" s="52"/>
      <c r="EV366" s="52"/>
      <c r="EW366" s="52"/>
      <c r="EX366" s="52"/>
    </row>
    <row r="367" spans="1:154" s="54" customFormat="1" ht="14.25" x14ac:dyDescent="0.2">
      <c r="A367" t="str">
        <f t="shared" si="54"/>
        <v>0600003C</v>
      </c>
      <c r="B367">
        <f t="shared" si="54"/>
        <v>0</v>
      </c>
      <c r="C367"/>
      <c r="D367"/>
      <c r="E367"/>
      <c r="F367" s="57"/>
      <c r="G367"/>
      <c r="I367" s="57"/>
      <c r="J367" s="57"/>
      <c r="L367" s="18" t="str">
        <f t="shared" si="55"/>
        <v>-</v>
      </c>
      <c r="N367" s="57"/>
      <c r="O367" s="18" t="str">
        <f t="shared" si="56"/>
        <v>+</v>
      </c>
      <c r="R367"/>
      <c r="U367" s="57"/>
      <c r="V367" s="57"/>
      <c r="X367" s="18" t="str">
        <f t="shared" si="57"/>
        <v>+</v>
      </c>
      <c r="Z367" s="57"/>
      <c r="AA367"/>
      <c r="AD367"/>
      <c r="AG367"/>
      <c r="AH367" s="57"/>
      <c r="AJ367" s="18" t="str">
        <f t="shared" si="58"/>
        <v>-</v>
      </c>
      <c r="AK367"/>
      <c r="AL367" s="57"/>
      <c r="AM367" s="18" t="str">
        <f t="shared" si="59"/>
        <v>+</v>
      </c>
      <c r="AP367" s="18" t="str">
        <f t="shared" si="60"/>
        <v>-</v>
      </c>
      <c r="AS367" s="18" t="str">
        <f t="shared" si="61"/>
        <v>+</v>
      </c>
      <c r="AT367" s="57"/>
      <c r="AV367" s="18" t="str">
        <f t="shared" si="62"/>
        <v>-</v>
      </c>
      <c r="AW367" s="97"/>
      <c r="AX367" s="57"/>
      <c r="AY367" s="18" t="str">
        <f t="shared" si="63"/>
        <v>-</v>
      </c>
      <c r="AZ367" s="97">
        <v>4.3</v>
      </c>
      <c r="BB367" s="18" t="str">
        <f t="shared" si="64"/>
        <v>+</v>
      </c>
      <c r="BC367" s="97"/>
      <c r="BE367" s="18" t="str">
        <f t="shared" si="65"/>
        <v>+</v>
      </c>
      <c r="BF367" s="4"/>
      <c r="BH367"/>
      <c r="BJ367" s="57"/>
      <c r="BK367" s="18" t="str">
        <f t="shared" si="66"/>
        <v>-</v>
      </c>
      <c r="BL367" s="4"/>
      <c r="BN367"/>
      <c r="BQ367" s="18" t="str">
        <f t="shared" si="67"/>
        <v>+</v>
      </c>
      <c r="BR367" s="92"/>
      <c r="BT367"/>
      <c r="BV367" s="57"/>
      <c r="BW367" s="18" t="str">
        <f t="shared" si="68"/>
        <v>+</v>
      </c>
      <c r="BZ367" s="18" t="str">
        <f t="shared" si="69"/>
        <v>-</v>
      </c>
      <c r="CA367" s="89"/>
      <c r="CC367" s="18" t="str">
        <f t="shared" si="70"/>
        <v>-</v>
      </c>
      <c r="CD367" s="4"/>
      <c r="CF367" s="18" t="str">
        <f t="shared" si="71"/>
        <v>+</v>
      </c>
      <c r="CG367" s="4">
        <v>3.4</v>
      </c>
      <c r="CH367" s="57"/>
      <c r="CI367" s="18" t="str">
        <f t="shared" si="72"/>
        <v>+</v>
      </c>
      <c r="CL367"/>
      <c r="CO367" s="18" t="str">
        <f t="shared" si="73"/>
        <v>+</v>
      </c>
      <c r="CP367" s="57"/>
      <c r="CT367" s="57"/>
      <c r="CU367" s="18" t="str">
        <f t="shared" si="74"/>
        <v>+</v>
      </c>
      <c r="DB367" s="57"/>
      <c r="DD367" s="18" t="str">
        <f t="shared" si="75"/>
        <v>+</v>
      </c>
      <c r="DE367" s="52"/>
      <c r="DF367" s="57"/>
      <c r="DG367" s="18" t="str">
        <f t="shared" si="76"/>
        <v>-</v>
      </c>
      <c r="DH367" s="57"/>
      <c r="DI367" s="52"/>
      <c r="DJ367" s="52"/>
      <c r="DK367" s="57"/>
      <c r="DL367" s="52"/>
      <c r="DM367" s="52"/>
      <c r="DN367" s="52"/>
      <c r="DO367" s="52"/>
      <c r="DP367" s="52"/>
      <c r="DQ367" s="52"/>
      <c r="DR367" s="52"/>
      <c r="DS367" s="52"/>
      <c r="DT367" s="52"/>
      <c r="DU367" s="52"/>
      <c r="DV367" s="52"/>
      <c r="DW367" s="57"/>
      <c r="DX367" s="57"/>
      <c r="DY367" s="57"/>
      <c r="DZ367" s="52"/>
      <c r="EA367" s="52"/>
      <c r="EB367" s="52"/>
      <c r="EC367" s="52"/>
      <c r="ED367" s="52"/>
      <c r="EE367" s="52"/>
      <c r="EF367" s="52"/>
      <c r="EG367" s="52"/>
      <c r="EH367" s="52"/>
      <c r="EI367" s="52"/>
      <c r="EJ367" s="52"/>
      <c r="EK367" s="52"/>
      <c r="EL367" s="52"/>
      <c r="EM367" s="52"/>
      <c r="EN367" s="52"/>
      <c r="EO367" s="52"/>
      <c r="EP367" s="52"/>
      <c r="EQ367" s="52"/>
      <c r="ER367" s="52"/>
      <c r="ES367" s="52"/>
      <c r="ET367" s="52"/>
      <c r="EU367" s="52"/>
      <c r="EV367" s="52"/>
      <c r="EW367" s="52"/>
      <c r="EX367" s="52"/>
    </row>
    <row r="368" spans="1:154" s="54" customFormat="1" ht="14.25" x14ac:dyDescent="0.2">
      <c r="A368" t="str">
        <f t="shared" si="54"/>
        <v>0600004D</v>
      </c>
      <c r="B368">
        <f t="shared" si="54"/>
        <v>0</v>
      </c>
      <c r="C368"/>
      <c r="D368"/>
      <c r="E368"/>
      <c r="F368" s="57"/>
      <c r="G368"/>
      <c r="I368" s="57"/>
      <c r="J368" s="57"/>
      <c r="L368" s="18" t="str">
        <f t="shared" si="55"/>
        <v>+</v>
      </c>
      <c r="N368" s="57"/>
      <c r="O368" s="18" t="str">
        <f t="shared" si="56"/>
        <v>- -</v>
      </c>
      <c r="R368"/>
      <c r="U368" s="57"/>
      <c r="V368" s="57"/>
      <c r="X368" s="18" t="str">
        <f t="shared" si="57"/>
        <v>+</v>
      </c>
      <c r="Z368" s="57"/>
      <c r="AA368"/>
      <c r="AD368"/>
      <c r="AG368"/>
      <c r="AH368" s="57"/>
      <c r="AJ368" s="18" t="str">
        <f t="shared" si="58"/>
        <v>-</v>
      </c>
      <c r="AK368"/>
      <c r="AL368" s="57"/>
      <c r="AM368" s="18" t="str">
        <f t="shared" si="59"/>
        <v>-</v>
      </c>
      <c r="AP368" s="18" t="str">
        <f t="shared" si="60"/>
        <v>-</v>
      </c>
      <c r="AS368" s="18" t="str">
        <f t="shared" si="61"/>
        <v>+</v>
      </c>
      <c r="AT368" s="57"/>
      <c r="AV368" s="18" t="str">
        <f t="shared" si="62"/>
        <v>-</v>
      </c>
      <c r="AW368" s="97"/>
      <c r="AX368" s="57"/>
      <c r="AY368" s="18" t="str">
        <f t="shared" si="63"/>
        <v>+</v>
      </c>
      <c r="AZ368" s="97">
        <v>0.4</v>
      </c>
      <c r="BB368" s="18" t="str">
        <f t="shared" si="64"/>
        <v>+</v>
      </c>
      <c r="BC368" s="97"/>
      <c r="BE368" s="18" t="str">
        <f t="shared" si="65"/>
        <v>+</v>
      </c>
      <c r="BF368" s="4"/>
      <c r="BH368"/>
      <c r="BJ368" s="57"/>
      <c r="BK368" s="18" t="str">
        <f t="shared" si="66"/>
        <v>+</v>
      </c>
      <c r="BL368" s="4"/>
      <c r="BN368"/>
      <c r="BQ368" s="18" t="str">
        <f t="shared" si="67"/>
        <v>+</v>
      </c>
      <c r="BR368" s="92"/>
      <c r="BT368"/>
      <c r="BV368" s="57"/>
      <c r="BW368" s="18" t="str">
        <f t="shared" si="68"/>
        <v>- - -</v>
      </c>
      <c r="BZ368" s="18" t="str">
        <f t="shared" si="69"/>
        <v>+</v>
      </c>
      <c r="CA368" s="89"/>
      <c r="CC368" s="18" t="str">
        <f t="shared" si="70"/>
        <v>-</v>
      </c>
      <c r="CD368" s="4"/>
      <c r="CF368" s="18" t="str">
        <f t="shared" si="71"/>
        <v>-</v>
      </c>
      <c r="CG368" s="4">
        <v>10.8</v>
      </c>
      <c r="CH368" s="57"/>
      <c r="CI368" s="18" t="str">
        <f t="shared" si="72"/>
        <v>-</v>
      </c>
      <c r="CL368"/>
      <c r="CO368" s="18" t="str">
        <f t="shared" si="73"/>
        <v>+ + +</v>
      </c>
      <c r="CP368" s="57"/>
      <c r="CT368" s="57"/>
      <c r="CU368" s="18" t="str">
        <f t="shared" si="74"/>
        <v>-</v>
      </c>
      <c r="DB368" s="57"/>
      <c r="DD368" s="18" t="str">
        <f t="shared" si="75"/>
        <v>-</v>
      </c>
      <c r="DE368" s="52"/>
      <c r="DF368" s="57"/>
      <c r="DG368" s="18" t="str">
        <f t="shared" si="76"/>
        <v>-</v>
      </c>
      <c r="DH368" s="57"/>
      <c r="DI368" s="52"/>
      <c r="DJ368" s="52"/>
      <c r="DK368" s="57"/>
      <c r="DL368" s="52"/>
      <c r="DM368" s="52"/>
      <c r="DN368" s="52"/>
      <c r="DO368" s="52"/>
      <c r="DP368" s="52"/>
      <c r="DQ368" s="52"/>
      <c r="DR368" s="52"/>
      <c r="DS368" s="52"/>
      <c r="DT368" s="52"/>
      <c r="DU368" s="52"/>
      <c r="DV368" s="52"/>
      <c r="DW368" s="57"/>
      <c r="DX368" s="57"/>
      <c r="DY368" s="57"/>
      <c r="DZ368" s="52"/>
      <c r="EA368" s="52"/>
      <c r="EB368" s="52"/>
      <c r="EC368" s="52"/>
      <c r="ED368" s="52"/>
      <c r="EE368" s="52"/>
      <c r="EF368" s="52"/>
      <c r="EG368" s="52"/>
      <c r="EH368" s="52"/>
      <c r="EI368" s="52"/>
      <c r="EJ368" s="52"/>
      <c r="EK368" s="52"/>
      <c r="EL368" s="52"/>
      <c r="EM368" s="52"/>
      <c r="EN368" s="52"/>
      <c r="EO368" s="52"/>
      <c r="EP368" s="52"/>
      <c r="EQ368" s="52"/>
      <c r="ER368" s="52"/>
      <c r="ES368" s="52"/>
      <c r="ET368" s="52"/>
      <c r="EU368" s="52"/>
      <c r="EV368" s="52"/>
      <c r="EW368" s="52"/>
      <c r="EX368" s="52"/>
    </row>
    <row r="369" spans="1:154" s="54" customFormat="1" ht="14.25" x14ac:dyDescent="0.2">
      <c r="A369" t="str">
        <f t="shared" si="54"/>
        <v>0600016S</v>
      </c>
      <c r="B369">
        <f t="shared" si="54"/>
        <v>0</v>
      </c>
      <c r="C369"/>
      <c r="D369"/>
      <c r="E369"/>
      <c r="F369" s="57"/>
      <c r="G369"/>
      <c r="I369" s="57"/>
      <c r="J369" s="57"/>
      <c r="L369" s="18" t="str">
        <f t="shared" si="55"/>
        <v>-</v>
      </c>
      <c r="N369" s="57"/>
      <c r="O369" s="18" t="str">
        <f t="shared" si="56"/>
        <v>+</v>
      </c>
      <c r="R369"/>
      <c r="U369" s="57"/>
      <c r="V369" s="57"/>
      <c r="X369" s="18" t="str">
        <f t="shared" si="57"/>
        <v>+</v>
      </c>
      <c r="Z369" s="57"/>
      <c r="AA369"/>
      <c r="AD369"/>
      <c r="AG369"/>
      <c r="AH369" s="57"/>
      <c r="AJ369" s="18" t="str">
        <f t="shared" si="58"/>
        <v>+</v>
      </c>
      <c r="AK369"/>
      <c r="AL369" s="57"/>
      <c r="AM369" s="18" t="str">
        <f t="shared" si="59"/>
        <v>-</v>
      </c>
      <c r="AP369" s="18" t="str">
        <f t="shared" si="60"/>
        <v>-</v>
      </c>
      <c r="AS369" s="18" t="str">
        <f t="shared" si="61"/>
        <v>+ +</v>
      </c>
      <c r="AT369" s="57"/>
      <c r="AV369" s="18" t="str">
        <f t="shared" si="62"/>
        <v>+</v>
      </c>
      <c r="AW369" s="97"/>
      <c r="AX369" s="57"/>
      <c r="AY369" s="18" t="str">
        <f t="shared" si="63"/>
        <v>-</v>
      </c>
      <c r="AZ369" s="97">
        <v>2.1</v>
      </c>
      <c r="BB369" s="18" t="str">
        <f t="shared" si="64"/>
        <v>+</v>
      </c>
      <c r="BC369" s="97"/>
      <c r="BE369" s="18" t="str">
        <f t="shared" si="65"/>
        <v>-</v>
      </c>
      <c r="BF369" s="4"/>
      <c r="BH369"/>
      <c r="BJ369" s="57"/>
      <c r="BK369" s="18" t="str">
        <f t="shared" si="66"/>
        <v>-</v>
      </c>
      <c r="BL369" s="4"/>
      <c r="BN369"/>
      <c r="BQ369" s="18" t="str">
        <f t="shared" si="67"/>
        <v>-</v>
      </c>
      <c r="BR369" s="92"/>
      <c r="BT369"/>
      <c r="BV369" s="57"/>
      <c r="BW369" s="18" t="str">
        <f t="shared" si="68"/>
        <v>+</v>
      </c>
      <c r="BZ369" s="18" t="str">
        <f t="shared" si="69"/>
        <v>+</v>
      </c>
      <c r="CA369" s="89"/>
      <c r="CC369" s="18" t="str">
        <f t="shared" si="70"/>
        <v>+ +</v>
      </c>
      <c r="CD369" s="4"/>
      <c r="CF369" s="18" t="str">
        <f t="shared" si="71"/>
        <v>-</v>
      </c>
      <c r="CG369" s="4">
        <v>7.1</v>
      </c>
      <c r="CH369" s="57"/>
      <c r="CI369" s="18" t="str">
        <f t="shared" si="72"/>
        <v>-</v>
      </c>
      <c r="CL369"/>
      <c r="CO369" s="18" t="str">
        <f t="shared" si="73"/>
        <v>-</v>
      </c>
      <c r="CP369" s="57"/>
      <c r="CT369" s="57"/>
      <c r="CU369" s="18" t="str">
        <f t="shared" si="74"/>
        <v>- - -</v>
      </c>
      <c r="DB369" s="57"/>
      <c r="DD369" s="18" t="str">
        <f t="shared" si="75"/>
        <v>+</v>
      </c>
      <c r="DE369" s="52"/>
      <c r="DF369" s="57"/>
      <c r="DG369" s="18" t="str">
        <f t="shared" si="76"/>
        <v>+</v>
      </c>
      <c r="DH369" s="57"/>
      <c r="DI369" s="52"/>
      <c r="DJ369" s="52"/>
      <c r="DK369" s="57"/>
      <c r="DL369" s="52"/>
      <c r="DM369" s="52"/>
      <c r="DN369" s="52"/>
      <c r="DO369" s="52"/>
      <c r="DP369" s="52"/>
      <c r="DQ369" s="52"/>
      <c r="DR369" s="52"/>
      <c r="DS369" s="52"/>
      <c r="DT369" s="52"/>
      <c r="DU369" s="52"/>
      <c r="DV369" s="52"/>
      <c r="DW369" s="57"/>
      <c r="DX369" s="57"/>
      <c r="DY369" s="57"/>
      <c r="DZ369" s="52"/>
      <c r="EA369" s="52"/>
      <c r="EB369" s="52"/>
      <c r="EC369" s="52"/>
      <c r="ED369" s="52"/>
      <c r="EE369" s="52"/>
      <c r="EF369" s="52"/>
      <c r="EG369" s="52"/>
      <c r="EH369" s="52"/>
      <c r="EI369" s="52"/>
      <c r="EJ369" s="52"/>
      <c r="EK369" s="52"/>
      <c r="EL369" s="52"/>
      <c r="EM369" s="52"/>
      <c r="EN369" s="52"/>
      <c r="EO369" s="52"/>
      <c r="EP369" s="52"/>
      <c r="EQ369" s="52"/>
      <c r="ER369" s="52"/>
      <c r="ES369" s="52"/>
      <c r="ET369" s="52"/>
      <c r="EU369" s="52"/>
      <c r="EV369" s="52"/>
      <c r="EW369" s="52"/>
      <c r="EX369" s="52"/>
    </row>
    <row r="370" spans="1:154" s="54" customFormat="1" ht="14.25" x14ac:dyDescent="0.2">
      <c r="A370" t="str">
        <f t="shared" si="54"/>
        <v>0600017T</v>
      </c>
      <c r="B370">
        <f t="shared" si="54"/>
        <v>0</v>
      </c>
      <c r="C370"/>
      <c r="D370"/>
      <c r="E370"/>
      <c r="F370" s="57"/>
      <c r="G370"/>
      <c r="I370" s="57"/>
      <c r="J370" s="57"/>
      <c r="L370" s="18" t="str">
        <f t="shared" si="55"/>
        <v>-</v>
      </c>
      <c r="N370" s="57"/>
      <c r="O370" s="18" t="str">
        <f t="shared" si="56"/>
        <v>-</v>
      </c>
      <c r="R370"/>
      <c r="U370" s="57"/>
      <c r="V370" s="57"/>
      <c r="X370" s="18" t="str">
        <f t="shared" si="57"/>
        <v>-</v>
      </c>
      <c r="Z370" s="57"/>
      <c r="AA370"/>
      <c r="AD370"/>
      <c r="AG370"/>
      <c r="AH370" s="57"/>
      <c r="AJ370" s="18" t="str">
        <f t="shared" si="58"/>
        <v>-</v>
      </c>
      <c r="AK370"/>
      <c r="AL370" s="57"/>
      <c r="AM370" s="18" t="str">
        <f t="shared" si="59"/>
        <v>-</v>
      </c>
      <c r="AP370" s="18" t="str">
        <f t="shared" si="60"/>
        <v>-</v>
      </c>
      <c r="AS370" s="18" t="str">
        <f t="shared" si="61"/>
        <v>+</v>
      </c>
      <c r="AT370" s="57"/>
      <c r="AV370" s="18" t="str">
        <f t="shared" si="62"/>
        <v>-</v>
      </c>
      <c r="AW370" s="97"/>
      <c r="AX370" s="57"/>
      <c r="AY370" s="18" t="str">
        <f t="shared" si="63"/>
        <v>+</v>
      </c>
      <c r="AZ370" s="97">
        <v>0</v>
      </c>
      <c r="BB370" s="18" t="str">
        <f t="shared" si="64"/>
        <v>+</v>
      </c>
      <c r="BC370" s="97"/>
      <c r="BE370" s="18" t="str">
        <f t="shared" si="65"/>
        <v>-</v>
      </c>
      <c r="BF370" s="4"/>
      <c r="BH370"/>
      <c r="BJ370" s="57"/>
      <c r="BK370" s="18" t="str">
        <f t="shared" si="66"/>
        <v>+</v>
      </c>
      <c r="BL370" s="4"/>
      <c r="BN370"/>
      <c r="BQ370" s="18" t="str">
        <f t="shared" si="67"/>
        <v>-</v>
      </c>
      <c r="BR370" s="92"/>
      <c r="BT370"/>
      <c r="BV370" s="57"/>
      <c r="BW370" s="18" t="str">
        <f t="shared" si="68"/>
        <v>-</v>
      </c>
      <c r="BZ370" s="18" t="str">
        <f t="shared" si="69"/>
        <v>+ +</v>
      </c>
      <c r="CA370" s="89"/>
      <c r="CC370" s="18" t="str">
        <f t="shared" si="70"/>
        <v>+ +</v>
      </c>
      <c r="CD370" s="4"/>
      <c r="CF370" s="18" t="str">
        <f t="shared" si="71"/>
        <v>+</v>
      </c>
      <c r="CG370" s="4">
        <v>5.2</v>
      </c>
      <c r="CH370" s="57"/>
      <c r="CI370" s="18" t="str">
        <f t="shared" si="72"/>
        <v>+</v>
      </c>
      <c r="CL370"/>
      <c r="CO370" s="18" t="str">
        <f t="shared" si="73"/>
        <v>- - -</v>
      </c>
      <c r="CP370" s="57"/>
      <c r="CT370" s="57"/>
      <c r="CU370" s="18" t="str">
        <f t="shared" si="74"/>
        <v>+</v>
      </c>
      <c r="DB370" s="57"/>
      <c r="DD370" s="18" t="str">
        <f t="shared" si="75"/>
        <v>+</v>
      </c>
      <c r="DE370" s="52"/>
      <c r="DF370" s="57"/>
      <c r="DG370" s="18" t="str">
        <f t="shared" si="76"/>
        <v>-</v>
      </c>
      <c r="DH370" s="57"/>
      <c r="DI370" s="52"/>
      <c r="DJ370" s="52"/>
      <c r="DK370" s="57"/>
      <c r="DL370" s="52"/>
      <c r="DM370" s="52"/>
      <c r="DN370" s="52"/>
      <c r="DO370" s="52"/>
      <c r="DP370" s="52"/>
      <c r="DQ370" s="52"/>
      <c r="DR370" s="52"/>
      <c r="DS370" s="52"/>
      <c r="DT370" s="52"/>
      <c r="DU370" s="52"/>
      <c r="DV370" s="52"/>
      <c r="DW370" s="57"/>
      <c r="DX370" s="57"/>
      <c r="DY370" s="57"/>
      <c r="DZ370" s="52"/>
      <c r="EA370" s="52"/>
      <c r="EB370" s="52"/>
      <c r="EC370" s="52"/>
      <c r="ED370" s="52"/>
      <c r="EE370" s="52"/>
      <c r="EF370" s="52"/>
      <c r="EG370" s="52"/>
      <c r="EH370" s="52"/>
      <c r="EI370" s="52"/>
      <c r="EJ370" s="52"/>
      <c r="EK370" s="52"/>
      <c r="EL370" s="52"/>
      <c r="EM370" s="52"/>
      <c r="EN370" s="52"/>
      <c r="EO370" s="52"/>
      <c r="EP370" s="52"/>
      <c r="EQ370" s="52"/>
      <c r="ER370" s="52"/>
      <c r="ES370" s="52"/>
      <c r="ET370" s="52"/>
      <c r="EU370" s="52"/>
      <c r="EV370" s="52"/>
      <c r="EW370" s="52"/>
      <c r="EX370" s="52"/>
    </row>
    <row r="371" spans="1:154" s="54" customFormat="1" ht="14.25" x14ac:dyDescent="0.2">
      <c r="A371" t="str">
        <f t="shared" si="54"/>
        <v>0600041U</v>
      </c>
      <c r="B371">
        <f t="shared" si="54"/>
        <v>0</v>
      </c>
      <c r="C371"/>
      <c r="D371"/>
      <c r="E371"/>
      <c r="F371" s="57"/>
      <c r="G371"/>
      <c r="I371" s="57"/>
      <c r="J371" s="57"/>
      <c r="L371" s="18" t="str">
        <f t="shared" si="55"/>
        <v>-</v>
      </c>
      <c r="N371" s="57"/>
      <c r="O371" s="18" t="str">
        <f t="shared" si="56"/>
        <v>-</v>
      </c>
      <c r="R371"/>
      <c r="U371" s="57"/>
      <c r="V371" s="57"/>
      <c r="X371" s="18" t="str">
        <f t="shared" si="57"/>
        <v>-</v>
      </c>
      <c r="Z371" s="57"/>
      <c r="AA371"/>
      <c r="AD371"/>
      <c r="AG371"/>
      <c r="AH371" s="57"/>
      <c r="AJ371" s="18" t="str">
        <f t="shared" si="58"/>
        <v>-</v>
      </c>
      <c r="AK371"/>
      <c r="AL371" s="57"/>
      <c r="AM371" s="18" t="str">
        <f t="shared" si="59"/>
        <v>+</v>
      </c>
      <c r="AP371" s="18" t="str">
        <f t="shared" si="60"/>
        <v>+</v>
      </c>
      <c r="AS371" s="18" t="str">
        <f t="shared" si="61"/>
        <v>+</v>
      </c>
      <c r="AT371" s="57"/>
      <c r="AV371" s="18" t="str">
        <f t="shared" si="62"/>
        <v>-</v>
      </c>
      <c r="AW371" s="97"/>
      <c r="AX371" s="57"/>
      <c r="AY371" s="18" t="str">
        <f t="shared" si="63"/>
        <v>+</v>
      </c>
      <c r="AZ371" s="97">
        <v>0</v>
      </c>
      <c r="BB371" s="18" t="str">
        <f t="shared" si="64"/>
        <v>+</v>
      </c>
      <c r="BC371" s="97"/>
      <c r="BE371" s="18" t="str">
        <f t="shared" si="65"/>
        <v>+</v>
      </c>
      <c r="BF371" s="4"/>
      <c r="BH371"/>
      <c r="BJ371" s="57"/>
      <c r="BK371" s="18" t="str">
        <f t="shared" si="66"/>
        <v>+</v>
      </c>
      <c r="BL371" s="4"/>
      <c r="BN371"/>
      <c r="BQ371" s="18" t="str">
        <f t="shared" si="67"/>
        <v>-</v>
      </c>
      <c r="BR371" s="92"/>
      <c r="BT371"/>
      <c r="BV371" s="57"/>
      <c r="BW371" s="18" t="str">
        <f t="shared" si="68"/>
        <v>+ +</v>
      </c>
      <c r="BZ371" s="18" t="str">
        <f t="shared" si="69"/>
        <v>-</v>
      </c>
      <c r="CA371" s="89"/>
      <c r="CC371" s="18" t="str">
        <f t="shared" si="70"/>
        <v>+ +</v>
      </c>
      <c r="CD371" s="4"/>
      <c r="CF371" s="18" t="str">
        <f t="shared" si="71"/>
        <v>+</v>
      </c>
      <c r="CG371" s="4">
        <v>5.4</v>
      </c>
      <c r="CH371" s="57"/>
      <c r="CI371" s="18" t="str">
        <f t="shared" si="72"/>
        <v>-</v>
      </c>
      <c r="CL371"/>
      <c r="CO371" s="18" t="str">
        <f t="shared" si="73"/>
        <v>- -</v>
      </c>
      <c r="CP371" s="57"/>
      <c r="CT371" s="57"/>
      <c r="CU371" s="18" t="str">
        <f t="shared" si="74"/>
        <v>-</v>
      </c>
      <c r="DB371" s="57"/>
      <c r="DD371" s="18" t="str">
        <f t="shared" si="75"/>
        <v>+</v>
      </c>
      <c r="DE371" s="52"/>
      <c r="DF371" s="57"/>
      <c r="DG371" s="18" t="str">
        <f t="shared" si="76"/>
        <v>-</v>
      </c>
      <c r="DH371" s="57"/>
      <c r="DI371" s="52"/>
      <c r="DJ371" s="52"/>
      <c r="DK371" s="57"/>
      <c r="DL371" s="52"/>
      <c r="DM371" s="52"/>
      <c r="DN371" s="52"/>
      <c r="DO371" s="52"/>
      <c r="DP371" s="52"/>
      <c r="DQ371" s="52"/>
      <c r="DR371" s="52"/>
      <c r="DS371" s="52"/>
      <c r="DT371" s="52"/>
      <c r="DU371" s="52"/>
      <c r="DV371" s="52"/>
      <c r="DW371" s="57"/>
      <c r="DX371" s="57"/>
      <c r="DY371" s="57"/>
      <c r="DZ371" s="52"/>
      <c r="EA371" s="52"/>
      <c r="EB371" s="52"/>
      <c r="EC371" s="52"/>
      <c r="ED371" s="52"/>
      <c r="EE371" s="52"/>
      <c r="EF371" s="52"/>
      <c r="EG371" s="52"/>
      <c r="EH371" s="52"/>
      <c r="EI371" s="52"/>
      <c r="EJ371" s="52"/>
      <c r="EK371" s="52"/>
      <c r="EL371" s="52"/>
      <c r="EM371" s="52"/>
      <c r="EN371" s="52"/>
      <c r="EO371" s="52"/>
      <c r="EP371" s="52"/>
      <c r="EQ371" s="52"/>
      <c r="ER371" s="52"/>
      <c r="ES371" s="52"/>
      <c r="ET371" s="52"/>
      <c r="EU371" s="52"/>
      <c r="EV371" s="52"/>
      <c r="EW371" s="52"/>
      <c r="EX371" s="52"/>
    </row>
    <row r="372" spans="1:154" s="54" customFormat="1" ht="14.25" x14ac:dyDescent="0.2">
      <c r="A372" t="str">
        <f t="shared" si="54"/>
        <v>0600048B</v>
      </c>
      <c r="B372">
        <f t="shared" si="54"/>
        <v>0</v>
      </c>
      <c r="C372"/>
      <c r="D372"/>
      <c r="E372"/>
      <c r="F372" s="57"/>
      <c r="G372"/>
      <c r="I372" s="57"/>
      <c r="J372" s="57"/>
      <c r="L372" s="18" t="str">
        <f t="shared" si="55"/>
        <v>-</v>
      </c>
      <c r="N372" s="57"/>
      <c r="O372" s="18" t="str">
        <f t="shared" si="56"/>
        <v>-</v>
      </c>
      <c r="R372"/>
      <c r="U372" s="57"/>
      <c r="V372" s="57"/>
      <c r="X372" s="18" t="str">
        <f t="shared" si="57"/>
        <v>+</v>
      </c>
      <c r="Z372" s="57"/>
      <c r="AA372"/>
      <c r="AD372"/>
      <c r="AG372"/>
      <c r="AH372" s="57"/>
      <c r="AJ372" s="18" t="str">
        <f t="shared" si="58"/>
        <v>+</v>
      </c>
      <c r="AK372"/>
      <c r="AL372" s="57"/>
      <c r="AM372" s="18" t="str">
        <f t="shared" si="59"/>
        <v>+</v>
      </c>
      <c r="AP372" s="18" t="str">
        <f t="shared" si="60"/>
        <v>+</v>
      </c>
      <c r="AS372" s="18" t="str">
        <f t="shared" si="61"/>
        <v>+</v>
      </c>
      <c r="AT372" s="57"/>
      <c r="AV372" s="18" t="str">
        <f t="shared" si="62"/>
        <v>+</v>
      </c>
      <c r="AW372" s="97"/>
      <c r="AX372" s="57"/>
      <c r="AY372" s="18" t="str">
        <f t="shared" si="63"/>
        <v>+</v>
      </c>
      <c r="AZ372" s="97">
        <v>1.3</v>
      </c>
      <c r="BB372" s="18" t="str">
        <f t="shared" si="64"/>
        <v>+</v>
      </c>
      <c r="BC372" s="97"/>
      <c r="BE372" s="18" t="str">
        <f t="shared" si="65"/>
        <v>+</v>
      </c>
      <c r="BF372" s="4"/>
      <c r="BH372"/>
      <c r="BJ372" s="57"/>
      <c r="BK372" s="18" t="str">
        <f t="shared" si="66"/>
        <v>+</v>
      </c>
      <c r="BL372" s="4"/>
      <c r="BN372"/>
      <c r="BQ372" s="18" t="str">
        <f t="shared" si="67"/>
        <v>+</v>
      </c>
      <c r="BR372" s="92"/>
      <c r="BT372"/>
      <c r="BV372" s="57"/>
      <c r="BW372" s="18" t="str">
        <f t="shared" si="68"/>
        <v>+</v>
      </c>
      <c r="BZ372" s="18" t="str">
        <f t="shared" si="69"/>
        <v>- -</v>
      </c>
      <c r="CA372" s="89"/>
      <c r="CC372" s="18" t="str">
        <f t="shared" si="70"/>
        <v>-</v>
      </c>
      <c r="CD372" s="4"/>
      <c r="CF372" s="18" t="str">
        <f t="shared" si="71"/>
        <v>+ +</v>
      </c>
      <c r="CG372" s="4">
        <v>1.4</v>
      </c>
      <c r="CH372" s="57"/>
      <c r="CI372" s="18" t="str">
        <f t="shared" si="72"/>
        <v>+</v>
      </c>
      <c r="CL372"/>
      <c r="CO372" s="18" t="str">
        <f t="shared" si="73"/>
        <v>+ +</v>
      </c>
      <c r="CP372" s="57"/>
      <c r="CT372" s="57"/>
      <c r="CU372" s="18" t="str">
        <f t="shared" si="74"/>
        <v>- - -</v>
      </c>
      <c r="DB372" s="57"/>
      <c r="DD372" s="18" t="str">
        <f t="shared" si="75"/>
        <v>-</v>
      </c>
      <c r="DE372" s="52"/>
      <c r="DF372" s="57"/>
      <c r="DG372" s="18" t="str">
        <f t="shared" si="76"/>
        <v>+</v>
      </c>
      <c r="DH372" s="57"/>
      <c r="DI372" s="52"/>
      <c r="DJ372" s="52"/>
      <c r="DK372" s="57"/>
      <c r="DL372" s="52"/>
      <c r="DM372" s="52"/>
      <c r="DN372" s="52"/>
      <c r="DO372" s="52"/>
      <c r="DP372" s="52"/>
      <c r="DQ372" s="52"/>
      <c r="DR372" s="52"/>
      <c r="DS372" s="52"/>
      <c r="DT372" s="52"/>
      <c r="DU372" s="52"/>
      <c r="DV372" s="52"/>
      <c r="DW372" s="57"/>
      <c r="DX372" s="57"/>
      <c r="DY372" s="57"/>
      <c r="DZ372" s="52"/>
      <c r="EA372" s="52"/>
      <c r="EB372" s="52"/>
      <c r="EC372" s="52"/>
      <c r="ED372" s="52"/>
      <c r="EE372" s="52"/>
      <c r="EF372" s="52"/>
      <c r="EG372" s="52"/>
      <c r="EH372" s="52"/>
      <c r="EI372" s="52"/>
      <c r="EJ372" s="52"/>
      <c r="EK372" s="52"/>
      <c r="EL372" s="52"/>
      <c r="EM372" s="52"/>
      <c r="EN372" s="52"/>
      <c r="EO372" s="52"/>
      <c r="EP372" s="52"/>
      <c r="EQ372" s="52"/>
      <c r="ER372" s="52"/>
      <c r="ES372" s="52"/>
      <c r="ET372" s="52"/>
      <c r="EU372" s="52"/>
      <c r="EV372" s="52"/>
      <c r="EW372" s="52"/>
      <c r="EX372" s="52"/>
    </row>
    <row r="373" spans="1:154" s="54" customFormat="1" ht="14.25" x14ac:dyDescent="0.2">
      <c r="A373" t="str">
        <f t="shared" si="54"/>
        <v>0600049C</v>
      </c>
      <c r="B373">
        <f t="shared" si="54"/>
        <v>0</v>
      </c>
      <c r="C373"/>
      <c r="D373"/>
      <c r="E373"/>
      <c r="F373" s="57"/>
      <c r="G373"/>
      <c r="I373" s="57"/>
      <c r="J373" s="57"/>
      <c r="L373" s="18" t="str">
        <f t="shared" si="55"/>
        <v>+</v>
      </c>
      <c r="N373" s="57"/>
      <c r="O373" s="18" t="str">
        <f t="shared" si="56"/>
        <v>- -</v>
      </c>
      <c r="R373"/>
      <c r="U373" s="57"/>
      <c r="V373" s="57"/>
      <c r="X373" s="18" t="str">
        <f t="shared" si="57"/>
        <v>+</v>
      </c>
      <c r="Z373" s="57"/>
      <c r="AA373"/>
      <c r="AD373"/>
      <c r="AG373"/>
      <c r="AH373" s="57"/>
      <c r="AJ373" s="18" t="str">
        <f t="shared" si="58"/>
        <v>+</v>
      </c>
      <c r="AK373"/>
      <c r="AL373" s="57"/>
      <c r="AM373" s="18" t="str">
        <f t="shared" si="59"/>
        <v>+</v>
      </c>
      <c r="AP373" s="18" t="str">
        <f t="shared" si="60"/>
        <v>+</v>
      </c>
      <c r="AS373" s="18" t="str">
        <f t="shared" si="61"/>
        <v>+ +</v>
      </c>
      <c r="AT373" s="57"/>
      <c r="AV373" s="18" t="str">
        <f t="shared" si="62"/>
        <v>-</v>
      </c>
      <c r="AW373" s="97"/>
      <c r="AX373" s="57"/>
      <c r="AY373" s="18" t="str">
        <f t="shared" si="63"/>
        <v>+</v>
      </c>
      <c r="AZ373" s="97">
        <v>0</v>
      </c>
      <c r="BB373" s="18" t="str">
        <f t="shared" si="64"/>
        <v>+</v>
      </c>
      <c r="BC373" s="97"/>
      <c r="BE373" s="18" t="str">
        <f t="shared" si="65"/>
        <v>-</v>
      </c>
      <c r="BF373" s="4"/>
      <c r="BH373"/>
      <c r="BJ373" s="57"/>
      <c r="BK373" s="18" t="str">
        <f t="shared" si="66"/>
        <v>-</v>
      </c>
      <c r="BL373" s="4"/>
      <c r="BN373"/>
      <c r="BQ373" s="18" t="str">
        <f t="shared" si="67"/>
        <v>- -</v>
      </c>
      <c r="BR373" s="92"/>
      <c r="BT373"/>
      <c r="BV373" s="57"/>
      <c r="BW373" s="18" t="str">
        <f t="shared" si="68"/>
        <v>-</v>
      </c>
      <c r="BZ373" s="18" t="str">
        <f t="shared" si="69"/>
        <v>-</v>
      </c>
      <c r="CA373" s="89"/>
      <c r="CC373" s="18" t="str">
        <f t="shared" si="70"/>
        <v>+</v>
      </c>
      <c r="CD373" s="4"/>
      <c r="CF373" s="18" t="str">
        <f t="shared" si="71"/>
        <v>+</v>
      </c>
      <c r="CG373" s="4">
        <v>6.3</v>
      </c>
      <c r="CH373" s="57"/>
      <c r="CI373" s="18" t="str">
        <f t="shared" si="72"/>
        <v>-</v>
      </c>
      <c r="CL373"/>
      <c r="CO373" s="18" t="str">
        <f t="shared" si="73"/>
        <v>- -</v>
      </c>
      <c r="CP373" s="57"/>
      <c r="CT373" s="57"/>
      <c r="CU373" s="18" t="str">
        <f t="shared" si="74"/>
        <v>-</v>
      </c>
      <c r="DB373" s="57"/>
      <c r="DD373" s="18" t="str">
        <f t="shared" si="75"/>
        <v>-</v>
      </c>
      <c r="DE373" s="52"/>
      <c r="DF373" s="57"/>
      <c r="DG373" s="18" t="str">
        <f t="shared" si="76"/>
        <v>- -</v>
      </c>
      <c r="DH373" s="57"/>
      <c r="DI373" s="52"/>
      <c r="DJ373" s="52"/>
      <c r="DK373" s="57"/>
      <c r="DL373" s="52"/>
      <c r="DM373" s="52"/>
      <c r="DN373" s="52"/>
      <c r="DO373" s="52"/>
      <c r="DP373" s="52"/>
      <c r="DQ373" s="52"/>
      <c r="DR373" s="52"/>
      <c r="DS373" s="52"/>
      <c r="DT373" s="52"/>
      <c r="DU373" s="52"/>
      <c r="DV373" s="52"/>
      <c r="DW373" s="57"/>
      <c r="DX373" s="57"/>
      <c r="DY373" s="57"/>
      <c r="DZ373" s="52"/>
      <c r="EA373" s="52"/>
      <c r="EB373" s="52"/>
      <c r="EC373" s="52"/>
      <c r="ED373" s="52"/>
      <c r="EE373" s="52"/>
      <c r="EF373" s="52"/>
      <c r="EG373" s="52"/>
      <c r="EH373" s="52"/>
      <c r="EI373" s="52"/>
      <c r="EJ373" s="52"/>
      <c r="EK373" s="52"/>
      <c r="EL373" s="52"/>
      <c r="EM373" s="52"/>
      <c r="EN373" s="52"/>
      <c r="EO373" s="52"/>
      <c r="EP373" s="52"/>
      <c r="EQ373" s="52"/>
      <c r="ER373" s="52"/>
      <c r="ES373" s="52"/>
      <c r="ET373" s="52"/>
      <c r="EU373" s="52"/>
      <c r="EV373" s="52"/>
      <c r="EW373" s="52"/>
      <c r="EX373" s="52"/>
    </row>
    <row r="374" spans="1:154" s="54" customFormat="1" ht="14.25" x14ac:dyDescent="0.2">
      <c r="A374" t="str">
        <f t="shared" si="54"/>
        <v>0600062S</v>
      </c>
      <c r="B374">
        <f t="shared" si="54"/>
        <v>0</v>
      </c>
      <c r="C374"/>
      <c r="D374"/>
      <c r="E374"/>
      <c r="F374" s="57"/>
      <c r="G374"/>
      <c r="I374" s="57"/>
      <c r="J374" s="57"/>
      <c r="L374" s="18" t="str">
        <f t="shared" si="55"/>
        <v>-</v>
      </c>
      <c r="N374" s="57"/>
      <c r="O374" s="18" t="str">
        <f t="shared" si="56"/>
        <v>+</v>
      </c>
      <c r="R374"/>
      <c r="U374" s="57"/>
      <c r="V374" s="57"/>
      <c r="X374" s="18" t="str">
        <f t="shared" si="57"/>
        <v>+</v>
      </c>
      <c r="Z374" s="57"/>
      <c r="AA374"/>
      <c r="AD374"/>
      <c r="AG374"/>
      <c r="AH374" s="57"/>
      <c r="AJ374" s="18" t="str">
        <f t="shared" si="58"/>
        <v>+</v>
      </c>
      <c r="AK374"/>
      <c r="AL374" s="57"/>
      <c r="AM374" s="18" t="str">
        <f t="shared" si="59"/>
        <v>-</v>
      </c>
      <c r="AP374" s="18" t="str">
        <f t="shared" si="60"/>
        <v>+</v>
      </c>
      <c r="AS374" s="18" t="str">
        <f t="shared" si="61"/>
        <v>+</v>
      </c>
      <c r="AT374" s="57"/>
      <c r="AV374" s="18"/>
      <c r="AW374" s="97"/>
      <c r="AX374" s="57"/>
      <c r="AY374" s="18" t="str">
        <f t="shared" si="63"/>
        <v>+</v>
      </c>
      <c r="AZ374" s="97">
        <v>1</v>
      </c>
      <c r="BB374" s="18" t="str">
        <f t="shared" si="64"/>
        <v>-</v>
      </c>
      <c r="BC374" s="97"/>
      <c r="BE374" s="18" t="str">
        <f t="shared" si="65"/>
        <v>-</v>
      </c>
      <c r="BF374" s="4"/>
      <c r="BH374"/>
      <c r="BJ374" s="57"/>
      <c r="BK374" s="18" t="str">
        <f t="shared" si="66"/>
        <v>-</v>
      </c>
      <c r="BL374" s="4"/>
      <c r="BN374"/>
      <c r="BQ374" s="18" t="str">
        <f t="shared" si="67"/>
        <v>- -</v>
      </c>
      <c r="BR374" s="92"/>
      <c r="BT374"/>
      <c r="BV374" s="57"/>
      <c r="BW374" s="18" t="str">
        <f t="shared" si="68"/>
        <v>+ +</v>
      </c>
      <c r="BZ374" s="18" t="str">
        <f t="shared" si="69"/>
        <v>+</v>
      </c>
      <c r="CA374" s="89"/>
      <c r="CC374" s="18"/>
      <c r="CD374" s="4"/>
      <c r="CF374" s="18" t="str">
        <f t="shared" si="71"/>
        <v>-</v>
      </c>
      <c r="CG374" s="4">
        <v>8.8000000000000007</v>
      </c>
      <c r="CH374" s="57"/>
      <c r="CI374" s="18" t="str">
        <f t="shared" si="72"/>
        <v>- - -</v>
      </c>
      <c r="CL374"/>
      <c r="CO374" s="18" t="str">
        <f t="shared" si="73"/>
        <v>-</v>
      </c>
      <c r="CP374" s="57"/>
      <c r="CT374" s="57"/>
      <c r="CU374" s="18" t="str">
        <f t="shared" si="74"/>
        <v>- - -</v>
      </c>
      <c r="DB374" s="57"/>
      <c r="DD374" s="18" t="str">
        <f t="shared" si="75"/>
        <v>- -</v>
      </c>
      <c r="DE374" s="52"/>
      <c r="DF374" s="57"/>
      <c r="DG374" s="18" t="str">
        <f t="shared" si="76"/>
        <v>- -</v>
      </c>
      <c r="DH374" s="57"/>
      <c r="DI374" s="52"/>
      <c r="DJ374" s="52"/>
      <c r="DK374" s="57"/>
      <c r="DL374" s="52"/>
      <c r="DM374" s="52"/>
      <c r="DN374" s="52"/>
      <c r="DO374" s="52"/>
      <c r="DP374" s="52"/>
      <c r="DQ374" s="52"/>
      <c r="DR374" s="52"/>
      <c r="DS374" s="52"/>
      <c r="DT374" s="52"/>
      <c r="DU374" s="52"/>
      <c r="DV374" s="52"/>
      <c r="DW374" s="57"/>
      <c r="DX374" s="57"/>
      <c r="DY374" s="57"/>
      <c r="DZ374" s="52"/>
      <c r="EA374" s="52"/>
      <c r="EB374" s="52"/>
      <c r="EC374" s="52"/>
      <c r="ED374" s="52"/>
      <c r="EE374" s="52"/>
      <c r="EF374" s="52"/>
      <c r="EG374" s="52"/>
      <c r="EH374" s="52"/>
      <c r="EI374" s="52"/>
      <c r="EJ374" s="52"/>
      <c r="EK374" s="52"/>
      <c r="EL374" s="52"/>
      <c r="EM374" s="52"/>
      <c r="EN374" s="52"/>
      <c r="EO374" s="52"/>
      <c r="EP374" s="52"/>
      <c r="EQ374" s="52"/>
      <c r="ER374" s="52"/>
      <c r="ES374" s="52"/>
      <c r="ET374" s="52"/>
      <c r="EU374" s="52"/>
      <c r="EV374" s="52"/>
      <c r="EW374" s="52"/>
      <c r="EX374" s="52"/>
    </row>
    <row r="375" spans="1:154" s="54" customFormat="1" ht="14.25" x14ac:dyDescent="0.2">
      <c r="A375" t="str">
        <f t="shared" si="54"/>
        <v>0600063T</v>
      </c>
      <c r="B375">
        <f t="shared" si="54"/>
        <v>0</v>
      </c>
      <c r="C375"/>
      <c r="D375"/>
      <c r="E375"/>
      <c r="F375" s="57"/>
      <c r="G375"/>
      <c r="I375" s="57"/>
      <c r="J375" s="57"/>
      <c r="L375" s="18" t="str">
        <f t="shared" si="55"/>
        <v>+ + +</v>
      </c>
      <c r="N375" s="57"/>
      <c r="O375" s="18" t="str">
        <f t="shared" si="56"/>
        <v>-</v>
      </c>
      <c r="R375"/>
      <c r="U375" s="57"/>
      <c r="V375" s="57"/>
      <c r="X375" s="18" t="str">
        <f t="shared" si="57"/>
        <v>+</v>
      </c>
      <c r="Z375" s="57"/>
      <c r="AA375"/>
      <c r="AD375"/>
      <c r="AG375"/>
      <c r="AH375" s="57"/>
      <c r="AJ375" s="18" t="str">
        <f t="shared" si="58"/>
        <v>-</v>
      </c>
      <c r="AK375"/>
      <c r="AL375" s="57"/>
      <c r="AM375" s="18" t="str">
        <f t="shared" si="59"/>
        <v>+</v>
      </c>
      <c r="AP375" s="18" t="str">
        <f t="shared" si="60"/>
        <v>-</v>
      </c>
      <c r="AS375" s="18" t="str">
        <f t="shared" si="61"/>
        <v>-</v>
      </c>
      <c r="AT375" s="57"/>
      <c r="AV375" s="18" t="str">
        <f t="shared" si="62"/>
        <v>- - -</v>
      </c>
      <c r="AW375" s="97"/>
      <c r="AX375" s="57"/>
      <c r="AY375" s="18" t="str">
        <f t="shared" si="63"/>
        <v>-</v>
      </c>
      <c r="AZ375" s="97">
        <v>2.7</v>
      </c>
      <c r="BB375" s="18" t="str">
        <f t="shared" si="64"/>
        <v>-</v>
      </c>
      <c r="BC375" s="97"/>
      <c r="BE375" s="18" t="str">
        <f t="shared" si="65"/>
        <v>-</v>
      </c>
      <c r="BF375" s="4"/>
      <c r="BH375"/>
      <c r="BJ375" s="57"/>
      <c r="BK375" s="18" t="str">
        <f t="shared" si="66"/>
        <v>-</v>
      </c>
      <c r="BL375" s="4"/>
      <c r="BN375"/>
      <c r="BQ375" s="18" t="str">
        <f t="shared" si="67"/>
        <v>-</v>
      </c>
      <c r="BR375" s="92"/>
      <c r="BT375"/>
      <c r="BV375" s="57"/>
      <c r="BW375" s="18" t="str">
        <f t="shared" si="68"/>
        <v>+ + +</v>
      </c>
      <c r="BZ375" s="18" t="str">
        <f t="shared" si="69"/>
        <v>-</v>
      </c>
      <c r="CA375" s="89"/>
      <c r="CC375" s="18" t="str">
        <f t="shared" si="70"/>
        <v>+ +</v>
      </c>
      <c r="CD375" s="4"/>
      <c r="CF375" s="18" t="str">
        <f t="shared" si="71"/>
        <v>-</v>
      </c>
      <c r="CG375" s="4">
        <v>9.4</v>
      </c>
      <c r="CH375" s="57"/>
      <c r="CI375" s="18" t="str">
        <f t="shared" si="72"/>
        <v>-</v>
      </c>
      <c r="CL375"/>
      <c r="CO375" s="18" t="str">
        <f t="shared" si="73"/>
        <v>+</v>
      </c>
      <c r="CP375" s="57"/>
      <c r="CT375" s="57"/>
      <c r="CU375" s="18" t="str">
        <f t="shared" si="74"/>
        <v>-</v>
      </c>
      <c r="DB375" s="57"/>
      <c r="DD375" s="18" t="str">
        <f t="shared" si="75"/>
        <v>+</v>
      </c>
      <c r="DE375" s="52"/>
      <c r="DF375" s="57"/>
      <c r="DG375" s="18" t="str">
        <f t="shared" si="76"/>
        <v>+ +</v>
      </c>
      <c r="DH375" s="57"/>
      <c r="DI375" s="52"/>
      <c r="DJ375" s="52"/>
      <c r="DK375" s="57"/>
      <c r="DL375" s="52"/>
      <c r="DM375" s="52"/>
      <c r="DN375" s="52"/>
      <c r="DO375" s="52"/>
      <c r="DP375" s="52"/>
      <c r="DQ375" s="52"/>
      <c r="DR375" s="52"/>
      <c r="DS375" s="52"/>
      <c r="DT375" s="52"/>
      <c r="DU375" s="52"/>
      <c r="DV375" s="52"/>
      <c r="DW375" s="57"/>
      <c r="DX375" s="57"/>
      <c r="DY375" s="57"/>
      <c r="DZ375" s="52"/>
      <c r="EA375" s="52"/>
      <c r="EB375" s="52"/>
      <c r="EC375" s="52"/>
      <c r="ED375" s="52"/>
      <c r="EE375" s="52"/>
      <c r="EF375" s="52"/>
      <c r="EG375" s="52"/>
      <c r="EH375" s="52"/>
      <c r="EI375" s="52"/>
      <c r="EJ375" s="52"/>
      <c r="EK375" s="52"/>
      <c r="EL375" s="52"/>
      <c r="EM375" s="52"/>
      <c r="EN375" s="52"/>
      <c r="EO375" s="52"/>
      <c r="EP375" s="52"/>
      <c r="EQ375" s="52"/>
      <c r="ER375" s="52"/>
      <c r="ES375" s="52"/>
      <c r="ET375" s="52"/>
      <c r="EU375" s="52"/>
      <c r="EV375" s="52"/>
      <c r="EW375" s="52"/>
      <c r="EX375" s="52"/>
    </row>
    <row r="376" spans="1:154" s="54" customFormat="1" ht="14.25" x14ac:dyDescent="0.2">
      <c r="A376" t="str">
        <f t="shared" si="54"/>
        <v>0600070A</v>
      </c>
      <c r="B376">
        <f t="shared" si="54"/>
        <v>0</v>
      </c>
      <c r="C376"/>
      <c r="D376"/>
      <c r="E376"/>
      <c r="F376" s="57"/>
      <c r="G376"/>
      <c r="I376" s="57"/>
      <c r="J376" s="57"/>
      <c r="L376" s="18" t="str">
        <f t="shared" si="55"/>
        <v>-</v>
      </c>
      <c r="N376" s="57"/>
      <c r="O376" s="18" t="str">
        <f t="shared" si="56"/>
        <v>- - -</v>
      </c>
      <c r="R376"/>
      <c r="U376" s="57"/>
      <c r="V376" s="57"/>
      <c r="X376" s="18" t="str">
        <f t="shared" si="57"/>
        <v>-</v>
      </c>
      <c r="Z376" s="57"/>
      <c r="AA376"/>
      <c r="AD376"/>
      <c r="AG376"/>
      <c r="AH376" s="57"/>
      <c r="AJ376" s="18"/>
      <c r="AK376"/>
      <c r="AL376" s="57"/>
      <c r="AM376" s="18" t="str">
        <f t="shared" si="59"/>
        <v>+ + +</v>
      </c>
      <c r="AP376" s="18" t="str">
        <f t="shared" si="60"/>
        <v>+ + +</v>
      </c>
      <c r="AS376" s="18" t="str">
        <f t="shared" si="61"/>
        <v>-</v>
      </c>
      <c r="AT376" s="57"/>
      <c r="AV376" s="18" t="str">
        <f t="shared" si="62"/>
        <v>+</v>
      </c>
      <c r="AW376" s="97"/>
      <c r="AX376" s="57"/>
      <c r="AY376" s="18"/>
      <c r="AZ376" s="97"/>
      <c r="BB376" s="18"/>
      <c r="BC376" s="97"/>
      <c r="BE376" s="18"/>
      <c r="BF376" s="4"/>
      <c r="BH376"/>
      <c r="BJ376" s="57"/>
      <c r="BK376" s="18"/>
      <c r="BL376" s="4"/>
      <c r="BN376"/>
      <c r="BQ376" s="18"/>
      <c r="BR376" s="92"/>
      <c r="BT376"/>
      <c r="BV376" s="57"/>
      <c r="BW376" s="18" t="str">
        <f t="shared" si="68"/>
        <v>+ + +</v>
      </c>
      <c r="BZ376" s="18"/>
      <c r="CA376" s="89"/>
      <c r="CC376" s="18" t="str">
        <f t="shared" si="70"/>
        <v>+</v>
      </c>
      <c r="CD376" s="4"/>
      <c r="CF376" s="18"/>
      <c r="CG376" s="4"/>
      <c r="CH376" s="57"/>
      <c r="CI376" s="18" t="str">
        <f t="shared" si="72"/>
        <v>+</v>
      </c>
      <c r="CL376"/>
      <c r="CO376" s="18" t="str">
        <f t="shared" si="73"/>
        <v>- - -</v>
      </c>
      <c r="CP376" s="57"/>
      <c r="CT376" s="57"/>
      <c r="CU376" s="18" t="str">
        <f t="shared" si="74"/>
        <v>- - -</v>
      </c>
      <c r="DB376" s="57"/>
      <c r="DD376" s="18" t="str">
        <f t="shared" si="75"/>
        <v>- - -</v>
      </c>
      <c r="DE376" s="52"/>
      <c r="DF376" s="57"/>
      <c r="DG376" s="18" t="str">
        <f t="shared" si="76"/>
        <v>-</v>
      </c>
      <c r="DH376" s="57"/>
      <c r="DI376" s="52"/>
      <c r="DJ376" s="52"/>
      <c r="DK376" s="57"/>
      <c r="DL376" s="52"/>
      <c r="DM376" s="52"/>
      <c r="DN376" s="52"/>
      <c r="DO376" s="52"/>
      <c r="DP376" s="52"/>
      <c r="DQ376" s="52"/>
      <c r="DR376" s="52"/>
      <c r="DS376" s="52"/>
      <c r="DT376" s="52"/>
      <c r="DU376" s="52"/>
      <c r="DV376" s="52"/>
      <c r="DW376" s="57"/>
      <c r="DX376" s="57"/>
      <c r="DY376" s="57"/>
      <c r="DZ376" s="52"/>
      <c r="EA376" s="52"/>
      <c r="EB376" s="52"/>
      <c r="EC376" s="52"/>
      <c r="ED376" s="52"/>
      <c r="EE376" s="52"/>
      <c r="EF376" s="52"/>
      <c r="EG376" s="52"/>
      <c r="EH376" s="52"/>
      <c r="EI376" s="52"/>
      <c r="EJ376" s="52"/>
      <c r="EK376" s="52"/>
      <c r="EL376" s="52"/>
      <c r="EM376" s="52"/>
      <c r="EN376" s="52"/>
      <c r="EO376" s="52"/>
      <c r="EP376" s="52"/>
      <c r="EQ376" s="52"/>
      <c r="ER376" s="52"/>
      <c r="ES376" s="52"/>
      <c r="ET376" s="52"/>
      <c r="EU376" s="52"/>
      <c r="EV376" s="52"/>
      <c r="EW376" s="52"/>
      <c r="EX376" s="52"/>
    </row>
    <row r="377" spans="1:154" s="54" customFormat="1" ht="14.25" x14ac:dyDescent="0.2">
      <c r="A377" t="str">
        <f t="shared" si="54"/>
        <v>0601363F</v>
      </c>
      <c r="B377">
        <f t="shared" si="54"/>
        <v>0</v>
      </c>
      <c r="C377"/>
      <c r="D377"/>
      <c r="E377"/>
      <c r="F377" s="57"/>
      <c r="G377"/>
      <c r="I377" s="57"/>
      <c r="J377" s="57"/>
      <c r="L377" s="18" t="str">
        <f t="shared" si="55"/>
        <v>+</v>
      </c>
      <c r="N377" s="57"/>
      <c r="O377" s="18" t="str">
        <f t="shared" si="56"/>
        <v>-</v>
      </c>
      <c r="R377"/>
      <c r="U377" s="57"/>
      <c r="V377" s="57"/>
      <c r="X377" s="18" t="str">
        <f t="shared" si="57"/>
        <v>+</v>
      </c>
      <c r="Z377" s="57"/>
      <c r="AA377"/>
      <c r="AD377"/>
      <c r="AG377"/>
      <c r="AH377" s="57"/>
      <c r="AJ377" s="18" t="str">
        <f t="shared" si="58"/>
        <v>+</v>
      </c>
      <c r="AK377"/>
      <c r="AL377" s="57"/>
      <c r="AM377" s="18" t="str">
        <f t="shared" si="59"/>
        <v>+</v>
      </c>
      <c r="AP377" s="18" t="str">
        <f t="shared" si="60"/>
        <v>+</v>
      </c>
      <c r="AS377" s="18" t="str">
        <f t="shared" si="61"/>
        <v>+</v>
      </c>
      <c r="AT377" s="57"/>
      <c r="AV377" s="18" t="str">
        <f t="shared" si="62"/>
        <v>+</v>
      </c>
      <c r="AW377" s="97"/>
      <c r="AX377" s="57"/>
      <c r="AY377" s="18" t="str">
        <f t="shared" si="63"/>
        <v>-</v>
      </c>
      <c r="AZ377" s="97">
        <v>3.5</v>
      </c>
      <c r="BB377" s="18" t="str">
        <f t="shared" si="64"/>
        <v>-</v>
      </c>
      <c r="BC377" s="97"/>
      <c r="BE377" s="18" t="str">
        <f t="shared" si="65"/>
        <v>-</v>
      </c>
      <c r="BF377" s="4"/>
      <c r="BH377"/>
      <c r="BJ377" s="57"/>
      <c r="BK377" s="18" t="str">
        <f t="shared" si="66"/>
        <v>-</v>
      </c>
      <c r="BL377" s="4"/>
      <c r="BN377"/>
      <c r="BQ377" s="18" t="str">
        <f t="shared" si="67"/>
        <v>-</v>
      </c>
      <c r="BR377" s="92"/>
      <c r="BT377"/>
      <c r="BV377" s="57"/>
      <c r="BW377" s="18" t="str">
        <f t="shared" si="68"/>
        <v>- -</v>
      </c>
      <c r="BZ377" s="18" t="str">
        <f t="shared" si="69"/>
        <v>-</v>
      </c>
      <c r="CA377" s="89"/>
      <c r="CC377" s="18" t="str">
        <f t="shared" si="70"/>
        <v>+ +</v>
      </c>
      <c r="CD377" s="4"/>
      <c r="CF377" s="18" t="str">
        <f t="shared" si="71"/>
        <v>+</v>
      </c>
      <c r="CG377" s="4">
        <v>3.2</v>
      </c>
      <c r="CH377" s="57"/>
      <c r="CI377" s="18" t="str">
        <f t="shared" si="72"/>
        <v>-</v>
      </c>
      <c r="CL377"/>
      <c r="CO377" s="18" t="str">
        <f t="shared" si="73"/>
        <v>-</v>
      </c>
      <c r="CP377" s="57"/>
      <c r="CT377" s="57"/>
      <c r="CU377" s="18" t="str">
        <f t="shared" si="74"/>
        <v>+</v>
      </c>
      <c r="DB377" s="57"/>
      <c r="DD377" s="18" t="str">
        <f t="shared" si="75"/>
        <v>+</v>
      </c>
      <c r="DE377" s="52"/>
      <c r="DF377" s="57"/>
      <c r="DG377" s="18" t="str">
        <f t="shared" si="76"/>
        <v>-</v>
      </c>
      <c r="DH377" s="57"/>
      <c r="DI377" s="52"/>
      <c r="DJ377" s="52"/>
      <c r="DK377" s="57"/>
      <c r="DL377" s="52"/>
      <c r="DM377" s="52"/>
      <c r="DN377" s="52"/>
      <c r="DO377" s="52"/>
      <c r="DP377" s="52"/>
      <c r="DQ377" s="52"/>
      <c r="DR377" s="52"/>
      <c r="DS377" s="52"/>
      <c r="DT377" s="52"/>
      <c r="DU377" s="52"/>
      <c r="DV377" s="52"/>
      <c r="DW377" s="57"/>
      <c r="DX377" s="57"/>
      <c r="DY377" s="57"/>
      <c r="DZ377" s="52"/>
      <c r="EA377" s="52"/>
      <c r="EB377" s="52"/>
      <c r="EC377" s="52"/>
      <c r="ED377" s="52"/>
      <c r="EE377" s="52"/>
      <c r="EF377" s="52"/>
      <c r="EG377" s="52"/>
      <c r="EH377" s="52"/>
      <c r="EI377" s="52"/>
      <c r="EJ377" s="52"/>
      <c r="EK377" s="52"/>
      <c r="EL377" s="52"/>
      <c r="EM377" s="52"/>
      <c r="EN377" s="52"/>
      <c r="EO377" s="52"/>
      <c r="EP377" s="52"/>
      <c r="EQ377" s="52"/>
      <c r="ER377" s="52"/>
      <c r="ES377" s="52"/>
      <c r="ET377" s="52"/>
      <c r="EU377" s="52"/>
      <c r="EV377" s="52"/>
      <c r="EW377" s="52"/>
      <c r="EX377" s="52"/>
    </row>
    <row r="378" spans="1:154" s="54" customFormat="1" ht="14.25" x14ac:dyDescent="0.2">
      <c r="A378" t="str">
        <f t="shared" si="54"/>
        <v>0601470X</v>
      </c>
      <c r="B378">
        <f t="shared" si="54"/>
        <v>0</v>
      </c>
      <c r="C378"/>
      <c r="D378"/>
      <c r="E378"/>
      <c r="F378" s="57"/>
      <c r="G378"/>
      <c r="I378" s="57"/>
      <c r="J378" s="57"/>
      <c r="L378" s="18" t="str">
        <f t="shared" si="55"/>
        <v>-</v>
      </c>
      <c r="N378" s="57"/>
      <c r="O378" s="18" t="str">
        <f t="shared" si="56"/>
        <v>-</v>
      </c>
      <c r="R378"/>
      <c r="U378" s="57"/>
      <c r="V378" s="57"/>
      <c r="X378" s="18" t="str">
        <f t="shared" si="57"/>
        <v>-</v>
      </c>
      <c r="Z378" s="57"/>
      <c r="AA378"/>
      <c r="AD378"/>
      <c r="AG378"/>
      <c r="AH378" s="57"/>
      <c r="AJ378" s="18" t="str">
        <f t="shared" si="58"/>
        <v>-</v>
      </c>
      <c r="AK378"/>
      <c r="AL378" s="57"/>
      <c r="AM378" s="18" t="str">
        <f t="shared" si="59"/>
        <v>+</v>
      </c>
      <c r="AP378" s="18" t="str">
        <f t="shared" si="60"/>
        <v>+</v>
      </c>
      <c r="AS378" s="18" t="str">
        <f t="shared" si="61"/>
        <v>+</v>
      </c>
      <c r="AT378" s="57"/>
      <c r="AV378" s="18" t="str">
        <f t="shared" si="62"/>
        <v>+</v>
      </c>
      <c r="AW378" s="97"/>
      <c r="AX378" s="57"/>
      <c r="AY378" s="18" t="str">
        <f t="shared" si="63"/>
        <v>+</v>
      </c>
      <c r="AZ378" s="97">
        <v>0</v>
      </c>
      <c r="BB378" s="18" t="str">
        <f t="shared" si="64"/>
        <v>+</v>
      </c>
      <c r="BC378" s="97"/>
      <c r="BE378" s="18" t="str">
        <f t="shared" si="65"/>
        <v>-</v>
      </c>
      <c r="BF378" s="4"/>
      <c r="BH378"/>
      <c r="BJ378" s="57"/>
      <c r="BK378" s="18" t="str">
        <f t="shared" si="66"/>
        <v>-</v>
      </c>
      <c r="BL378" s="4"/>
      <c r="BN378"/>
      <c r="BQ378" s="18" t="str">
        <f t="shared" si="67"/>
        <v>-</v>
      </c>
      <c r="BR378" s="92"/>
      <c r="BT378"/>
      <c r="BV378" s="57"/>
      <c r="BW378" s="18" t="str">
        <f t="shared" si="68"/>
        <v>- -</v>
      </c>
      <c r="BZ378" s="18" t="str">
        <f t="shared" si="69"/>
        <v>-</v>
      </c>
      <c r="CA378" s="89"/>
      <c r="CC378" s="18" t="str">
        <f t="shared" si="70"/>
        <v>+ +</v>
      </c>
      <c r="CD378" s="4"/>
      <c r="CF378" s="18" t="str">
        <f t="shared" si="71"/>
        <v>+</v>
      </c>
      <c r="CG378" s="4">
        <v>2.7</v>
      </c>
      <c r="CH378" s="57"/>
      <c r="CI378" s="18" t="str">
        <f t="shared" si="72"/>
        <v>-</v>
      </c>
      <c r="CL378"/>
      <c r="CO378" s="18" t="str">
        <f t="shared" si="73"/>
        <v>- -</v>
      </c>
      <c r="CP378" s="57"/>
      <c r="CT378" s="57"/>
      <c r="CU378" s="18" t="str">
        <f t="shared" si="74"/>
        <v>+</v>
      </c>
      <c r="DB378" s="57"/>
      <c r="DD378" s="18" t="str">
        <f t="shared" si="75"/>
        <v>-</v>
      </c>
      <c r="DE378" s="52"/>
      <c r="DF378" s="57"/>
      <c r="DG378" s="18" t="str">
        <f t="shared" si="76"/>
        <v>- - -</v>
      </c>
      <c r="DH378" s="57"/>
      <c r="DI378" s="52"/>
      <c r="DJ378" s="52"/>
      <c r="DK378" s="57"/>
      <c r="DL378" s="52"/>
      <c r="DM378" s="52"/>
      <c r="DN378" s="52"/>
      <c r="DO378" s="52"/>
      <c r="DP378" s="52"/>
      <c r="DQ378" s="52"/>
      <c r="DR378" s="52"/>
      <c r="DS378" s="52"/>
      <c r="DT378" s="52"/>
      <c r="DU378" s="52"/>
      <c r="DV378" s="52"/>
      <c r="DW378" s="57"/>
      <c r="DX378" s="57"/>
      <c r="DY378" s="57"/>
      <c r="DZ378" s="52"/>
      <c r="EA378" s="52"/>
      <c r="EB378" s="52"/>
      <c r="EC378" s="52"/>
      <c r="ED378" s="52"/>
      <c r="EE378" s="52"/>
      <c r="EF378" s="52"/>
      <c r="EG378" s="52"/>
      <c r="EH378" s="52"/>
      <c r="EI378" s="52"/>
      <c r="EJ378" s="52"/>
      <c r="EK378" s="52"/>
      <c r="EL378" s="52"/>
      <c r="EM378" s="52"/>
      <c r="EN378" s="52"/>
      <c r="EO378" s="52"/>
      <c r="EP378" s="52"/>
      <c r="EQ378" s="52"/>
      <c r="ER378" s="52"/>
      <c r="ES378" s="52"/>
      <c r="ET378" s="52"/>
      <c r="EU378" s="52"/>
      <c r="EV378" s="52"/>
      <c r="EW378" s="52"/>
      <c r="EX378" s="52"/>
    </row>
    <row r="379" spans="1:154" s="54" customFormat="1" ht="14.25" x14ac:dyDescent="0.2">
      <c r="A379" t="str">
        <f t="shared" si="54"/>
        <v>0601787S</v>
      </c>
      <c r="B379">
        <f t="shared" si="54"/>
        <v>0</v>
      </c>
      <c r="C379"/>
      <c r="D379"/>
      <c r="E379"/>
      <c r="F379" s="57"/>
      <c r="G379"/>
      <c r="I379" s="57"/>
      <c r="J379" s="57"/>
      <c r="L379" s="18" t="str">
        <f t="shared" si="55"/>
        <v>-</v>
      </c>
      <c r="N379" s="57"/>
      <c r="O379" s="18" t="str">
        <f t="shared" si="56"/>
        <v>+ +</v>
      </c>
      <c r="R379"/>
      <c r="U379" s="57"/>
      <c r="V379" s="57"/>
      <c r="X379" s="18" t="str">
        <f t="shared" si="57"/>
        <v>+</v>
      </c>
      <c r="Z379" s="57"/>
      <c r="AA379"/>
      <c r="AD379"/>
      <c r="AG379"/>
      <c r="AH379" s="57"/>
      <c r="AJ379" s="18" t="str">
        <f t="shared" si="58"/>
        <v>+</v>
      </c>
      <c r="AK379"/>
      <c r="AL379" s="57"/>
      <c r="AM379" s="18" t="str">
        <f t="shared" si="59"/>
        <v>-</v>
      </c>
      <c r="AP379" s="18" t="str">
        <f t="shared" si="60"/>
        <v>-</v>
      </c>
      <c r="AS379" s="18" t="str">
        <f t="shared" si="61"/>
        <v>+</v>
      </c>
      <c r="AT379" s="57"/>
      <c r="AV379" s="18" t="str">
        <f t="shared" si="62"/>
        <v>+</v>
      </c>
      <c r="AW379" s="97"/>
      <c r="AX379" s="57"/>
      <c r="AY379" s="18" t="str">
        <f t="shared" si="63"/>
        <v>+</v>
      </c>
      <c r="AZ379" s="97">
        <v>0.5</v>
      </c>
      <c r="BB379" s="18" t="str">
        <f t="shared" si="64"/>
        <v>-</v>
      </c>
      <c r="BC379" s="97"/>
      <c r="BE379" s="18" t="str">
        <f t="shared" si="65"/>
        <v>+</v>
      </c>
      <c r="BF379" s="4"/>
      <c r="BH379"/>
      <c r="BJ379" s="57"/>
      <c r="BK379" s="18" t="str">
        <f t="shared" si="66"/>
        <v>+</v>
      </c>
      <c r="BL379" s="4"/>
      <c r="BN379"/>
      <c r="BQ379" s="18" t="str">
        <f t="shared" si="67"/>
        <v>+</v>
      </c>
      <c r="BR379" s="92"/>
      <c r="BT379"/>
      <c r="BV379" s="57"/>
      <c r="BW379" s="18" t="str">
        <f t="shared" si="68"/>
        <v>+</v>
      </c>
      <c r="BZ379" s="18" t="str">
        <f t="shared" si="69"/>
        <v>-</v>
      </c>
      <c r="CA379" s="89"/>
      <c r="CC379" s="18" t="str">
        <f t="shared" si="70"/>
        <v>-</v>
      </c>
      <c r="CD379" s="4"/>
      <c r="CF379" s="18" t="str">
        <f t="shared" si="71"/>
        <v>-</v>
      </c>
      <c r="CG379" s="4">
        <v>11.5</v>
      </c>
      <c r="CH379" s="57"/>
      <c r="CI379" s="18" t="str">
        <f t="shared" si="72"/>
        <v>-</v>
      </c>
      <c r="CL379"/>
      <c r="CO379" s="18" t="str">
        <f t="shared" si="73"/>
        <v>-</v>
      </c>
      <c r="CP379" s="57"/>
      <c r="CT379" s="57"/>
      <c r="CU379" s="18" t="str">
        <f t="shared" si="74"/>
        <v>-</v>
      </c>
      <c r="DB379" s="57"/>
      <c r="DD379" s="18" t="str">
        <f t="shared" si="75"/>
        <v>+</v>
      </c>
      <c r="DE379" s="52"/>
      <c r="DF379" s="57"/>
      <c r="DG379" s="18" t="str">
        <f t="shared" si="76"/>
        <v>+</v>
      </c>
      <c r="DH379" s="57"/>
      <c r="DI379" s="52"/>
      <c r="DJ379" s="52"/>
      <c r="DK379" s="57"/>
      <c r="DL379" s="52"/>
      <c r="DM379" s="52"/>
      <c r="DN379" s="52"/>
      <c r="DO379" s="52"/>
      <c r="DP379" s="52"/>
      <c r="DQ379" s="52"/>
      <c r="DR379" s="52"/>
      <c r="DS379" s="52"/>
      <c r="DT379" s="52"/>
      <c r="DU379" s="52"/>
      <c r="DV379" s="52"/>
      <c r="DW379" s="57"/>
      <c r="DX379" s="57"/>
      <c r="DY379" s="57"/>
      <c r="DZ379" s="52"/>
      <c r="EA379" s="52"/>
      <c r="EB379" s="52"/>
      <c r="EC379" s="52"/>
      <c r="ED379" s="52"/>
      <c r="EE379" s="52"/>
      <c r="EF379" s="52"/>
      <c r="EG379" s="52"/>
      <c r="EH379" s="52"/>
      <c r="EI379" s="52"/>
      <c r="EJ379" s="52"/>
      <c r="EK379" s="52"/>
      <c r="EL379" s="52"/>
      <c r="EM379" s="52"/>
      <c r="EN379" s="52"/>
      <c r="EO379" s="52"/>
      <c r="EP379" s="52"/>
      <c r="EQ379" s="52"/>
      <c r="ER379" s="52"/>
      <c r="ES379" s="52"/>
      <c r="ET379" s="52"/>
      <c r="EU379" s="52"/>
      <c r="EV379" s="52"/>
      <c r="EW379" s="52"/>
      <c r="EX379" s="52"/>
    </row>
    <row r="380" spans="1:154" s="54" customFormat="1" ht="14.25" x14ac:dyDescent="0.2">
      <c r="A380" t="str">
        <f t="shared" si="54"/>
        <v>0601822E</v>
      </c>
      <c r="B380">
        <f t="shared" si="54"/>
        <v>0</v>
      </c>
      <c r="C380"/>
      <c r="D380"/>
      <c r="E380"/>
      <c r="F380" s="57"/>
      <c r="G380"/>
      <c r="I380" s="57"/>
      <c r="J380" s="57"/>
      <c r="L380" s="18" t="str">
        <f t="shared" si="55"/>
        <v>-</v>
      </c>
      <c r="N380" s="57"/>
      <c r="O380" s="18" t="str">
        <f t="shared" si="56"/>
        <v>+</v>
      </c>
      <c r="R380"/>
      <c r="U380" s="57"/>
      <c r="V380" s="57"/>
      <c r="X380" s="18" t="str">
        <f t="shared" si="57"/>
        <v>+</v>
      </c>
      <c r="Z380" s="57"/>
      <c r="AA380"/>
      <c r="AD380"/>
      <c r="AG380"/>
      <c r="AH380" s="57"/>
      <c r="AJ380" s="18" t="str">
        <f t="shared" si="58"/>
        <v>-</v>
      </c>
      <c r="AK380"/>
      <c r="AL380" s="57"/>
      <c r="AM380" s="18" t="str">
        <f t="shared" si="59"/>
        <v>+</v>
      </c>
      <c r="AP380" s="18" t="str">
        <f t="shared" si="60"/>
        <v>-</v>
      </c>
      <c r="AS380" s="18" t="str">
        <f t="shared" si="61"/>
        <v>+</v>
      </c>
      <c r="AT380" s="57"/>
      <c r="AV380" s="18" t="str">
        <f t="shared" si="62"/>
        <v>-</v>
      </c>
      <c r="AW380" s="97"/>
      <c r="AX380" s="57"/>
      <c r="AY380" s="18" t="str">
        <f t="shared" si="63"/>
        <v>-</v>
      </c>
      <c r="AZ380" s="97">
        <v>1.9</v>
      </c>
      <c r="BB380" s="18" t="str">
        <f t="shared" si="64"/>
        <v>+</v>
      </c>
      <c r="BC380" s="97"/>
      <c r="BE380" s="18" t="str">
        <f t="shared" si="65"/>
        <v>-</v>
      </c>
      <c r="BF380" s="4"/>
      <c r="BH380"/>
      <c r="BJ380" s="57"/>
      <c r="BK380" s="18" t="str">
        <f t="shared" si="66"/>
        <v>-</v>
      </c>
      <c r="BL380" s="4"/>
      <c r="BN380"/>
      <c r="BQ380" s="18" t="str">
        <f t="shared" si="67"/>
        <v>-</v>
      </c>
      <c r="BR380" s="92"/>
      <c r="BT380"/>
      <c r="BV380" s="57"/>
      <c r="BW380" s="18" t="str">
        <f t="shared" si="68"/>
        <v>+</v>
      </c>
      <c r="BZ380" s="18" t="str">
        <f t="shared" si="69"/>
        <v>-</v>
      </c>
      <c r="CA380" s="89"/>
      <c r="CC380" s="18" t="str">
        <f t="shared" si="70"/>
        <v>+ +</v>
      </c>
      <c r="CD380" s="4"/>
      <c r="CF380" s="18" t="str">
        <f t="shared" si="71"/>
        <v>-</v>
      </c>
      <c r="CG380" s="4">
        <v>10.6</v>
      </c>
      <c r="CH380" s="57"/>
      <c r="CI380" s="18" t="str">
        <f t="shared" si="72"/>
        <v>-</v>
      </c>
      <c r="CL380"/>
      <c r="CO380" s="18" t="str">
        <f t="shared" si="73"/>
        <v>-</v>
      </c>
      <c r="CP380" s="57"/>
      <c r="CT380" s="57"/>
      <c r="CU380" s="18" t="str">
        <f t="shared" si="74"/>
        <v>-</v>
      </c>
      <c r="DB380" s="57"/>
      <c r="DD380" s="18" t="str">
        <f t="shared" si="75"/>
        <v>-</v>
      </c>
      <c r="DE380" s="52"/>
      <c r="DF380" s="57"/>
      <c r="DG380" s="18" t="str">
        <f t="shared" si="76"/>
        <v>-</v>
      </c>
      <c r="DH380" s="57"/>
      <c r="DI380" s="52"/>
      <c r="DJ380" s="52"/>
      <c r="DK380" s="57"/>
      <c r="DL380" s="52"/>
      <c r="DM380" s="52"/>
      <c r="DN380" s="52"/>
      <c r="DO380" s="52"/>
      <c r="DP380" s="52"/>
      <c r="DQ380" s="52"/>
      <c r="DR380" s="52"/>
      <c r="DS380" s="52"/>
      <c r="DT380" s="52"/>
      <c r="DU380" s="52"/>
      <c r="DV380" s="52"/>
      <c r="DW380" s="57"/>
      <c r="DX380" s="57"/>
      <c r="DY380" s="57"/>
      <c r="DZ380" s="52"/>
      <c r="EA380" s="52"/>
      <c r="EB380" s="52"/>
      <c r="EC380" s="52"/>
      <c r="ED380" s="52"/>
      <c r="EE380" s="52"/>
      <c r="EF380" s="52"/>
      <c r="EG380" s="52"/>
      <c r="EH380" s="52"/>
      <c r="EI380" s="52"/>
      <c r="EJ380" s="52"/>
      <c r="EK380" s="52"/>
      <c r="EL380" s="52"/>
      <c r="EM380" s="52"/>
      <c r="EN380" s="52"/>
      <c r="EO380" s="52"/>
      <c r="EP380" s="52"/>
      <c r="EQ380" s="52"/>
      <c r="ER380" s="52"/>
      <c r="ES380" s="52"/>
      <c r="ET380" s="52"/>
      <c r="EU380" s="52"/>
      <c r="EV380" s="52"/>
      <c r="EW380" s="52"/>
      <c r="EX380" s="52"/>
    </row>
    <row r="381" spans="1:154" s="54" customFormat="1" ht="14.25" x14ac:dyDescent="0.2">
      <c r="A381" t="str">
        <f t="shared" si="54"/>
        <v>0601845E</v>
      </c>
      <c r="B381">
        <f t="shared" si="54"/>
        <v>0</v>
      </c>
      <c r="C381"/>
      <c r="D381"/>
      <c r="E381"/>
      <c r="F381" s="57"/>
      <c r="G381"/>
      <c r="I381" s="57"/>
      <c r="J381" s="57"/>
      <c r="L381" s="18" t="str">
        <f t="shared" si="55"/>
        <v>-</v>
      </c>
      <c r="N381" s="57"/>
      <c r="O381" s="18" t="str">
        <f t="shared" si="56"/>
        <v>-</v>
      </c>
      <c r="R381"/>
      <c r="U381" s="57"/>
      <c r="V381" s="57"/>
      <c r="X381" s="18" t="str">
        <f t="shared" si="57"/>
        <v>+</v>
      </c>
      <c r="Z381" s="57"/>
      <c r="AA381"/>
      <c r="AD381"/>
      <c r="AG381"/>
      <c r="AH381" s="57"/>
      <c r="AJ381" s="18" t="str">
        <f t="shared" si="58"/>
        <v>-</v>
      </c>
      <c r="AK381"/>
      <c r="AL381" s="57"/>
      <c r="AM381" s="18" t="str">
        <f t="shared" si="59"/>
        <v>-</v>
      </c>
      <c r="AP381" s="18" t="str">
        <f t="shared" si="60"/>
        <v>-</v>
      </c>
      <c r="AS381" s="18" t="str">
        <f t="shared" si="61"/>
        <v>+</v>
      </c>
      <c r="AT381" s="57"/>
      <c r="AV381" s="18" t="str">
        <f t="shared" si="62"/>
        <v>- -</v>
      </c>
      <c r="AW381" s="97"/>
      <c r="AX381" s="57"/>
      <c r="AY381" s="18" t="str">
        <f t="shared" si="63"/>
        <v>+</v>
      </c>
      <c r="AZ381" s="97">
        <v>1.6</v>
      </c>
      <c r="BB381" s="18" t="str">
        <f t="shared" si="64"/>
        <v>-</v>
      </c>
      <c r="BC381" s="97"/>
      <c r="BE381" s="18" t="str">
        <f t="shared" si="65"/>
        <v>-</v>
      </c>
      <c r="BF381" s="4"/>
      <c r="BH381"/>
      <c r="BJ381" s="57"/>
      <c r="BK381" s="18" t="str">
        <f t="shared" si="66"/>
        <v>- -</v>
      </c>
      <c r="BL381" s="4"/>
      <c r="BN381"/>
      <c r="BQ381" s="18" t="str">
        <f t="shared" si="67"/>
        <v>+</v>
      </c>
      <c r="BR381" s="92"/>
      <c r="BT381"/>
      <c r="BV381" s="57"/>
      <c r="BW381" s="18" t="str">
        <f t="shared" si="68"/>
        <v>+</v>
      </c>
      <c r="BZ381" s="18" t="str">
        <f t="shared" si="69"/>
        <v>+ +</v>
      </c>
      <c r="CA381" s="89"/>
      <c r="CC381" s="18" t="str">
        <f t="shared" si="70"/>
        <v>+ +</v>
      </c>
      <c r="CD381" s="4"/>
      <c r="CF381" s="18" t="str">
        <f t="shared" si="71"/>
        <v>+</v>
      </c>
      <c r="CG381" s="4">
        <v>4.8</v>
      </c>
      <c r="CH381" s="57"/>
      <c r="CI381" s="18" t="str">
        <f t="shared" si="72"/>
        <v>+</v>
      </c>
      <c r="CL381"/>
      <c r="CO381" s="18" t="str">
        <f t="shared" si="73"/>
        <v>- - -</v>
      </c>
      <c r="CP381" s="57"/>
      <c r="CT381" s="57"/>
      <c r="CU381" s="18" t="str">
        <f t="shared" si="74"/>
        <v>-</v>
      </c>
      <c r="DB381" s="57"/>
      <c r="DD381" s="18" t="str">
        <f t="shared" si="75"/>
        <v>- - -</v>
      </c>
      <c r="DE381" s="52"/>
      <c r="DF381" s="57"/>
      <c r="DG381" s="18" t="str">
        <f t="shared" si="76"/>
        <v>-</v>
      </c>
      <c r="DH381" s="57"/>
      <c r="DI381" s="52"/>
      <c r="DJ381" s="52"/>
      <c r="DK381" s="57"/>
      <c r="DL381" s="52"/>
      <c r="DM381" s="52"/>
      <c r="DN381" s="52"/>
      <c r="DO381" s="52"/>
      <c r="DP381" s="52"/>
      <c r="DQ381" s="52"/>
      <c r="DR381" s="52"/>
      <c r="DS381" s="52"/>
      <c r="DT381" s="52"/>
      <c r="DU381" s="52"/>
      <c r="DV381" s="52"/>
      <c r="DW381" s="57"/>
      <c r="DX381" s="57"/>
      <c r="DY381" s="57"/>
      <c r="DZ381" s="52"/>
      <c r="EA381" s="52"/>
      <c r="EB381" s="52"/>
      <c r="EC381" s="52"/>
      <c r="ED381" s="52"/>
      <c r="EE381" s="52"/>
      <c r="EF381" s="52"/>
      <c r="EG381" s="52"/>
      <c r="EH381" s="52"/>
      <c r="EI381" s="52"/>
      <c r="EJ381" s="52"/>
      <c r="EK381" s="52"/>
      <c r="EL381" s="52"/>
      <c r="EM381" s="52"/>
      <c r="EN381" s="52"/>
      <c r="EO381" s="52"/>
      <c r="EP381" s="52"/>
      <c r="EQ381" s="52"/>
      <c r="ER381" s="52"/>
      <c r="ES381" s="52"/>
      <c r="ET381" s="52"/>
      <c r="EU381" s="52"/>
      <c r="EV381" s="52"/>
      <c r="EW381" s="52"/>
      <c r="EX381" s="52"/>
    </row>
    <row r="382" spans="1:154" s="54" customFormat="1" ht="14.25" x14ac:dyDescent="0.2">
      <c r="A382" t="str">
        <f t="shared" si="54"/>
        <v>0601870G</v>
      </c>
      <c r="B382">
        <f t="shared" si="54"/>
        <v>0</v>
      </c>
      <c r="C382"/>
      <c r="D382"/>
      <c r="E382"/>
      <c r="F382" s="57"/>
      <c r="G382"/>
      <c r="I382" s="57"/>
      <c r="J382" s="57"/>
      <c r="L382" s="18" t="str">
        <f t="shared" si="55"/>
        <v>+</v>
      </c>
      <c r="N382" s="57"/>
      <c r="O382" s="18" t="str">
        <f t="shared" si="56"/>
        <v>-</v>
      </c>
      <c r="R382"/>
      <c r="U382" s="57"/>
      <c r="V382" s="57"/>
      <c r="X382" s="18" t="str">
        <f t="shared" si="57"/>
        <v>+</v>
      </c>
      <c r="Z382" s="57"/>
      <c r="AA382"/>
      <c r="AD382"/>
      <c r="AG382"/>
      <c r="AH382" s="57"/>
      <c r="AJ382" s="18" t="str">
        <f t="shared" si="58"/>
        <v>-</v>
      </c>
      <c r="AK382"/>
      <c r="AL382" s="57"/>
      <c r="AM382" s="18" t="str">
        <f t="shared" si="59"/>
        <v>- -</v>
      </c>
      <c r="AP382" s="18" t="str">
        <f t="shared" si="60"/>
        <v>-</v>
      </c>
      <c r="AS382" s="18" t="str">
        <f t="shared" si="61"/>
        <v>-</v>
      </c>
      <c r="AT382" s="57"/>
      <c r="AV382" s="18" t="str">
        <f t="shared" si="62"/>
        <v>+</v>
      </c>
      <c r="AW382" s="97"/>
      <c r="AX382" s="57"/>
      <c r="AY382" s="18" t="str">
        <f t="shared" si="63"/>
        <v>-</v>
      </c>
      <c r="AZ382" s="97">
        <v>2.5</v>
      </c>
      <c r="BB382" s="18" t="str">
        <f t="shared" si="64"/>
        <v>+</v>
      </c>
      <c r="BC382" s="97"/>
      <c r="BE382" s="18" t="str">
        <f t="shared" si="65"/>
        <v>-</v>
      </c>
      <c r="BF382" s="4"/>
      <c r="BH382"/>
      <c r="BJ382" s="57"/>
      <c r="BK382" s="18" t="str">
        <f t="shared" si="66"/>
        <v>-</v>
      </c>
      <c r="BL382" s="4"/>
      <c r="BN382"/>
      <c r="BQ382" s="18" t="str">
        <f t="shared" si="67"/>
        <v>- -</v>
      </c>
      <c r="BR382" s="92"/>
      <c r="BT382"/>
      <c r="BV382" s="57"/>
      <c r="BW382" s="18" t="str">
        <f t="shared" si="68"/>
        <v>- - -</v>
      </c>
      <c r="BZ382" s="18" t="str">
        <f t="shared" si="69"/>
        <v>-</v>
      </c>
      <c r="CA382" s="89"/>
      <c r="CC382" s="18" t="str">
        <f t="shared" si="70"/>
        <v>+ +</v>
      </c>
      <c r="CD382" s="4"/>
      <c r="CF382" s="18" t="str">
        <f t="shared" si="71"/>
        <v>-</v>
      </c>
      <c r="CG382" s="4">
        <v>10.5</v>
      </c>
      <c r="CH382" s="57"/>
      <c r="CI382" s="18" t="str">
        <f t="shared" si="72"/>
        <v>-</v>
      </c>
      <c r="CL382"/>
      <c r="CO382" s="18" t="str">
        <f t="shared" si="73"/>
        <v>- - -</v>
      </c>
      <c r="CP382" s="57"/>
      <c r="CT382" s="57"/>
      <c r="CU382" s="18" t="str">
        <f t="shared" si="74"/>
        <v>-</v>
      </c>
      <c r="DB382" s="57"/>
      <c r="DD382" s="18" t="str">
        <f t="shared" si="75"/>
        <v>+</v>
      </c>
      <c r="DE382" s="52"/>
      <c r="DF382" s="57"/>
      <c r="DG382" s="18" t="str">
        <f t="shared" si="76"/>
        <v>- -</v>
      </c>
      <c r="DH382" s="57"/>
      <c r="DI382" s="52"/>
      <c r="DJ382" s="52"/>
      <c r="DK382" s="57"/>
      <c r="DL382" s="52"/>
      <c r="DM382" s="52"/>
      <c r="DN382" s="52"/>
      <c r="DO382" s="52"/>
      <c r="DP382" s="52"/>
      <c r="DQ382" s="52"/>
      <c r="DR382" s="52"/>
      <c r="DS382" s="52"/>
      <c r="DT382" s="52"/>
      <c r="DU382" s="52"/>
      <c r="DV382" s="52"/>
      <c r="DW382" s="57"/>
      <c r="DX382" s="57"/>
      <c r="DY382" s="57"/>
      <c r="DZ382" s="52"/>
      <c r="EA382" s="52"/>
      <c r="EB382" s="52"/>
      <c r="EC382" s="52"/>
      <c r="ED382" s="52"/>
      <c r="EE382" s="52"/>
      <c r="EF382" s="52"/>
      <c r="EG382" s="52"/>
      <c r="EH382" s="52"/>
      <c r="EI382" s="52"/>
      <c r="EJ382" s="52"/>
      <c r="EK382" s="52"/>
      <c r="EL382" s="52"/>
      <c r="EM382" s="52"/>
      <c r="EN382" s="52"/>
      <c r="EO382" s="52"/>
      <c r="EP382" s="52"/>
      <c r="EQ382" s="52"/>
      <c r="ER382" s="52"/>
      <c r="ES382" s="52"/>
      <c r="ET382" s="52"/>
      <c r="EU382" s="52"/>
      <c r="EV382" s="52"/>
      <c r="EW382" s="52"/>
      <c r="EX382" s="52"/>
    </row>
    <row r="383" spans="1:154" s="54" customFormat="1" ht="14.25" x14ac:dyDescent="0.2">
      <c r="A383" t="str">
        <f t="shared" si="54"/>
        <v>0601897L</v>
      </c>
      <c r="B383">
        <f t="shared" si="54"/>
        <v>0</v>
      </c>
      <c r="C383"/>
      <c r="D383"/>
      <c r="E383"/>
      <c r="F383" s="57"/>
      <c r="G383"/>
      <c r="I383" s="57"/>
      <c r="J383" s="57"/>
      <c r="L383" s="18" t="str">
        <f t="shared" si="55"/>
        <v>-</v>
      </c>
      <c r="N383" s="57"/>
      <c r="O383" s="18" t="str">
        <f t="shared" si="56"/>
        <v>+</v>
      </c>
      <c r="R383"/>
      <c r="U383" s="57"/>
      <c r="V383" s="57"/>
      <c r="X383" s="18" t="str">
        <f t="shared" si="57"/>
        <v>-</v>
      </c>
      <c r="Z383" s="57"/>
      <c r="AA383"/>
      <c r="AD383"/>
      <c r="AG383"/>
      <c r="AH383" s="57"/>
      <c r="AJ383" s="18" t="str">
        <f t="shared" si="58"/>
        <v>-</v>
      </c>
      <c r="AK383"/>
      <c r="AL383" s="57"/>
      <c r="AM383" s="18" t="str">
        <f t="shared" si="59"/>
        <v>+</v>
      </c>
      <c r="AP383" s="18" t="str">
        <f t="shared" si="60"/>
        <v>-</v>
      </c>
      <c r="AS383" s="18" t="str">
        <f t="shared" si="61"/>
        <v>-</v>
      </c>
      <c r="AT383" s="57"/>
      <c r="AV383" s="18" t="str">
        <f t="shared" si="62"/>
        <v>+</v>
      </c>
      <c r="AW383" s="97"/>
      <c r="AX383" s="57"/>
      <c r="AY383" s="18" t="str">
        <f t="shared" si="63"/>
        <v>+</v>
      </c>
      <c r="AZ383" s="97">
        <v>0</v>
      </c>
      <c r="BB383" s="18" t="str">
        <f t="shared" si="64"/>
        <v>+</v>
      </c>
      <c r="BC383" s="97"/>
      <c r="BE383" s="18" t="str">
        <f t="shared" si="65"/>
        <v>+ + +</v>
      </c>
      <c r="BF383" s="4"/>
      <c r="BH383"/>
      <c r="BJ383" s="57"/>
      <c r="BK383" s="18" t="str">
        <f t="shared" si="66"/>
        <v>+ + +</v>
      </c>
      <c r="BL383" s="4"/>
      <c r="BN383"/>
      <c r="BQ383" s="18" t="str">
        <f t="shared" si="67"/>
        <v>+ +</v>
      </c>
      <c r="BR383" s="92"/>
      <c r="BT383"/>
      <c r="BV383" s="57"/>
      <c r="BW383" s="18" t="str">
        <f t="shared" si="68"/>
        <v>-</v>
      </c>
      <c r="BZ383" s="18" t="str">
        <f t="shared" si="69"/>
        <v>+</v>
      </c>
      <c r="CA383" s="89"/>
      <c r="CC383" s="18" t="str">
        <f t="shared" si="70"/>
        <v>+</v>
      </c>
      <c r="CD383" s="4"/>
      <c r="CF383" s="18" t="str">
        <f t="shared" si="71"/>
        <v>+</v>
      </c>
      <c r="CG383" s="4">
        <v>4.0999999999999996</v>
      </c>
      <c r="CH383" s="57"/>
      <c r="CI383" s="18" t="str">
        <f t="shared" si="72"/>
        <v>+ +</v>
      </c>
      <c r="CL383"/>
      <c r="CO383" s="18" t="str">
        <f t="shared" si="73"/>
        <v>+ + +</v>
      </c>
      <c r="CP383" s="57"/>
      <c r="CT383" s="57"/>
      <c r="CU383" s="18" t="str">
        <f t="shared" si="74"/>
        <v>+</v>
      </c>
      <c r="DB383" s="57"/>
      <c r="DD383" s="18" t="str">
        <f t="shared" si="75"/>
        <v>+</v>
      </c>
      <c r="DE383" s="52"/>
      <c r="DF383" s="57"/>
      <c r="DG383" s="18" t="str">
        <f t="shared" si="76"/>
        <v>+</v>
      </c>
      <c r="DH383" s="57"/>
      <c r="DI383" s="52"/>
      <c r="DJ383" s="52"/>
      <c r="DK383" s="57"/>
      <c r="DL383" s="52"/>
      <c r="DM383" s="52"/>
      <c r="DN383" s="52"/>
      <c r="DO383" s="52"/>
      <c r="DP383" s="52"/>
      <c r="DQ383" s="52"/>
      <c r="DR383" s="52"/>
      <c r="DS383" s="52"/>
      <c r="DT383" s="52"/>
      <c r="DU383" s="52"/>
      <c r="DV383" s="52"/>
      <c r="DW383" s="57"/>
      <c r="DX383" s="57"/>
      <c r="DY383" s="57"/>
      <c r="DZ383" s="52"/>
      <c r="EA383" s="52"/>
      <c r="EB383" s="52"/>
      <c r="EC383" s="52"/>
      <c r="ED383" s="52"/>
      <c r="EE383" s="52"/>
      <c r="EF383" s="52"/>
      <c r="EG383" s="52"/>
      <c r="EH383" s="52"/>
      <c r="EI383" s="52"/>
      <c r="EJ383" s="52"/>
      <c r="EK383" s="52"/>
      <c r="EL383" s="52"/>
      <c r="EM383" s="52"/>
      <c r="EN383" s="52"/>
      <c r="EO383" s="52"/>
      <c r="EP383" s="52"/>
      <c r="EQ383" s="52"/>
      <c r="ER383" s="52"/>
      <c r="ES383" s="52"/>
      <c r="ET383" s="52"/>
      <c r="EU383" s="52"/>
      <c r="EV383" s="52"/>
      <c r="EW383" s="52"/>
      <c r="EX383" s="52"/>
    </row>
    <row r="384" spans="1:154" s="54" customFormat="1" ht="14.25" x14ac:dyDescent="0.2">
      <c r="A384" t="str">
        <f t="shared" si="54"/>
        <v>0800013E</v>
      </c>
      <c r="B384">
        <f t="shared" si="54"/>
        <v>0</v>
      </c>
      <c r="C384"/>
      <c r="D384"/>
      <c r="E384"/>
      <c r="F384" s="57"/>
      <c r="G384"/>
      <c r="I384" s="57"/>
      <c r="J384" s="57"/>
      <c r="L384" s="18" t="str">
        <f t="shared" si="55"/>
        <v>+</v>
      </c>
      <c r="N384" s="57"/>
      <c r="O384" s="18" t="str">
        <f t="shared" si="56"/>
        <v>-</v>
      </c>
      <c r="R384"/>
      <c r="U384" s="57"/>
      <c r="V384" s="57"/>
      <c r="X384" s="18" t="str">
        <f t="shared" si="57"/>
        <v>-</v>
      </c>
      <c r="Z384" s="57"/>
      <c r="AA384"/>
      <c r="AD384"/>
      <c r="AG384"/>
      <c r="AH384" s="57"/>
      <c r="AJ384" s="18" t="str">
        <f t="shared" si="58"/>
        <v>-</v>
      </c>
      <c r="AK384"/>
      <c r="AL384" s="57"/>
      <c r="AM384" s="18" t="str">
        <f t="shared" si="59"/>
        <v>+</v>
      </c>
      <c r="AP384" s="18" t="str">
        <f t="shared" si="60"/>
        <v>+</v>
      </c>
      <c r="AS384" s="18" t="str">
        <f t="shared" si="61"/>
        <v>-</v>
      </c>
      <c r="AT384" s="57"/>
      <c r="AV384" s="18" t="str">
        <f t="shared" si="62"/>
        <v>-</v>
      </c>
      <c r="AW384" s="97"/>
      <c r="AX384" s="57"/>
      <c r="AY384" s="18" t="str">
        <f t="shared" si="63"/>
        <v>+</v>
      </c>
      <c r="AZ384" s="97">
        <v>0</v>
      </c>
      <c r="BB384" s="18" t="str">
        <f t="shared" si="64"/>
        <v>+</v>
      </c>
      <c r="BC384" s="97"/>
      <c r="BE384" s="18" t="str">
        <f t="shared" si="65"/>
        <v>- -</v>
      </c>
      <c r="BF384" s="4"/>
      <c r="BH384"/>
      <c r="BJ384" s="57"/>
      <c r="BK384" s="18" t="str">
        <f t="shared" si="66"/>
        <v>- - -</v>
      </c>
      <c r="BL384" s="4"/>
      <c r="BN384"/>
      <c r="BQ384" s="18" t="str">
        <f t="shared" si="67"/>
        <v>- -</v>
      </c>
      <c r="BR384" s="92"/>
      <c r="BT384"/>
      <c r="BV384" s="57"/>
      <c r="BW384" s="18" t="str">
        <f t="shared" si="68"/>
        <v>+</v>
      </c>
      <c r="BZ384" s="18" t="str">
        <f t="shared" si="69"/>
        <v>- -</v>
      </c>
      <c r="CA384" s="89"/>
      <c r="CC384" s="18" t="str">
        <f t="shared" si="70"/>
        <v>- - -</v>
      </c>
      <c r="CD384" s="4"/>
      <c r="CF384" s="18" t="str">
        <f t="shared" si="71"/>
        <v>+</v>
      </c>
      <c r="CG384" s="4">
        <v>4.8</v>
      </c>
      <c r="CH384" s="57"/>
      <c r="CI384" s="18" t="str">
        <f t="shared" si="72"/>
        <v>-</v>
      </c>
      <c r="CL384"/>
      <c r="CO384" s="18" t="str">
        <f t="shared" si="73"/>
        <v>-</v>
      </c>
      <c r="CP384" s="57"/>
      <c r="CT384" s="57"/>
      <c r="CU384" s="18" t="str">
        <f t="shared" si="74"/>
        <v>- - -</v>
      </c>
      <c r="DB384" s="57"/>
      <c r="DD384" s="18" t="str">
        <f t="shared" si="75"/>
        <v>- - -</v>
      </c>
      <c r="DE384" s="52"/>
      <c r="DF384" s="57"/>
      <c r="DG384" s="18" t="str">
        <f t="shared" si="76"/>
        <v>- - -</v>
      </c>
      <c r="DH384" s="57"/>
      <c r="DI384" s="52"/>
      <c r="DJ384" s="52"/>
      <c r="DK384" s="57"/>
      <c r="DL384" s="52"/>
      <c r="DM384" s="52"/>
      <c r="DN384" s="52"/>
      <c r="DO384" s="52"/>
      <c r="DP384" s="52"/>
      <c r="DQ384" s="52"/>
      <c r="DR384" s="52"/>
      <c r="DS384" s="52"/>
      <c r="DT384" s="52"/>
      <c r="DU384" s="52"/>
      <c r="DV384" s="52"/>
      <c r="DW384" s="57"/>
      <c r="DX384" s="57"/>
      <c r="DY384" s="57"/>
      <c r="DZ384" s="52"/>
      <c r="EA384" s="52"/>
      <c r="EB384" s="52"/>
      <c r="EC384" s="52"/>
      <c r="ED384" s="52"/>
      <c r="EE384" s="52"/>
      <c r="EF384" s="52"/>
      <c r="EG384" s="52"/>
      <c r="EH384" s="52"/>
      <c r="EI384" s="52"/>
      <c r="EJ384" s="52"/>
      <c r="EK384" s="52"/>
      <c r="EL384" s="52"/>
      <c r="EM384" s="52"/>
      <c r="EN384" s="52"/>
      <c r="EO384" s="52"/>
      <c r="EP384" s="52"/>
      <c r="EQ384" s="52"/>
      <c r="ER384" s="52"/>
      <c r="ES384" s="52"/>
      <c r="ET384" s="52"/>
      <c r="EU384" s="52"/>
      <c r="EV384" s="52"/>
      <c r="EW384" s="52"/>
      <c r="EX384" s="52"/>
    </row>
    <row r="385" spans="1:154" s="54" customFormat="1" ht="14.25" x14ac:dyDescent="0.2">
      <c r="A385" t="str">
        <f t="shared" si="54"/>
        <v>0800061G</v>
      </c>
      <c r="B385">
        <f t="shared" si="54"/>
        <v>0</v>
      </c>
      <c r="C385"/>
      <c r="D385"/>
      <c r="E385"/>
      <c r="F385" s="57"/>
      <c r="G385"/>
      <c r="I385" s="57"/>
      <c r="J385" s="57"/>
      <c r="L385" s="18" t="str">
        <f t="shared" si="55"/>
        <v>+</v>
      </c>
      <c r="N385" s="57"/>
      <c r="O385" s="18" t="str">
        <f t="shared" si="56"/>
        <v>+</v>
      </c>
      <c r="R385"/>
      <c r="U385" s="57"/>
      <c r="V385" s="57"/>
      <c r="X385" s="18" t="str">
        <f t="shared" si="57"/>
        <v>-</v>
      </c>
      <c r="Z385" s="57"/>
      <c r="AA385"/>
      <c r="AD385"/>
      <c r="AG385"/>
      <c r="AH385" s="57"/>
      <c r="AJ385" s="18" t="str">
        <f t="shared" si="58"/>
        <v>- -</v>
      </c>
      <c r="AK385"/>
      <c r="AL385" s="57"/>
      <c r="AM385" s="18" t="str">
        <f t="shared" si="59"/>
        <v>+</v>
      </c>
      <c r="AP385" s="18" t="str">
        <f t="shared" si="60"/>
        <v>-</v>
      </c>
      <c r="AS385" s="18" t="str">
        <f t="shared" si="61"/>
        <v>-</v>
      </c>
      <c r="AT385" s="57"/>
      <c r="AV385" s="18" t="str">
        <f t="shared" si="62"/>
        <v>+</v>
      </c>
      <c r="AW385" s="97"/>
      <c r="AX385" s="57"/>
      <c r="AY385" s="18" t="str">
        <f t="shared" si="63"/>
        <v>-</v>
      </c>
      <c r="AZ385" s="97">
        <v>2.2000000000000002</v>
      </c>
      <c r="BB385" s="18" t="str">
        <f t="shared" si="64"/>
        <v>+</v>
      </c>
      <c r="BC385" s="97"/>
      <c r="BE385" s="18" t="str">
        <f t="shared" si="65"/>
        <v>+</v>
      </c>
      <c r="BF385" s="4"/>
      <c r="BH385"/>
      <c r="BJ385" s="57"/>
      <c r="BK385" s="18" t="str">
        <f t="shared" si="66"/>
        <v>+</v>
      </c>
      <c r="BL385" s="4"/>
      <c r="BN385"/>
      <c r="BQ385" s="18" t="str">
        <f t="shared" si="67"/>
        <v>+</v>
      </c>
      <c r="BR385" s="92"/>
      <c r="BT385"/>
      <c r="BV385" s="57"/>
      <c r="BW385" s="18" t="str">
        <f t="shared" si="68"/>
        <v>- - -</v>
      </c>
      <c r="BZ385" s="18" t="str">
        <f t="shared" si="69"/>
        <v>+</v>
      </c>
      <c r="CA385" s="89"/>
      <c r="CC385" s="18" t="str">
        <f t="shared" si="70"/>
        <v>+</v>
      </c>
      <c r="CD385" s="4"/>
      <c r="CF385" s="18" t="str">
        <f t="shared" si="71"/>
        <v>-</v>
      </c>
      <c r="CG385" s="4">
        <v>8.6999999999999993</v>
      </c>
      <c r="CH385" s="57"/>
      <c r="CI385" s="18" t="str">
        <f t="shared" si="72"/>
        <v>+</v>
      </c>
      <c r="CL385"/>
      <c r="CO385" s="18" t="str">
        <f t="shared" si="73"/>
        <v>+</v>
      </c>
      <c r="CP385" s="57"/>
      <c r="CT385" s="57"/>
      <c r="CU385" s="18" t="str">
        <f t="shared" si="74"/>
        <v>+</v>
      </c>
      <c r="DB385" s="57"/>
      <c r="DD385" s="18" t="str">
        <f t="shared" si="75"/>
        <v>- - -</v>
      </c>
      <c r="DE385" s="52"/>
      <c r="DF385" s="57"/>
      <c r="DG385" s="18" t="str">
        <f t="shared" si="76"/>
        <v>-</v>
      </c>
      <c r="DH385" s="57"/>
      <c r="DI385" s="52"/>
      <c r="DJ385" s="52"/>
      <c r="DK385" s="57"/>
      <c r="DL385" s="52"/>
      <c r="DM385" s="52"/>
      <c r="DN385" s="52"/>
      <c r="DO385" s="52"/>
      <c r="DP385" s="52"/>
      <c r="DQ385" s="52"/>
      <c r="DR385" s="52"/>
      <c r="DS385" s="52"/>
      <c r="DT385" s="52"/>
      <c r="DU385" s="52"/>
      <c r="DV385" s="52"/>
      <c r="DW385" s="57"/>
      <c r="DX385" s="57"/>
      <c r="DY385" s="57"/>
      <c r="DZ385" s="52"/>
      <c r="EA385" s="52"/>
      <c r="EB385" s="52"/>
      <c r="EC385" s="52"/>
      <c r="ED385" s="52"/>
      <c r="EE385" s="52"/>
      <c r="EF385" s="52"/>
      <c r="EG385" s="52"/>
      <c r="EH385" s="52"/>
      <c r="EI385" s="52"/>
      <c r="EJ385" s="52"/>
      <c r="EK385" s="52"/>
      <c r="EL385" s="52"/>
      <c r="EM385" s="52"/>
      <c r="EN385" s="52"/>
      <c r="EO385" s="52"/>
      <c r="EP385" s="52"/>
      <c r="EQ385" s="52"/>
      <c r="ER385" s="52"/>
      <c r="ES385" s="52"/>
      <c r="ET385" s="52"/>
      <c r="EU385" s="52"/>
      <c r="EV385" s="52"/>
      <c r="EW385" s="52"/>
      <c r="EX385" s="52"/>
    </row>
    <row r="386" spans="1:154" s="54" customFormat="1" ht="14.25" x14ac:dyDescent="0.2">
      <c r="A386" t="str">
        <f t="shared" si="54"/>
        <v>0800062H</v>
      </c>
      <c r="B386">
        <f t="shared" si="54"/>
        <v>0</v>
      </c>
      <c r="C386"/>
      <c r="D386"/>
      <c r="E386"/>
      <c r="F386" s="57"/>
      <c r="G386"/>
      <c r="I386" s="57"/>
      <c r="J386" s="57"/>
      <c r="L386" s="18" t="str">
        <f t="shared" si="55"/>
        <v>+ + +</v>
      </c>
      <c r="N386" s="57"/>
      <c r="O386" s="18" t="str">
        <f t="shared" si="56"/>
        <v>-</v>
      </c>
      <c r="R386"/>
      <c r="U386" s="57"/>
      <c r="V386" s="57"/>
      <c r="X386" s="18" t="str">
        <f t="shared" si="57"/>
        <v>+</v>
      </c>
      <c r="Z386" s="57"/>
      <c r="AA386"/>
      <c r="AD386"/>
      <c r="AG386"/>
      <c r="AH386" s="57"/>
      <c r="AJ386" s="18" t="str">
        <f t="shared" si="58"/>
        <v>-</v>
      </c>
      <c r="AK386"/>
      <c r="AL386" s="57"/>
      <c r="AM386" s="18" t="str">
        <f t="shared" si="59"/>
        <v>-</v>
      </c>
      <c r="AP386" s="18" t="str">
        <f t="shared" si="60"/>
        <v>+</v>
      </c>
      <c r="AS386" s="18" t="str">
        <f t="shared" si="61"/>
        <v>- -</v>
      </c>
      <c r="AT386" s="57"/>
      <c r="AV386" s="18" t="str">
        <f t="shared" si="62"/>
        <v>+</v>
      </c>
      <c r="AW386" s="97"/>
      <c r="AX386" s="57"/>
      <c r="AY386" s="18" t="str">
        <f t="shared" si="63"/>
        <v>+</v>
      </c>
      <c r="AZ386" s="97">
        <v>0</v>
      </c>
      <c r="BB386" s="18" t="str">
        <f t="shared" si="64"/>
        <v>-</v>
      </c>
      <c r="BC386" s="97"/>
      <c r="BE386" s="18" t="str">
        <f t="shared" si="65"/>
        <v>+</v>
      </c>
      <c r="BF386" s="4"/>
      <c r="BH386"/>
      <c r="BJ386" s="57"/>
      <c r="BK386" s="18" t="str">
        <f t="shared" si="66"/>
        <v>-</v>
      </c>
      <c r="BL386" s="4"/>
      <c r="BN386"/>
      <c r="BQ386" s="18" t="str">
        <f t="shared" si="67"/>
        <v>+</v>
      </c>
      <c r="BR386" s="92"/>
      <c r="BT386"/>
      <c r="BV386" s="57"/>
      <c r="BW386" s="18" t="str">
        <f t="shared" si="68"/>
        <v>-</v>
      </c>
      <c r="BZ386" s="18" t="str">
        <f t="shared" si="69"/>
        <v>- -</v>
      </c>
      <c r="CA386" s="89"/>
      <c r="CC386" s="18" t="str">
        <f t="shared" si="70"/>
        <v>-</v>
      </c>
      <c r="CD386" s="4"/>
      <c r="CF386" s="18" t="str">
        <f t="shared" si="71"/>
        <v>+</v>
      </c>
      <c r="CG386" s="4">
        <v>5.9</v>
      </c>
      <c r="CH386" s="57"/>
      <c r="CI386" s="18" t="str">
        <f t="shared" si="72"/>
        <v>+</v>
      </c>
      <c r="CL386"/>
      <c r="CO386" s="18" t="str">
        <f t="shared" si="73"/>
        <v>- - -</v>
      </c>
      <c r="CP386" s="57"/>
      <c r="CT386" s="57"/>
      <c r="CU386" s="18" t="str">
        <f t="shared" si="74"/>
        <v>+</v>
      </c>
      <c r="DB386" s="57"/>
      <c r="DD386" s="18" t="str">
        <f t="shared" si="75"/>
        <v>+</v>
      </c>
      <c r="DE386" s="52"/>
      <c r="DF386" s="57"/>
      <c r="DG386" s="18" t="str">
        <f t="shared" si="76"/>
        <v>+</v>
      </c>
      <c r="DH386" s="57"/>
      <c r="DI386" s="52"/>
      <c r="DJ386" s="52"/>
      <c r="DK386" s="57"/>
      <c r="DL386" s="52"/>
      <c r="DM386" s="52"/>
      <c r="DN386" s="52"/>
      <c r="DO386" s="52"/>
      <c r="DP386" s="52"/>
      <c r="DQ386" s="52"/>
      <c r="DR386" s="52"/>
      <c r="DS386" s="52"/>
      <c r="DT386" s="52"/>
      <c r="DU386" s="52"/>
      <c r="DV386" s="52"/>
      <c r="DW386" s="57"/>
      <c r="DX386" s="57"/>
      <c r="DY386" s="57"/>
      <c r="DZ386" s="52"/>
      <c r="EA386" s="52"/>
      <c r="EB386" s="52"/>
      <c r="EC386" s="52"/>
      <c r="ED386" s="52"/>
      <c r="EE386" s="52"/>
      <c r="EF386" s="52"/>
      <c r="EG386" s="52"/>
      <c r="EH386" s="52"/>
      <c r="EI386" s="52"/>
      <c r="EJ386" s="52"/>
      <c r="EK386" s="52"/>
      <c r="EL386" s="52"/>
      <c r="EM386" s="52"/>
      <c r="EN386" s="52"/>
      <c r="EO386" s="52"/>
      <c r="EP386" s="52"/>
      <c r="EQ386" s="52"/>
      <c r="ER386" s="52"/>
      <c r="ES386" s="52"/>
      <c r="ET386" s="52"/>
      <c r="EU386" s="52"/>
      <c r="EV386" s="52"/>
      <c r="EW386" s="52"/>
      <c r="EX386" s="52"/>
    </row>
    <row r="387" spans="1:154" s="54" customFormat="1" ht="14.25" x14ac:dyDescent="0.2">
      <c r="A387" t="str">
        <f t="shared" si="54"/>
        <v>0800063J</v>
      </c>
      <c r="B387">
        <f t="shared" si="54"/>
        <v>0</v>
      </c>
      <c r="C387"/>
      <c r="D387"/>
      <c r="E387"/>
      <c r="F387" s="57"/>
      <c r="G387"/>
      <c r="I387" s="57"/>
      <c r="J387" s="57"/>
      <c r="L387" s="18" t="str">
        <f t="shared" si="55"/>
        <v>-</v>
      </c>
      <c r="N387" s="57"/>
      <c r="O387" s="18" t="str">
        <f t="shared" si="56"/>
        <v>+</v>
      </c>
      <c r="R387"/>
      <c r="U387" s="57"/>
      <c r="V387" s="57"/>
      <c r="X387" s="18" t="str">
        <f t="shared" si="57"/>
        <v>-</v>
      </c>
      <c r="Z387" s="57"/>
      <c r="AA387"/>
      <c r="AD387"/>
      <c r="AG387"/>
      <c r="AH387" s="57"/>
      <c r="AJ387" s="18" t="str">
        <f t="shared" si="58"/>
        <v>-</v>
      </c>
      <c r="AK387"/>
      <c r="AL387" s="57"/>
      <c r="AM387" s="18" t="str">
        <f t="shared" si="59"/>
        <v>+</v>
      </c>
      <c r="AP387" s="18" t="str">
        <f t="shared" si="60"/>
        <v>-</v>
      </c>
      <c r="AS387" s="18" t="str">
        <f t="shared" si="61"/>
        <v>-</v>
      </c>
      <c r="AT387" s="57"/>
      <c r="AV387" s="18" t="str">
        <f t="shared" si="62"/>
        <v>+</v>
      </c>
      <c r="AW387" s="97"/>
      <c r="AX387" s="57"/>
      <c r="AY387" s="18" t="str">
        <f t="shared" si="63"/>
        <v>+</v>
      </c>
      <c r="AZ387" s="97">
        <v>0.9</v>
      </c>
      <c r="BB387" s="18" t="str">
        <f t="shared" si="64"/>
        <v>-</v>
      </c>
      <c r="BC387" s="97"/>
      <c r="BE387" s="18" t="str">
        <f t="shared" si="65"/>
        <v>-</v>
      </c>
      <c r="BF387" s="4"/>
      <c r="BH387"/>
      <c r="BJ387" s="57"/>
      <c r="BK387" s="18" t="str">
        <f t="shared" si="66"/>
        <v>+</v>
      </c>
      <c r="BL387" s="4"/>
      <c r="BN387"/>
      <c r="BQ387" s="18" t="str">
        <f t="shared" si="67"/>
        <v>-</v>
      </c>
      <c r="BR387" s="92"/>
      <c r="BT387"/>
      <c r="BV387" s="57"/>
      <c r="BW387" s="18" t="str">
        <f t="shared" si="68"/>
        <v>+</v>
      </c>
      <c r="BZ387" s="18" t="str">
        <f t="shared" si="69"/>
        <v>-</v>
      </c>
      <c r="CA387" s="89"/>
      <c r="CC387" s="18" t="str">
        <f t="shared" si="70"/>
        <v>-</v>
      </c>
      <c r="CD387" s="4"/>
      <c r="CF387" s="18" t="str">
        <f t="shared" si="71"/>
        <v>-</v>
      </c>
      <c r="CG387" s="4">
        <v>7.3</v>
      </c>
      <c r="CH387" s="57"/>
      <c r="CI387" s="18" t="str">
        <f t="shared" si="72"/>
        <v>-</v>
      </c>
      <c r="CL387"/>
      <c r="CO387" s="18" t="str">
        <f t="shared" si="73"/>
        <v>-</v>
      </c>
      <c r="CP387" s="57"/>
      <c r="CT387" s="57"/>
      <c r="CU387" s="18" t="str">
        <f t="shared" si="74"/>
        <v>-</v>
      </c>
      <c r="DB387" s="57"/>
      <c r="DD387" s="18" t="str">
        <f t="shared" si="75"/>
        <v>- - -</v>
      </c>
      <c r="DE387" s="52"/>
      <c r="DF387" s="57"/>
      <c r="DG387" s="18" t="str">
        <f t="shared" si="76"/>
        <v>-</v>
      </c>
      <c r="DH387" s="57"/>
      <c r="DI387" s="52"/>
      <c r="DJ387" s="52"/>
      <c r="DK387" s="57"/>
      <c r="DL387" s="52"/>
      <c r="DM387" s="52"/>
      <c r="DN387" s="52"/>
      <c r="DO387" s="52"/>
      <c r="DP387" s="52"/>
      <c r="DQ387" s="52"/>
      <c r="DR387" s="52"/>
      <c r="DS387" s="52"/>
      <c r="DT387" s="52"/>
      <c r="DU387" s="52"/>
      <c r="DV387" s="52"/>
      <c r="DW387" s="57"/>
      <c r="DX387" s="57"/>
      <c r="DY387" s="57"/>
      <c r="DZ387" s="52"/>
      <c r="EA387" s="52"/>
      <c r="EB387" s="52"/>
      <c r="EC387" s="52"/>
      <c r="ED387" s="52"/>
      <c r="EE387" s="52"/>
      <c r="EF387" s="52"/>
      <c r="EG387" s="52"/>
      <c r="EH387" s="52"/>
      <c r="EI387" s="52"/>
      <c r="EJ387" s="52"/>
      <c r="EK387" s="52"/>
      <c r="EL387" s="52"/>
      <c r="EM387" s="52"/>
      <c r="EN387" s="52"/>
      <c r="EO387" s="52"/>
      <c r="EP387" s="52"/>
      <c r="EQ387" s="52"/>
      <c r="ER387" s="52"/>
      <c r="ES387" s="52"/>
      <c r="ET387" s="52"/>
      <c r="EU387" s="52"/>
      <c r="EV387" s="52"/>
      <c r="EW387" s="52"/>
      <c r="EX387" s="52"/>
    </row>
    <row r="388" spans="1:154" s="54" customFormat="1" ht="14.25" x14ac:dyDescent="0.2">
      <c r="A388" t="str">
        <f t="shared" si="54"/>
        <v>0800065L</v>
      </c>
      <c r="B388">
        <f t="shared" si="54"/>
        <v>0</v>
      </c>
      <c r="C388"/>
      <c r="D388"/>
      <c r="E388"/>
      <c r="F388" s="57"/>
      <c r="G388"/>
      <c r="I388" s="57"/>
      <c r="J388" s="57"/>
      <c r="L388" s="18" t="str">
        <f t="shared" si="55"/>
        <v>-</v>
      </c>
      <c r="N388" s="57"/>
      <c r="O388" s="18" t="str">
        <f t="shared" si="56"/>
        <v>- -</v>
      </c>
      <c r="R388"/>
      <c r="U388" s="57"/>
      <c r="V388" s="57"/>
      <c r="X388" s="18" t="str">
        <f t="shared" si="57"/>
        <v>- -</v>
      </c>
      <c r="Z388" s="57"/>
      <c r="AA388"/>
      <c r="AD388"/>
      <c r="AG388"/>
      <c r="AH388" s="57"/>
      <c r="AJ388" s="18" t="str">
        <f t="shared" si="58"/>
        <v>- -</v>
      </c>
      <c r="AK388"/>
      <c r="AL388" s="57"/>
      <c r="AM388" s="18" t="str">
        <f t="shared" si="59"/>
        <v>+</v>
      </c>
      <c r="AP388" s="18" t="str">
        <f t="shared" si="60"/>
        <v>+</v>
      </c>
      <c r="AS388" s="18" t="str">
        <f t="shared" si="61"/>
        <v>-</v>
      </c>
      <c r="AT388" s="57"/>
      <c r="AV388" s="18" t="str">
        <f t="shared" si="62"/>
        <v>- - -</v>
      </c>
      <c r="AW388" s="97"/>
      <c r="AX388" s="57"/>
      <c r="AY388" s="18" t="str">
        <f t="shared" si="63"/>
        <v>-</v>
      </c>
      <c r="AZ388" s="97">
        <v>4.0999999999999996</v>
      </c>
      <c r="BB388" s="18" t="str">
        <f t="shared" si="64"/>
        <v>-</v>
      </c>
      <c r="BC388" s="97"/>
      <c r="BE388" s="18" t="str">
        <f t="shared" si="65"/>
        <v>-</v>
      </c>
      <c r="BF388" s="4"/>
      <c r="BH388"/>
      <c r="BJ388" s="57"/>
      <c r="BK388" s="18" t="str">
        <f t="shared" si="66"/>
        <v>-</v>
      </c>
      <c r="BL388" s="4"/>
      <c r="BN388"/>
      <c r="BQ388" s="18" t="str">
        <f t="shared" si="67"/>
        <v>-</v>
      </c>
      <c r="BR388" s="92"/>
      <c r="BT388"/>
      <c r="BV388" s="57"/>
      <c r="BW388" s="18" t="str">
        <f t="shared" si="68"/>
        <v>-</v>
      </c>
      <c r="BZ388" s="18" t="str">
        <f t="shared" si="69"/>
        <v>- -</v>
      </c>
      <c r="CA388" s="89"/>
      <c r="CC388" s="18" t="str">
        <f t="shared" si="70"/>
        <v>+ +</v>
      </c>
      <c r="CD388" s="4"/>
      <c r="CF388" s="18" t="str">
        <f t="shared" si="71"/>
        <v>+</v>
      </c>
      <c r="CG388" s="4">
        <v>6.6</v>
      </c>
      <c r="CH388" s="57"/>
      <c r="CI388" s="18" t="str">
        <f t="shared" si="72"/>
        <v>-</v>
      </c>
      <c r="CL388"/>
      <c r="CO388" s="18" t="str">
        <f t="shared" si="73"/>
        <v>-</v>
      </c>
      <c r="CP388" s="57"/>
      <c r="CT388" s="57"/>
      <c r="CU388" s="18" t="str">
        <f t="shared" si="74"/>
        <v>-</v>
      </c>
      <c r="DB388" s="57"/>
      <c r="DD388" s="18" t="str">
        <f t="shared" si="75"/>
        <v>+</v>
      </c>
      <c r="DE388" s="52"/>
      <c r="DF388" s="57"/>
      <c r="DG388" s="18" t="str">
        <f t="shared" si="76"/>
        <v>+</v>
      </c>
      <c r="DH388" s="57"/>
      <c r="DI388" s="52"/>
      <c r="DJ388" s="52"/>
      <c r="DK388" s="57"/>
      <c r="DL388" s="52"/>
      <c r="DM388" s="52"/>
      <c r="DN388" s="52"/>
      <c r="DO388" s="52"/>
      <c r="DP388" s="52"/>
      <c r="DQ388" s="52"/>
      <c r="DR388" s="52"/>
      <c r="DS388" s="52"/>
      <c r="DT388" s="52"/>
      <c r="DU388" s="52"/>
      <c r="DV388" s="52"/>
      <c r="DW388" s="57"/>
      <c r="DX388" s="57"/>
      <c r="DY388" s="57"/>
      <c r="DZ388" s="52"/>
      <c r="EA388" s="52"/>
      <c r="EB388" s="52"/>
      <c r="EC388" s="52"/>
      <c r="ED388" s="52"/>
      <c r="EE388" s="52"/>
      <c r="EF388" s="52"/>
      <c r="EG388" s="52"/>
      <c r="EH388" s="52"/>
      <c r="EI388" s="52"/>
      <c r="EJ388" s="52"/>
      <c r="EK388" s="52"/>
      <c r="EL388" s="52"/>
      <c r="EM388" s="52"/>
      <c r="EN388" s="52"/>
      <c r="EO388" s="52"/>
      <c r="EP388" s="52"/>
      <c r="EQ388" s="52"/>
      <c r="ER388" s="52"/>
      <c r="ES388" s="52"/>
      <c r="ET388" s="52"/>
      <c r="EU388" s="52"/>
      <c r="EV388" s="52"/>
      <c r="EW388" s="52"/>
      <c r="EX388" s="52"/>
    </row>
    <row r="389" spans="1:154" s="54" customFormat="1" ht="14.25" x14ac:dyDescent="0.2">
      <c r="A389" t="str">
        <f t="shared" si="54"/>
        <v>0801194N</v>
      </c>
      <c r="B389">
        <f t="shared" si="54"/>
        <v>0</v>
      </c>
      <c r="C389"/>
      <c r="D389"/>
      <c r="E389"/>
      <c r="F389" s="57"/>
      <c r="G389"/>
      <c r="I389" s="57"/>
      <c r="J389" s="57"/>
      <c r="L389" s="18" t="str">
        <f t="shared" si="55"/>
        <v>-</v>
      </c>
      <c r="N389" s="57"/>
      <c r="O389" s="18" t="str">
        <f t="shared" si="56"/>
        <v>+</v>
      </c>
      <c r="R389"/>
      <c r="U389" s="57"/>
      <c r="V389" s="57"/>
      <c r="X389" s="18" t="str">
        <f t="shared" si="57"/>
        <v>-</v>
      </c>
      <c r="Z389" s="57"/>
      <c r="AA389"/>
      <c r="AD389"/>
      <c r="AG389"/>
      <c r="AH389" s="57"/>
      <c r="AJ389" s="18" t="str">
        <f t="shared" si="58"/>
        <v>- -</v>
      </c>
      <c r="AK389"/>
      <c r="AL389" s="57"/>
      <c r="AM389" s="18" t="str">
        <f t="shared" si="59"/>
        <v>+</v>
      </c>
      <c r="AP389" s="18" t="str">
        <f t="shared" si="60"/>
        <v>+ + +</v>
      </c>
      <c r="AS389" s="18" t="str">
        <f t="shared" si="61"/>
        <v>-</v>
      </c>
      <c r="AT389" s="57"/>
      <c r="AV389" s="18" t="str">
        <f t="shared" si="62"/>
        <v>-</v>
      </c>
      <c r="AW389" s="97"/>
      <c r="AX389" s="57"/>
      <c r="AY389" s="18" t="str">
        <f t="shared" si="63"/>
        <v>-</v>
      </c>
      <c r="AZ389" s="97">
        <v>3.4</v>
      </c>
      <c r="BB389" s="18" t="str">
        <f t="shared" si="64"/>
        <v>- - -</v>
      </c>
      <c r="BC389" s="97"/>
      <c r="BE389" s="18" t="str">
        <f t="shared" si="65"/>
        <v>-</v>
      </c>
      <c r="BF389" s="4"/>
      <c r="BH389"/>
      <c r="BJ389" s="57"/>
      <c r="BK389" s="18" t="str">
        <f t="shared" si="66"/>
        <v>-</v>
      </c>
      <c r="BL389" s="4"/>
      <c r="BN389"/>
      <c r="BQ389" s="18" t="str">
        <f t="shared" si="67"/>
        <v>-</v>
      </c>
      <c r="BR389" s="92"/>
      <c r="BT389"/>
      <c r="BV389" s="57"/>
      <c r="BW389" s="18" t="str">
        <f t="shared" si="68"/>
        <v>+</v>
      </c>
      <c r="BZ389" s="18" t="str">
        <f t="shared" si="69"/>
        <v>-</v>
      </c>
      <c r="CA389" s="89"/>
      <c r="CC389" s="18" t="str">
        <f t="shared" si="70"/>
        <v>+ +</v>
      </c>
      <c r="CD389" s="4"/>
      <c r="CF389" s="18" t="str">
        <f t="shared" si="71"/>
        <v>+</v>
      </c>
      <c r="CG389" s="4">
        <v>2.9</v>
      </c>
      <c r="CH389" s="57"/>
      <c r="CI389" s="18" t="str">
        <f t="shared" si="72"/>
        <v>-</v>
      </c>
      <c r="CL389"/>
      <c r="CO389" s="18" t="str">
        <f t="shared" si="73"/>
        <v>+</v>
      </c>
      <c r="CP389" s="57"/>
      <c r="CT389" s="57"/>
      <c r="CU389" s="18" t="str">
        <f t="shared" si="74"/>
        <v>-</v>
      </c>
      <c r="DB389" s="57"/>
      <c r="DD389" s="18" t="str">
        <f t="shared" si="75"/>
        <v>+</v>
      </c>
      <c r="DE389" s="52"/>
      <c r="DF389" s="57"/>
      <c r="DG389" s="18" t="str">
        <f t="shared" si="76"/>
        <v>-</v>
      </c>
      <c r="DH389" s="57"/>
      <c r="DI389" s="52"/>
      <c r="DJ389" s="52"/>
      <c r="DK389" s="57"/>
      <c r="DL389" s="52"/>
      <c r="DM389" s="52"/>
      <c r="DN389" s="52"/>
      <c r="DO389" s="52"/>
      <c r="DP389" s="52"/>
      <c r="DQ389" s="52"/>
      <c r="DR389" s="52"/>
      <c r="DS389" s="52"/>
      <c r="DT389" s="52"/>
      <c r="DU389" s="52"/>
      <c r="DV389" s="52"/>
      <c r="DW389" s="57"/>
      <c r="DX389" s="57"/>
      <c r="DY389" s="57"/>
      <c r="DZ389" s="52"/>
      <c r="EA389" s="52"/>
      <c r="EB389" s="52"/>
      <c r="EC389" s="52"/>
      <c r="ED389" s="52"/>
      <c r="EE389" s="52"/>
      <c r="EF389" s="52"/>
      <c r="EG389" s="52"/>
      <c r="EH389" s="52"/>
      <c r="EI389" s="52"/>
      <c r="EJ389" s="52"/>
      <c r="EK389" s="52"/>
      <c r="EL389" s="52"/>
      <c r="EM389" s="52"/>
      <c r="EN389" s="52"/>
      <c r="EO389" s="52"/>
      <c r="EP389" s="52"/>
      <c r="EQ389" s="52"/>
      <c r="ER389" s="52"/>
      <c r="ES389" s="52"/>
      <c r="ET389" s="52"/>
      <c r="EU389" s="52"/>
      <c r="EV389" s="52"/>
      <c r="EW389" s="52"/>
      <c r="EX389" s="52"/>
    </row>
    <row r="390" spans="1:154" s="54" customFormat="1" ht="14.25" x14ac:dyDescent="0.2">
      <c r="A390" t="str">
        <f t="shared" si="54"/>
        <v>0801252B</v>
      </c>
      <c r="B390">
        <f t="shared" si="54"/>
        <v>0</v>
      </c>
      <c r="C390"/>
      <c r="D390"/>
      <c r="E390"/>
      <c r="F390" s="57"/>
      <c r="G390"/>
      <c r="I390" s="57"/>
      <c r="J390" s="57"/>
      <c r="L390" s="18" t="str">
        <f t="shared" si="55"/>
        <v>+</v>
      </c>
      <c r="N390" s="57"/>
      <c r="O390" s="18" t="str">
        <f t="shared" si="56"/>
        <v>- - -</v>
      </c>
      <c r="R390"/>
      <c r="U390" s="57"/>
      <c r="V390" s="57"/>
      <c r="X390" s="18" t="str">
        <f t="shared" si="57"/>
        <v>- -</v>
      </c>
      <c r="Z390" s="57"/>
      <c r="AA390"/>
      <c r="AD390"/>
      <c r="AG390"/>
      <c r="AH390" s="57"/>
      <c r="AJ390" s="18" t="str">
        <f t="shared" si="58"/>
        <v>- -</v>
      </c>
      <c r="AK390"/>
      <c r="AL390" s="57"/>
      <c r="AM390" s="18" t="str">
        <f t="shared" si="59"/>
        <v>+</v>
      </c>
      <c r="AP390" s="18" t="str">
        <f t="shared" si="60"/>
        <v>+</v>
      </c>
      <c r="AS390" s="18" t="str">
        <f t="shared" si="61"/>
        <v>-</v>
      </c>
      <c r="AT390" s="57"/>
      <c r="AV390" s="18" t="str">
        <f t="shared" si="62"/>
        <v>+</v>
      </c>
      <c r="AW390" s="97"/>
      <c r="AX390" s="57"/>
      <c r="AY390" s="18" t="str">
        <f t="shared" si="63"/>
        <v>+</v>
      </c>
      <c r="AZ390" s="97">
        <v>1</v>
      </c>
      <c r="BB390" s="18" t="str">
        <f t="shared" si="64"/>
        <v>+</v>
      </c>
      <c r="BC390" s="97"/>
      <c r="BE390" s="18" t="str">
        <f t="shared" si="65"/>
        <v>-</v>
      </c>
      <c r="BF390" s="4"/>
      <c r="BH390"/>
      <c r="BJ390" s="57"/>
      <c r="BK390" s="18" t="str">
        <f t="shared" si="66"/>
        <v>-</v>
      </c>
      <c r="BL390" s="4"/>
      <c r="BN390"/>
      <c r="BQ390" s="18" t="str">
        <f t="shared" si="67"/>
        <v>+</v>
      </c>
      <c r="BR390" s="92"/>
      <c r="BT390"/>
      <c r="BV390" s="57"/>
      <c r="BW390" s="18" t="str">
        <f t="shared" si="68"/>
        <v>-</v>
      </c>
      <c r="BZ390" s="18" t="str">
        <f t="shared" si="69"/>
        <v>-</v>
      </c>
      <c r="CA390" s="89"/>
      <c r="CC390" s="18" t="str">
        <f t="shared" si="70"/>
        <v>-</v>
      </c>
      <c r="CD390" s="4"/>
      <c r="CF390" s="18" t="str">
        <f t="shared" si="71"/>
        <v>+</v>
      </c>
      <c r="CG390" s="4">
        <v>4.9000000000000004</v>
      </c>
      <c r="CH390" s="57"/>
      <c r="CI390" s="18" t="str">
        <f t="shared" si="72"/>
        <v>+ +</v>
      </c>
      <c r="CL390"/>
      <c r="CO390" s="18" t="str">
        <f t="shared" si="73"/>
        <v>-</v>
      </c>
      <c r="CP390" s="57"/>
      <c r="CT390" s="57"/>
      <c r="CU390" s="18" t="str">
        <f t="shared" si="74"/>
        <v>+</v>
      </c>
      <c r="DB390" s="57"/>
      <c r="DD390" s="18" t="str">
        <f t="shared" si="75"/>
        <v>-</v>
      </c>
      <c r="DE390" s="52"/>
      <c r="DF390" s="57"/>
      <c r="DG390" s="18" t="str">
        <f t="shared" si="76"/>
        <v>+</v>
      </c>
      <c r="DH390" s="57"/>
      <c r="DI390" s="52"/>
      <c r="DJ390" s="52"/>
      <c r="DK390" s="57"/>
      <c r="DL390" s="52"/>
      <c r="DM390" s="52"/>
      <c r="DN390" s="52"/>
      <c r="DO390" s="52"/>
      <c r="DP390" s="52"/>
      <c r="DQ390" s="52"/>
      <c r="DR390" s="52"/>
      <c r="DS390" s="52"/>
      <c r="DT390" s="52"/>
      <c r="DU390" s="52"/>
      <c r="DV390" s="52"/>
      <c r="DW390" s="57"/>
      <c r="DX390" s="57"/>
      <c r="DY390" s="57"/>
      <c r="DZ390" s="52"/>
      <c r="EA390" s="52"/>
      <c r="EB390" s="52"/>
      <c r="EC390" s="52"/>
      <c r="ED390" s="52"/>
      <c r="EE390" s="52"/>
      <c r="EF390" s="52"/>
      <c r="EG390" s="52"/>
      <c r="EH390" s="52"/>
      <c r="EI390" s="52"/>
      <c r="EJ390" s="52"/>
      <c r="EK390" s="52"/>
      <c r="EL390" s="52"/>
      <c r="EM390" s="52"/>
      <c r="EN390" s="52"/>
      <c r="EO390" s="52"/>
      <c r="EP390" s="52"/>
      <c r="EQ390" s="52"/>
      <c r="ER390" s="52"/>
      <c r="ES390" s="52"/>
      <c r="ET390" s="52"/>
      <c r="EU390" s="52"/>
      <c r="EV390" s="52"/>
      <c r="EW390" s="52"/>
      <c r="EX390" s="52"/>
    </row>
    <row r="391" spans="1:154" s="54" customFormat="1" ht="14.25" x14ac:dyDescent="0.2">
      <c r="A391" t="str">
        <f t="shared" si="54"/>
        <v>0801336T</v>
      </c>
      <c r="B391">
        <f t="shared" si="54"/>
        <v>0</v>
      </c>
      <c r="C391"/>
      <c r="D391"/>
      <c r="E391"/>
      <c r="F391" s="57"/>
      <c r="G391"/>
      <c r="I391" s="57"/>
      <c r="J391" s="57"/>
      <c r="L391" s="18" t="str">
        <f t="shared" si="55"/>
        <v>+</v>
      </c>
      <c r="N391" s="57"/>
      <c r="O391" s="18" t="str">
        <f t="shared" si="56"/>
        <v>-</v>
      </c>
      <c r="R391"/>
      <c r="U391" s="57"/>
      <c r="V391" s="57"/>
      <c r="X391" s="18" t="str">
        <f t="shared" si="57"/>
        <v>+</v>
      </c>
      <c r="Z391" s="57"/>
      <c r="AA391"/>
      <c r="AD391"/>
      <c r="AG391"/>
      <c r="AH391" s="57"/>
      <c r="AJ391" s="18" t="str">
        <f t="shared" si="58"/>
        <v>+</v>
      </c>
      <c r="AK391"/>
      <c r="AL391" s="57"/>
      <c r="AM391" s="18" t="str">
        <f t="shared" si="59"/>
        <v>-</v>
      </c>
      <c r="AP391" s="18" t="str">
        <f t="shared" si="60"/>
        <v>-</v>
      </c>
      <c r="AS391" s="18" t="str">
        <f t="shared" si="61"/>
        <v>+</v>
      </c>
      <c r="AT391" s="57"/>
      <c r="AV391" s="18"/>
      <c r="AW391" s="97"/>
      <c r="AX391" s="57"/>
      <c r="AY391" s="18" t="str">
        <f t="shared" si="63"/>
        <v>-</v>
      </c>
      <c r="AZ391" s="97">
        <v>3.1</v>
      </c>
      <c r="BB391" s="18" t="str">
        <f t="shared" si="64"/>
        <v>- -</v>
      </c>
      <c r="BC391" s="97"/>
      <c r="BE391" s="18" t="str">
        <f t="shared" si="65"/>
        <v>+</v>
      </c>
      <c r="BF391" s="4"/>
      <c r="BH391"/>
      <c r="BJ391" s="57"/>
      <c r="BK391" s="18" t="str">
        <f t="shared" si="66"/>
        <v>+</v>
      </c>
      <c r="BL391" s="4"/>
      <c r="BN391"/>
      <c r="BQ391" s="18" t="str">
        <f t="shared" si="67"/>
        <v>+</v>
      </c>
      <c r="BR391" s="92"/>
      <c r="BT391"/>
      <c r="BV391" s="57"/>
      <c r="BW391" s="18" t="str">
        <f t="shared" si="68"/>
        <v>+ +</v>
      </c>
      <c r="BZ391" s="18" t="str">
        <f t="shared" si="69"/>
        <v>+</v>
      </c>
      <c r="CA391" s="89"/>
      <c r="CC391" s="18"/>
      <c r="CD391" s="4"/>
      <c r="CF391" s="18" t="str">
        <f t="shared" si="71"/>
        <v>+</v>
      </c>
      <c r="CG391" s="4">
        <v>5.7</v>
      </c>
      <c r="CH391" s="57"/>
      <c r="CI391" s="18" t="str">
        <f t="shared" si="72"/>
        <v>+</v>
      </c>
      <c r="CL391"/>
      <c r="CO391" s="18" t="str">
        <f t="shared" si="73"/>
        <v>+</v>
      </c>
      <c r="CP391" s="57"/>
      <c r="CT391" s="57"/>
      <c r="CU391" s="18" t="str">
        <f t="shared" si="74"/>
        <v>- - -</v>
      </c>
      <c r="DB391" s="57"/>
      <c r="DD391" s="18" t="str">
        <f t="shared" si="75"/>
        <v>+</v>
      </c>
      <c r="DE391" s="52"/>
      <c r="DF391" s="57"/>
      <c r="DG391" s="18" t="str">
        <f t="shared" si="76"/>
        <v>+</v>
      </c>
      <c r="DH391" s="57"/>
      <c r="DI391" s="52"/>
      <c r="DJ391" s="52"/>
      <c r="DK391" s="57"/>
      <c r="DL391" s="52"/>
      <c r="DM391" s="52"/>
      <c r="DN391" s="52"/>
      <c r="DO391" s="52"/>
      <c r="DP391" s="52"/>
      <c r="DQ391" s="52"/>
      <c r="DR391" s="52"/>
      <c r="DS391" s="52"/>
      <c r="DT391" s="52"/>
      <c r="DU391" s="52"/>
      <c r="DV391" s="52"/>
      <c r="DW391" s="57"/>
      <c r="DX391" s="57"/>
      <c r="DY391" s="57"/>
      <c r="DZ391" s="52"/>
      <c r="EA391" s="52"/>
      <c r="EB391" s="52"/>
      <c r="EC391" s="52"/>
      <c r="ED391" s="52"/>
      <c r="EE391" s="52"/>
      <c r="EF391" s="52"/>
      <c r="EG391" s="52"/>
      <c r="EH391" s="52"/>
      <c r="EI391" s="52"/>
      <c r="EJ391" s="52"/>
      <c r="EK391" s="52"/>
      <c r="EL391" s="52"/>
      <c r="EM391" s="52"/>
      <c r="EN391" s="52"/>
      <c r="EO391" s="52"/>
      <c r="EP391" s="52"/>
      <c r="EQ391" s="52"/>
      <c r="ER391" s="52"/>
      <c r="ES391" s="52"/>
      <c r="ET391" s="52"/>
      <c r="EU391" s="52"/>
      <c r="EV391" s="52"/>
      <c r="EW391" s="52"/>
      <c r="EX391" s="52"/>
    </row>
    <row r="392" spans="1:154" s="54" customFormat="1" ht="14.25" x14ac:dyDescent="0.2">
      <c r="A392" t="str">
        <f t="shared" si="54"/>
        <v>0801514L</v>
      </c>
      <c r="B392">
        <f t="shared" si="54"/>
        <v>0</v>
      </c>
      <c r="C392"/>
      <c r="D392"/>
      <c r="E392"/>
      <c r="F392" s="57"/>
      <c r="G392"/>
      <c r="I392" s="57"/>
      <c r="J392" s="57"/>
      <c r="L392" s="18" t="str">
        <f t="shared" si="55"/>
        <v>-</v>
      </c>
      <c r="N392" s="57"/>
      <c r="O392" s="18" t="str">
        <f t="shared" si="56"/>
        <v>-</v>
      </c>
      <c r="R392"/>
      <c r="U392" s="57"/>
      <c r="V392" s="57"/>
      <c r="X392" s="18" t="str">
        <f t="shared" si="57"/>
        <v>-</v>
      </c>
      <c r="Z392" s="57"/>
      <c r="AA392"/>
      <c r="AD392"/>
      <c r="AG392"/>
      <c r="AH392" s="57"/>
      <c r="AJ392" s="18" t="str">
        <f t="shared" si="58"/>
        <v>-</v>
      </c>
      <c r="AK392"/>
      <c r="AL392" s="57"/>
      <c r="AM392" s="18" t="str">
        <f t="shared" si="59"/>
        <v>+</v>
      </c>
      <c r="AP392" s="18" t="str">
        <f t="shared" si="60"/>
        <v>-</v>
      </c>
      <c r="AS392" s="18" t="str">
        <f t="shared" si="61"/>
        <v>-</v>
      </c>
      <c r="AT392" s="57"/>
      <c r="AV392" s="18" t="str">
        <f t="shared" si="62"/>
        <v>- -</v>
      </c>
      <c r="AW392" s="97"/>
      <c r="AX392" s="57"/>
      <c r="AY392" s="18" t="str">
        <f t="shared" si="63"/>
        <v>- - -</v>
      </c>
      <c r="AZ392" s="97">
        <v>6</v>
      </c>
      <c r="BB392" s="18" t="str">
        <f t="shared" si="64"/>
        <v>- - -</v>
      </c>
      <c r="BC392" s="97"/>
      <c r="BE392" s="18" t="str">
        <f t="shared" si="65"/>
        <v>-</v>
      </c>
      <c r="BF392" s="4"/>
      <c r="BH392"/>
      <c r="BJ392" s="57"/>
      <c r="BK392" s="18" t="str">
        <f t="shared" si="66"/>
        <v>-</v>
      </c>
      <c r="BL392" s="4"/>
      <c r="BN392"/>
      <c r="BQ392" s="18" t="str">
        <f t="shared" si="67"/>
        <v>-</v>
      </c>
      <c r="BR392" s="92"/>
      <c r="BT392"/>
      <c r="BV392" s="57"/>
      <c r="BW392" s="18" t="str">
        <f t="shared" si="68"/>
        <v>-</v>
      </c>
      <c r="BZ392" s="18" t="str">
        <f t="shared" si="69"/>
        <v>-</v>
      </c>
      <c r="CA392" s="89"/>
      <c r="CC392" s="18" t="str">
        <f t="shared" si="70"/>
        <v>+ +</v>
      </c>
      <c r="CD392" s="4"/>
      <c r="CF392" s="18" t="str">
        <f t="shared" si="71"/>
        <v>-</v>
      </c>
      <c r="CG392" s="4">
        <v>9.1999999999999993</v>
      </c>
      <c r="CH392" s="57"/>
      <c r="CI392" s="18" t="str">
        <f t="shared" si="72"/>
        <v>-</v>
      </c>
      <c r="CL392"/>
      <c r="CO392" s="18" t="str">
        <f t="shared" si="73"/>
        <v>+</v>
      </c>
      <c r="CP392" s="57"/>
      <c r="CT392" s="57"/>
      <c r="CU392" s="18" t="str">
        <f t="shared" si="74"/>
        <v>-</v>
      </c>
      <c r="DB392" s="57"/>
      <c r="DD392" s="18" t="str">
        <f t="shared" si="75"/>
        <v>+</v>
      </c>
      <c r="DE392" s="52"/>
      <c r="DF392" s="57"/>
      <c r="DG392" s="18" t="str">
        <f t="shared" si="76"/>
        <v>-</v>
      </c>
      <c r="DH392" s="57"/>
      <c r="DI392" s="52"/>
      <c r="DJ392" s="52"/>
      <c r="DK392" s="57"/>
      <c r="DL392" s="52"/>
      <c r="DM392" s="52"/>
      <c r="DN392" s="52"/>
      <c r="DO392" s="52"/>
      <c r="DP392" s="52"/>
      <c r="DQ392" s="52"/>
      <c r="DR392" s="52"/>
      <c r="DS392" s="52"/>
      <c r="DT392" s="52"/>
      <c r="DU392" s="52"/>
      <c r="DV392" s="52"/>
      <c r="DW392" s="57"/>
      <c r="DX392" s="57"/>
      <c r="DY392" s="57"/>
      <c r="DZ392" s="52"/>
      <c r="EA392" s="52"/>
      <c r="EB392" s="52"/>
      <c r="EC392" s="52"/>
      <c r="ED392" s="52"/>
      <c r="EE392" s="52"/>
      <c r="EF392" s="52"/>
      <c r="EG392" s="52"/>
      <c r="EH392" s="52"/>
      <c r="EI392" s="52"/>
      <c r="EJ392" s="52"/>
      <c r="EK392" s="52"/>
      <c r="EL392" s="52"/>
      <c r="EM392" s="52"/>
      <c r="EN392" s="52"/>
      <c r="EO392" s="52"/>
      <c r="EP392" s="52"/>
      <c r="EQ392" s="52"/>
      <c r="ER392" s="52"/>
      <c r="ES392" s="52"/>
      <c r="ET392" s="52"/>
      <c r="EU392" s="52"/>
      <c r="EV392" s="52"/>
      <c r="EW392" s="52"/>
      <c r="EX392" s="52"/>
    </row>
    <row r="393" spans="1:154" s="54" customFormat="1" ht="14.25" x14ac:dyDescent="0.2">
      <c r="A393" t="str">
        <f t="shared" si="54"/>
        <v>0801628K</v>
      </c>
      <c r="B393">
        <f t="shared" si="54"/>
        <v>0</v>
      </c>
      <c r="C393"/>
      <c r="D393"/>
      <c r="E393"/>
      <c r="F393" s="57"/>
      <c r="G393"/>
      <c r="I393" s="57"/>
      <c r="J393" s="57"/>
      <c r="L393" s="18" t="str">
        <f t="shared" si="55"/>
        <v>-</v>
      </c>
      <c r="N393" s="57"/>
      <c r="O393" s="18" t="str">
        <f t="shared" si="56"/>
        <v>+</v>
      </c>
      <c r="R393"/>
      <c r="U393" s="57"/>
      <c r="V393" s="57"/>
      <c r="X393" s="18" t="str">
        <f t="shared" si="57"/>
        <v>-</v>
      </c>
      <c r="Z393" s="57"/>
      <c r="AA393"/>
      <c r="AD393"/>
      <c r="AG393"/>
      <c r="AH393" s="57"/>
      <c r="AJ393" s="18" t="str">
        <f t="shared" si="58"/>
        <v>- -</v>
      </c>
      <c r="AK393"/>
      <c r="AL393" s="57"/>
      <c r="AM393" s="18" t="str">
        <f t="shared" si="59"/>
        <v>-</v>
      </c>
      <c r="AP393" s="18" t="str">
        <f t="shared" si="60"/>
        <v>-</v>
      </c>
      <c r="AS393" s="18" t="str">
        <f t="shared" si="61"/>
        <v>- -</v>
      </c>
      <c r="AT393" s="57"/>
      <c r="AV393" s="18" t="str">
        <f t="shared" si="62"/>
        <v>+</v>
      </c>
      <c r="AW393" s="97"/>
      <c r="AX393" s="57"/>
      <c r="AY393" s="18" t="str">
        <f t="shared" si="63"/>
        <v>-</v>
      </c>
      <c r="AZ393" s="97">
        <v>3.3</v>
      </c>
      <c r="BB393" s="18" t="str">
        <f t="shared" si="64"/>
        <v>+</v>
      </c>
      <c r="BC393" s="97"/>
      <c r="BE393" s="18" t="str">
        <f t="shared" si="65"/>
        <v>-</v>
      </c>
      <c r="BF393" s="4"/>
      <c r="BH393"/>
      <c r="BJ393" s="57"/>
      <c r="BK393" s="18" t="str">
        <f t="shared" si="66"/>
        <v>-</v>
      </c>
      <c r="BL393" s="4"/>
      <c r="BN393"/>
      <c r="BQ393" s="18" t="str">
        <f t="shared" si="67"/>
        <v>-</v>
      </c>
      <c r="BR393" s="92"/>
      <c r="BT393"/>
      <c r="BV393" s="57"/>
      <c r="BW393" s="18" t="str">
        <f t="shared" si="68"/>
        <v>+</v>
      </c>
      <c r="BZ393" s="18" t="str">
        <f t="shared" si="69"/>
        <v>+</v>
      </c>
      <c r="CA393" s="89"/>
      <c r="CC393" s="18" t="str">
        <f t="shared" si="70"/>
        <v>+ +</v>
      </c>
      <c r="CD393" s="4"/>
      <c r="CF393" s="18" t="str">
        <f t="shared" si="71"/>
        <v>+</v>
      </c>
      <c r="CG393" s="4">
        <v>4.5</v>
      </c>
      <c r="CH393" s="57"/>
      <c r="CI393" s="18" t="str">
        <f t="shared" si="72"/>
        <v>+</v>
      </c>
      <c r="CL393"/>
      <c r="CO393" s="18" t="str">
        <f t="shared" si="73"/>
        <v>- - -</v>
      </c>
      <c r="CP393" s="57"/>
      <c r="CT393" s="57"/>
      <c r="CU393" s="18" t="str">
        <f t="shared" si="74"/>
        <v>-</v>
      </c>
      <c r="DB393" s="57"/>
      <c r="DD393" s="18" t="str">
        <f t="shared" si="75"/>
        <v>+</v>
      </c>
      <c r="DE393" s="52"/>
      <c r="DF393" s="57"/>
      <c r="DG393" s="18" t="str">
        <f t="shared" si="76"/>
        <v>- -</v>
      </c>
      <c r="DH393" s="57"/>
      <c r="DI393" s="52"/>
      <c r="DJ393" s="52"/>
      <c r="DK393" s="57"/>
      <c r="DL393" s="52"/>
      <c r="DM393" s="52"/>
      <c r="DN393" s="52"/>
      <c r="DO393" s="52"/>
      <c r="DP393" s="52"/>
      <c r="DQ393" s="52"/>
      <c r="DR393" s="52"/>
      <c r="DS393" s="52"/>
      <c r="DT393" s="52"/>
      <c r="DU393" s="52"/>
      <c r="DV393" s="52"/>
      <c r="DW393" s="57"/>
      <c r="DX393" s="57"/>
      <c r="DY393" s="57"/>
      <c r="DZ393" s="52"/>
      <c r="EA393" s="52"/>
      <c r="EB393" s="52"/>
      <c r="EC393" s="52"/>
      <c r="ED393" s="52"/>
      <c r="EE393" s="52"/>
      <c r="EF393" s="52"/>
      <c r="EG393" s="52"/>
      <c r="EH393" s="52"/>
      <c r="EI393" s="52"/>
      <c r="EJ393" s="52"/>
      <c r="EK393" s="52"/>
      <c r="EL393" s="52"/>
      <c r="EM393" s="52"/>
      <c r="EN393" s="52"/>
      <c r="EO393" s="52"/>
      <c r="EP393" s="52"/>
      <c r="EQ393" s="52"/>
      <c r="ER393" s="52"/>
      <c r="ES393" s="52"/>
      <c r="ET393" s="52"/>
      <c r="EU393" s="52"/>
      <c r="EV393" s="52"/>
      <c r="EW393" s="52"/>
      <c r="EX393" s="52"/>
    </row>
    <row r="394" spans="1:154" s="54" customFormat="1" ht="14.25" x14ac:dyDescent="0.2">
      <c r="A394" t="str">
        <f t="shared" si="54"/>
        <v>0801704T</v>
      </c>
      <c r="B394">
        <f t="shared" si="54"/>
        <v>0</v>
      </c>
      <c r="C394"/>
      <c r="D394"/>
      <c r="E394"/>
      <c r="F394" s="57"/>
      <c r="G394"/>
      <c r="I394" s="57"/>
      <c r="J394" s="57"/>
      <c r="L394" s="18" t="str">
        <f t="shared" si="55"/>
        <v>-</v>
      </c>
      <c r="N394" s="57"/>
      <c r="O394" s="18" t="str">
        <f t="shared" si="56"/>
        <v>+ +</v>
      </c>
      <c r="R394"/>
      <c r="U394" s="57"/>
      <c r="V394" s="57"/>
      <c r="X394" s="18" t="str">
        <f t="shared" si="57"/>
        <v>- -</v>
      </c>
      <c r="Z394" s="57"/>
      <c r="AA394"/>
      <c r="AD394"/>
      <c r="AG394"/>
      <c r="AH394" s="57"/>
      <c r="AJ394" s="18" t="str">
        <f t="shared" si="58"/>
        <v>- - -</v>
      </c>
      <c r="AK394"/>
      <c r="AL394" s="57"/>
      <c r="AM394" s="18" t="str">
        <f t="shared" si="59"/>
        <v>+</v>
      </c>
      <c r="AP394" s="18" t="str">
        <f t="shared" si="60"/>
        <v>-</v>
      </c>
      <c r="AS394" s="18" t="str">
        <f t="shared" si="61"/>
        <v>- -</v>
      </c>
      <c r="AT394" s="57"/>
      <c r="AV394" s="18" t="str">
        <f t="shared" si="62"/>
        <v>- - -</v>
      </c>
      <c r="AW394" s="97"/>
      <c r="AX394" s="57"/>
      <c r="AY394" s="18" t="str">
        <f t="shared" si="63"/>
        <v>-</v>
      </c>
      <c r="AZ394" s="97">
        <v>3.3</v>
      </c>
      <c r="BB394" s="18" t="str">
        <f t="shared" si="64"/>
        <v>+</v>
      </c>
      <c r="BC394" s="97"/>
      <c r="BE394" s="18" t="str">
        <f t="shared" si="65"/>
        <v>-</v>
      </c>
      <c r="BF394" s="4"/>
      <c r="BH394"/>
      <c r="BJ394" s="57"/>
      <c r="BK394" s="18" t="str">
        <f t="shared" si="66"/>
        <v>-</v>
      </c>
      <c r="BL394" s="4"/>
      <c r="BN394"/>
      <c r="BQ394" s="18" t="str">
        <f t="shared" si="67"/>
        <v>-</v>
      </c>
      <c r="BR394" s="92"/>
      <c r="BT394"/>
      <c r="BV394" s="57"/>
      <c r="BW394" s="18" t="str">
        <f t="shared" si="68"/>
        <v>+</v>
      </c>
      <c r="BZ394" s="18" t="str">
        <f t="shared" si="69"/>
        <v>- -</v>
      </c>
      <c r="CA394" s="89"/>
      <c r="CC394" s="18" t="str">
        <f t="shared" si="70"/>
        <v>+ +</v>
      </c>
      <c r="CD394" s="4"/>
      <c r="CF394" s="18" t="str">
        <f t="shared" si="71"/>
        <v>+</v>
      </c>
      <c r="CG394" s="4">
        <v>4.7</v>
      </c>
      <c r="CH394" s="57"/>
      <c r="CI394" s="18" t="str">
        <f t="shared" si="72"/>
        <v>+</v>
      </c>
      <c r="CL394"/>
      <c r="CO394" s="18" t="str">
        <f t="shared" si="73"/>
        <v>+</v>
      </c>
      <c r="CP394" s="57"/>
      <c r="CT394" s="57"/>
      <c r="CU394" s="18" t="str">
        <f t="shared" si="74"/>
        <v>-</v>
      </c>
      <c r="DB394" s="57"/>
      <c r="DD394" s="18" t="str">
        <f t="shared" si="75"/>
        <v>+</v>
      </c>
      <c r="DE394" s="52"/>
      <c r="DF394" s="57"/>
      <c r="DG394" s="18" t="str">
        <f t="shared" si="76"/>
        <v>- -</v>
      </c>
      <c r="DH394" s="57"/>
      <c r="DI394" s="52"/>
      <c r="DJ394" s="52"/>
      <c r="DK394" s="57"/>
      <c r="DL394" s="52"/>
      <c r="DM394" s="52"/>
      <c r="DN394" s="52"/>
      <c r="DO394" s="52"/>
      <c r="DP394" s="52"/>
      <c r="DQ394" s="52"/>
      <c r="DR394" s="52"/>
      <c r="DS394" s="52"/>
      <c r="DT394" s="52"/>
      <c r="DU394" s="52"/>
      <c r="DV394" s="52"/>
      <c r="DW394" s="57"/>
      <c r="DX394" s="57"/>
      <c r="DY394" s="57"/>
      <c r="DZ394" s="52"/>
      <c r="EA394" s="52"/>
      <c r="EB394" s="52"/>
      <c r="EC394" s="52"/>
      <c r="ED394" s="52"/>
      <c r="EE394" s="52"/>
      <c r="EF394" s="52"/>
      <c r="EG394" s="52"/>
      <c r="EH394" s="52"/>
      <c r="EI394" s="52"/>
      <c r="EJ394" s="52"/>
      <c r="EK394" s="52"/>
      <c r="EL394" s="52"/>
      <c r="EM394" s="52"/>
      <c r="EN394" s="52"/>
      <c r="EO394" s="52"/>
      <c r="EP394" s="52"/>
      <c r="EQ394" s="52"/>
      <c r="ER394" s="52"/>
      <c r="ES394" s="52"/>
      <c r="ET394" s="52"/>
      <c r="EU394" s="52"/>
      <c r="EV394" s="52"/>
      <c r="EW394" s="52"/>
      <c r="EX394" s="52"/>
    </row>
    <row r="395" spans="1:154" s="54" customFormat="1" ht="14.25" x14ac:dyDescent="0.2">
      <c r="A395" t="str">
        <f t="shared" si="54"/>
        <v>0801739F</v>
      </c>
      <c r="B395">
        <f t="shared" si="54"/>
        <v>0</v>
      </c>
      <c r="C395"/>
      <c r="D395"/>
      <c r="E395"/>
      <c r="F395" s="57"/>
      <c r="G395"/>
      <c r="I395" s="57"/>
      <c r="J395" s="57"/>
      <c r="L395" s="18" t="str">
        <f t="shared" si="55"/>
        <v>+</v>
      </c>
      <c r="N395" s="57"/>
      <c r="O395" s="18" t="str">
        <f t="shared" si="56"/>
        <v>- - -</v>
      </c>
      <c r="R395"/>
      <c r="U395" s="57"/>
      <c r="V395" s="57"/>
      <c r="X395" s="18" t="str">
        <f t="shared" si="57"/>
        <v>-</v>
      </c>
      <c r="Z395" s="57"/>
      <c r="AA395"/>
      <c r="AD395"/>
      <c r="AG395"/>
      <c r="AH395" s="57"/>
      <c r="AJ395" s="18" t="str">
        <f t="shared" si="58"/>
        <v>-</v>
      </c>
      <c r="AK395"/>
      <c r="AL395" s="57"/>
      <c r="AM395" s="18" t="str">
        <f t="shared" si="59"/>
        <v>+</v>
      </c>
      <c r="AP395" s="18" t="str">
        <f t="shared" si="60"/>
        <v>+</v>
      </c>
      <c r="AS395" s="18" t="str">
        <f t="shared" si="61"/>
        <v>-</v>
      </c>
      <c r="AT395" s="57"/>
      <c r="AV395" s="18" t="str">
        <f t="shared" si="62"/>
        <v>+</v>
      </c>
      <c r="AW395" s="97"/>
      <c r="AX395" s="57"/>
      <c r="AY395" s="18" t="str">
        <f t="shared" si="63"/>
        <v>+</v>
      </c>
      <c r="AZ395" s="97">
        <v>0</v>
      </c>
      <c r="BB395" s="18" t="str">
        <f t="shared" si="64"/>
        <v>+</v>
      </c>
      <c r="BC395" s="97"/>
      <c r="BE395" s="18" t="str">
        <f t="shared" si="65"/>
        <v>-</v>
      </c>
      <c r="BF395" s="4"/>
      <c r="BH395"/>
      <c r="BJ395" s="57"/>
      <c r="BK395" s="18" t="str">
        <f t="shared" si="66"/>
        <v>+</v>
      </c>
      <c r="BL395" s="4"/>
      <c r="BN395"/>
      <c r="BQ395" s="18" t="str">
        <f t="shared" si="67"/>
        <v>-</v>
      </c>
      <c r="BR395" s="92"/>
      <c r="BT395"/>
      <c r="BV395" s="57"/>
      <c r="BW395" s="18" t="str">
        <f t="shared" si="68"/>
        <v>- - -</v>
      </c>
      <c r="BZ395" s="18" t="str">
        <f t="shared" si="69"/>
        <v>-</v>
      </c>
      <c r="CA395" s="89"/>
      <c r="CC395" s="18" t="str">
        <f t="shared" si="70"/>
        <v>+ +</v>
      </c>
      <c r="CD395" s="4"/>
      <c r="CF395" s="18" t="str">
        <f t="shared" si="71"/>
        <v>+</v>
      </c>
      <c r="CG395" s="4">
        <v>2.6</v>
      </c>
      <c r="CH395" s="57"/>
      <c r="CI395" s="18" t="str">
        <f t="shared" si="72"/>
        <v>+</v>
      </c>
      <c r="CL395"/>
      <c r="CO395" s="18" t="str">
        <f t="shared" si="73"/>
        <v>-</v>
      </c>
      <c r="CP395" s="57"/>
      <c r="CT395" s="57"/>
      <c r="CU395" s="18" t="str">
        <f t="shared" si="74"/>
        <v>+</v>
      </c>
      <c r="DB395" s="57"/>
      <c r="DD395" s="18" t="str">
        <f t="shared" si="75"/>
        <v>-</v>
      </c>
      <c r="DE395" s="52"/>
      <c r="DF395" s="57"/>
      <c r="DG395" s="18" t="str">
        <f t="shared" si="76"/>
        <v>+</v>
      </c>
      <c r="DH395" s="57"/>
      <c r="DI395" s="52"/>
      <c r="DJ395" s="52"/>
      <c r="DK395" s="57"/>
      <c r="DL395" s="52"/>
      <c r="DM395" s="52"/>
      <c r="DN395" s="52"/>
      <c r="DO395" s="52"/>
      <c r="DP395" s="52"/>
      <c r="DQ395" s="52"/>
      <c r="DR395" s="52"/>
      <c r="DS395" s="52"/>
      <c r="DT395" s="52"/>
      <c r="DU395" s="52"/>
      <c r="DV395" s="52"/>
      <c r="DW395" s="57"/>
      <c r="DX395" s="57"/>
      <c r="DY395" s="57"/>
      <c r="DZ395" s="52"/>
      <c r="EA395" s="52"/>
      <c r="EB395" s="52"/>
      <c r="EC395" s="52"/>
      <c r="ED395" s="52"/>
      <c r="EE395" s="52"/>
      <c r="EF395" s="52"/>
      <c r="EG395" s="52"/>
      <c r="EH395" s="52"/>
      <c r="EI395" s="52"/>
      <c r="EJ395" s="52"/>
      <c r="EK395" s="52"/>
      <c r="EL395" s="52"/>
      <c r="EM395" s="52"/>
      <c r="EN395" s="52"/>
      <c r="EO395" s="52"/>
      <c r="EP395" s="52"/>
      <c r="EQ395" s="52"/>
      <c r="ER395" s="52"/>
      <c r="ES395" s="52"/>
      <c r="ET395" s="52"/>
      <c r="EU395" s="52"/>
      <c r="EV395" s="52"/>
      <c r="EW395" s="52"/>
      <c r="EX395" s="52"/>
    </row>
    <row r="396" spans="1:154" s="54" customFormat="1" ht="14.25" x14ac:dyDescent="0.2">
      <c r="A396" t="str">
        <f t="shared" si="54"/>
        <v>0020492Z</v>
      </c>
      <c r="B396" t="str">
        <f t="shared" si="54"/>
        <v>PR</v>
      </c>
      <c r="C396"/>
      <c r="D396"/>
      <c r="E396"/>
      <c r="F396" s="57"/>
      <c r="G396"/>
      <c r="I396" s="57"/>
      <c r="J396" s="57"/>
      <c r="L396" s="18"/>
      <c r="N396" s="57"/>
      <c r="O396" s="18"/>
      <c r="R396"/>
      <c r="U396" s="57"/>
      <c r="V396" s="57"/>
      <c r="X396" s="18" t="str">
        <f t="shared" si="57"/>
        <v>+ + +</v>
      </c>
      <c r="Z396" s="57"/>
      <c r="AA396"/>
      <c r="AD396"/>
      <c r="AG396"/>
      <c r="AH396" s="57"/>
      <c r="AJ396" s="18" t="str">
        <f t="shared" si="58"/>
        <v>+</v>
      </c>
      <c r="AK396" s="74"/>
      <c r="AL396" s="57"/>
      <c r="AM396" s="18" t="str">
        <f t="shared" si="59"/>
        <v>-</v>
      </c>
      <c r="AP396" s="18" t="str">
        <f t="shared" si="60"/>
        <v>+</v>
      </c>
      <c r="AS396" s="18" t="str">
        <f t="shared" si="61"/>
        <v>+</v>
      </c>
      <c r="AT396" s="57"/>
      <c r="AV396" s="18" t="str">
        <f t="shared" si="62"/>
        <v>- -</v>
      </c>
      <c r="AW396" s="98"/>
      <c r="AX396" s="57"/>
      <c r="AY396" s="18" t="str">
        <f t="shared" si="63"/>
        <v>+</v>
      </c>
      <c r="AZ396" s="98">
        <v>0</v>
      </c>
      <c r="BB396" s="18" t="str">
        <f t="shared" si="64"/>
        <v>-</v>
      </c>
      <c r="BC396" s="98"/>
      <c r="BE396" s="18" t="str">
        <f t="shared" si="65"/>
        <v>+</v>
      </c>
      <c r="BF396" s="94"/>
      <c r="BH396"/>
      <c r="BJ396" s="57"/>
      <c r="BK396" s="18" t="str">
        <f t="shared" si="66"/>
        <v>+ +</v>
      </c>
      <c r="BL396" s="94"/>
      <c r="BN396"/>
      <c r="BQ396" s="18" t="str">
        <f t="shared" si="67"/>
        <v>+</v>
      </c>
      <c r="BR396" s="93"/>
      <c r="BT396"/>
      <c r="BV396" s="57"/>
      <c r="BW396" s="18"/>
      <c r="BZ396" s="18" t="str">
        <f t="shared" si="69"/>
        <v>+</v>
      </c>
      <c r="CA396" s="90"/>
      <c r="CC396" s="18" t="str">
        <f t="shared" si="70"/>
        <v>+</v>
      </c>
      <c r="CD396" s="94"/>
      <c r="CF396" s="18" t="str">
        <f t="shared" si="71"/>
        <v>+</v>
      </c>
      <c r="CG396" s="94">
        <v>3.1</v>
      </c>
      <c r="CH396" s="57"/>
      <c r="CI396" s="18" t="str">
        <f t="shared" si="72"/>
        <v>+</v>
      </c>
      <c r="CL396"/>
      <c r="CO396" s="18" t="str">
        <f t="shared" si="73"/>
        <v>+ + +</v>
      </c>
      <c r="CP396" s="57"/>
      <c r="CT396" s="57"/>
      <c r="CU396" s="18" t="str">
        <f t="shared" si="74"/>
        <v>+</v>
      </c>
      <c r="DB396" s="57"/>
      <c r="DD396" s="18"/>
      <c r="DE396" s="52"/>
      <c r="DF396" s="57"/>
      <c r="DG396" s="18"/>
      <c r="DH396" s="57"/>
      <c r="DI396" s="52"/>
      <c r="DJ396" s="52"/>
      <c r="DK396" s="57"/>
      <c r="DL396" s="52"/>
      <c r="DM396" s="52"/>
      <c r="DN396" s="52"/>
      <c r="DO396" s="52"/>
      <c r="DP396" s="52"/>
      <c r="DQ396" s="52"/>
      <c r="DR396" s="52"/>
      <c r="DS396" s="52"/>
      <c r="DT396" s="52"/>
      <c r="DU396" s="52"/>
      <c r="DV396" s="52"/>
      <c r="DW396" s="57"/>
      <c r="DX396" s="57"/>
      <c r="DY396" s="57"/>
      <c r="DZ396" s="52"/>
      <c r="EA396" s="52"/>
      <c r="EB396" s="52"/>
      <c r="EC396" s="52"/>
      <c r="ED396" s="52"/>
      <c r="EE396" s="52"/>
      <c r="EF396" s="52"/>
      <c r="EG396" s="52"/>
      <c r="EH396" s="52"/>
      <c r="EI396" s="52"/>
      <c r="EJ396" s="52"/>
      <c r="EK396" s="52"/>
      <c r="EL396" s="52"/>
      <c r="EM396" s="52"/>
      <c r="EN396" s="52"/>
      <c r="EO396" s="52"/>
      <c r="EP396" s="52"/>
      <c r="EQ396" s="52"/>
      <c r="ER396" s="52"/>
      <c r="ES396" s="52"/>
      <c r="ET396" s="52"/>
      <c r="EU396" s="52"/>
      <c r="EV396" s="52"/>
      <c r="EW396" s="52"/>
      <c r="EX396" s="52"/>
    </row>
    <row r="397" spans="1:154" s="54" customFormat="1" ht="14.25" x14ac:dyDescent="0.2">
      <c r="A397" t="str">
        <f t="shared" si="54"/>
        <v>0020498F</v>
      </c>
      <c r="B397" t="str">
        <f t="shared" si="54"/>
        <v>PR</v>
      </c>
      <c r="C397"/>
      <c r="D397"/>
      <c r="E397"/>
      <c r="F397" s="57"/>
      <c r="G397"/>
      <c r="I397" s="57"/>
      <c r="J397" s="57"/>
      <c r="L397" s="18"/>
      <c r="N397" s="57"/>
      <c r="O397" s="18"/>
      <c r="R397"/>
      <c r="U397" s="57"/>
      <c r="V397" s="57"/>
      <c r="X397" s="18" t="str">
        <f t="shared" si="57"/>
        <v>+</v>
      </c>
      <c r="Z397" s="57"/>
      <c r="AA397"/>
      <c r="AD397"/>
      <c r="AG397"/>
      <c r="AH397" s="57"/>
      <c r="AJ397" s="18" t="str">
        <f t="shared" si="58"/>
        <v>-</v>
      </c>
      <c r="AK397" s="74"/>
      <c r="AL397" s="57"/>
      <c r="AM397" s="18" t="str">
        <f t="shared" si="59"/>
        <v>-</v>
      </c>
      <c r="AP397" s="18" t="str">
        <f t="shared" si="60"/>
        <v>-</v>
      </c>
      <c r="AS397" s="18" t="str">
        <f t="shared" si="61"/>
        <v>+</v>
      </c>
      <c r="AT397" s="57"/>
      <c r="AV397" s="18" t="str">
        <f t="shared" si="62"/>
        <v>+</v>
      </c>
      <c r="AW397" s="98"/>
      <c r="AX397" s="57"/>
      <c r="AY397" s="18" t="str">
        <f t="shared" si="63"/>
        <v>-</v>
      </c>
      <c r="AZ397" s="98">
        <v>2.1</v>
      </c>
      <c r="BB397" s="18" t="str">
        <f t="shared" si="64"/>
        <v>-</v>
      </c>
      <c r="BC397" s="98"/>
      <c r="BE397" s="18" t="str">
        <f t="shared" si="65"/>
        <v>+</v>
      </c>
      <c r="BF397" s="94"/>
      <c r="BH397"/>
      <c r="BJ397" s="57"/>
      <c r="BK397" s="18" t="str">
        <f t="shared" si="66"/>
        <v>+</v>
      </c>
      <c r="BL397" s="94"/>
      <c r="BN397"/>
      <c r="BQ397" s="18" t="str">
        <f t="shared" si="67"/>
        <v>+</v>
      </c>
      <c r="BR397" s="93"/>
      <c r="BT397"/>
      <c r="BV397" s="57"/>
      <c r="BW397" s="18"/>
      <c r="BZ397" s="18" t="str">
        <f t="shared" si="69"/>
        <v>-</v>
      </c>
      <c r="CA397" s="90"/>
      <c r="CC397" s="18" t="str">
        <f t="shared" si="70"/>
        <v>+</v>
      </c>
      <c r="CD397" s="94"/>
      <c r="CF397" s="18" t="str">
        <f t="shared" si="71"/>
        <v>+ +</v>
      </c>
      <c r="CG397" s="94">
        <v>0</v>
      </c>
      <c r="CH397" s="57"/>
      <c r="CI397" s="18" t="str">
        <f t="shared" si="72"/>
        <v>+ +</v>
      </c>
      <c r="CL397"/>
      <c r="CO397" s="18" t="str">
        <f t="shared" si="73"/>
        <v>- - -</v>
      </c>
      <c r="CP397" s="57"/>
      <c r="CT397" s="57"/>
      <c r="CU397" s="18" t="str">
        <f t="shared" si="74"/>
        <v>+</v>
      </c>
      <c r="DB397" s="57"/>
      <c r="DD397" s="18"/>
      <c r="DE397" s="52"/>
      <c r="DF397" s="57"/>
      <c r="DG397" s="18"/>
      <c r="DH397" s="57"/>
      <c r="DI397" s="52"/>
      <c r="DJ397" s="52"/>
      <c r="DK397" s="57"/>
      <c r="DL397" s="52"/>
      <c r="DM397" s="52"/>
      <c r="DN397" s="52"/>
      <c r="DO397" s="52"/>
      <c r="DP397" s="52"/>
      <c r="DQ397" s="52"/>
      <c r="DR397" s="52"/>
      <c r="DS397" s="52"/>
      <c r="DT397" s="52"/>
      <c r="DU397" s="52"/>
      <c r="DV397" s="52"/>
      <c r="DW397" s="57"/>
      <c r="DX397" s="57"/>
      <c r="DY397" s="57"/>
      <c r="DZ397" s="52"/>
      <c r="EA397" s="52"/>
      <c r="EB397" s="52"/>
      <c r="EC397" s="52"/>
      <c r="ED397" s="52"/>
      <c r="EE397" s="52"/>
      <c r="EF397" s="52"/>
      <c r="EG397" s="52"/>
      <c r="EH397" s="52"/>
      <c r="EI397" s="52"/>
      <c r="EJ397" s="52"/>
      <c r="EK397" s="52"/>
      <c r="EL397" s="52"/>
      <c r="EM397" s="52"/>
      <c r="EN397" s="52"/>
      <c r="EO397" s="52"/>
      <c r="EP397" s="52"/>
      <c r="EQ397" s="52"/>
      <c r="ER397" s="52"/>
      <c r="ES397" s="52"/>
      <c r="ET397" s="52"/>
      <c r="EU397" s="52"/>
      <c r="EV397" s="52"/>
      <c r="EW397" s="52"/>
      <c r="EX397" s="52"/>
    </row>
    <row r="398" spans="1:154" s="54" customFormat="1" ht="14.25" x14ac:dyDescent="0.2">
      <c r="A398" t="str">
        <f t="shared" si="54"/>
        <v>0021906L</v>
      </c>
      <c r="B398" t="str">
        <f t="shared" si="54"/>
        <v>PR</v>
      </c>
      <c r="C398"/>
      <c r="D398"/>
      <c r="E398"/>
      <c r="F398" s="57"/>
      <c r="G398"/>
      <c r="I398" s="57"/>
      <c r="J398" s="57"/>
      <c r="L398" s="18"/>
      <c r="N398" s="57"/>
      <c r="O398" s="18"/>
      <c r="R398"/>
      <c r="U398" s="57"/>
      <c r="V398" s="57"/>
      <c r="X398" s="18" t="str">
        <f t="shared" si="57"/>
        <v>+ +</v>
      </c>
      <c r="Z398" s="57"/>
      <c r="AA398"/>
      <c r="AD398"/>
      <c r="AG398"/>
      <c r="AH398" s="57"/>
      <c r="AJ398" s="18" t="str">
        <f t="shared" si="58"/>
        <v>+</v>
      </c>
      <c r="AK398" s="74"/>
      <c r="AL398" s="57"/>
      <c r="AM398" s="18" t="str">
        <f t="shared" si="59"/>
        <v>-</v>
      </c>
      <c r="AP398" s="18" t="str">
        <f t="shared" si="60"/>
        <v>-</v>
      </c>
      <c r="AS398" s="18" t="str">
        <f t="shared" si="61"/>
        <v>+ +</v>
      </c>
      <c r="AT398" s="57"/>
      <c r="AV398" s="18" t="str">
        <f t="shared" si="62"/>
        <v>+</v>
      </c>
      <c r="AW398" s="98"/>
      <c r="AX398" s="57"/>
      <c r="AY398" s="18" t="str">
        <f t="shared" si="63"/>
        <v>+</v>
      </c>
      <c r="AZ398" s="98">
        <v>1</v>
      </c>
      <c r="BB398" s="18" t="str">
        <f t="shared" si="64"/>
        <v>-</v>
      </c>
      <c r="BC398" s="98"/>
      <c r="BE398" s="18" t="str">
        <f t="shared" si="65"/>
        <v>+ +</v>
      </c>
      <c r="BF398" s="94"/>
      <c r="BH398"/>
      <c r="BJ398" s="57"/>
      <c r="BK398" s="18" t="str">
        <f t="shared" si="66"/>
        <v>+ +</v>
      </c>
      <c r="BL398" s="94"/>
      <c r="BN398"/>
      <c r="BQ398" s="18" t="str">
        <f t="shared" si="67"/>
        <v>+ + +</v>
      </c>
      <c r="BR398" s="93"/>
      <c r="BT398"/>
      <c r="BV398" s="57"/>
      <c r="BW398" s="18"/>
      <c r="BZ398" s="18" t="str">
        <f t="shared" si="69"/>
        <v>-</v>
      </c>
      <c r="CA398" s="90"/>
      <c r="CC398" s="18" t="str">
        <f t="shared" si="70"/>
        <v>+</v>
      </c>
      <c r="CD398" s="94"/>
      <c r="CF398" s="18" t="str">
        <f t="shared" si="71"/>
        <v>+</v>
      </c>
      <c r="CG398" s="94">
        <v>4.9000000000000004</v>
      </c>
      <c r="CH398" s="57"/>
      <c r="CI398" s="18" t="str">
        <f t="shared" si="72"/>
        <v>+ + +</v>
      </c>
      <c r="CL398"/>
      <c r="CO398" s="18" t="str">
        <f t="shared" si="73"/>
        <v>+ +</v>
      </c>
      <c r="CP398" s="57"/>
      <c r="CT398" s="57"/>
      <c r="CU398" s="18" t="str">
        <f t="shared" si="74"/>
        <v>+ +</v>
      </c>
      <c r="DB398" s="57"/>
      <c r="DD398" s="18"/>
      <c r="DE398" s="52"/>
      <c r="DF398" s="57"/>
      <c r="DG398" s="18"/>
      <c r="DH398" s="57"/>
      <c r="DI398" s="52"/>
      <c r="DJ398" s="52"/>
      <c r="DK398" s="57"/>
      <c r="DL398" s="52"/>
      <c r="DM398" s="52"/>
      <c r="DN398" s="52"/>
      <c r="DO398" s="52"/>
      <c r="DP398" s="52"/>
      <c r="DQ398" s="52"/>
      <c r="DR398" s="52"/>
      <c r="DS398" s="52"/>
      <c r="DT398" s="52"/>
      <c r="DU398" s="52"/>
      <c r="DV398" s="52"/>
      <c r="DW398" s="57"/>
      <c r="DX398" s="57"/>
      <c r="DY398" s="57"/>
      <c r="DZ398" s="52"/>
      <c r="EA398" s="52"/>
      <c r="EB398" s="52"/>
      <c r="EC398" s="52"/>
      <c r="ED398" s="52"/>
      <c r="EE398" s="52"/>
      <c r="EF398" s="52"/>
      <c r="EG398" s="52"/>
      <c r="EH398" s="52"/>
      <c r="EI398" s="52"/>
      <c r="EJ398" s="52"/>
      <c r="EK398" s="52"/>
      <c r="EL398" s="52"/>
      <c r="EM398" s="52"/>
      <c r="EN398" s="52"/>
      <c r="EO398" s="52"/>
      <c r="EP398" s="52"/>
      <c r="EQ398" s="52"/>
      <c r="ER398" s="52"/>
      <c r="ES398" s="52"/>
      <c r="ET398" s="52"/>
      <c r="EU398" s="52"/>
      <c r="EV398" s="52"/>
      <c r="EW398" s="52"/>
      <c r="EX398" s="52"/>
    </row>
    <row r="399" spans="1:154" s="54" customFormat="1" ht="14.25" x14ac:dyDescent="0.2">
      <c r="A399" t="str">
        <f t="shared" si="54"/>
        <v>0021999M</v>
      </c>
      <c r="B399" t="str">
        <f t="shared" si="54"/>
        <v>PR</v>
      </c>
      <c r="C399"/>
      <c r="D399"/>
      <c r="E399"/>
      <c r="F399" s="57"/>
      <c r="G399"/>
      <c r="I399" s="57"/>
      <c r="J399" s="57"/>
      <c r="L399" s="18"/>
      <c r="N399" s="57"/>
      <c r="O399" s="18"/>
      <c r="R399"/>
      <c r="U399" s="57"/>
      <c r="V399" s="57"/>
      <c r="X399" s="18" t="str">
        <f t="shared" si="57"/>
        <v>+ + +</v>
      </c>
      <c r="Z399" s="57"/>
      <c r="AA399"/>
      <c r="AD399"/>
      <c r="AG399"/>
      <c r="AH399" s="57"/>
      <c r="AJ399" s="18" t="str">
        <f t="shared" si="58"/>
        <v>+ + +</v>
      </c>
      <c r="AK399" s="74"/>
      <c r="AL399" s="57"/>
      <c r="AM399" s="18" t="str">
        <f t="shared" si="59"/>
        <v>+</v>
      </c>
      <c r="AP399" s="18" t="str">
        <f t="shared" si="60"/>
        <v>+ + +</v>
      </c>
      <c r="AS399" s="18" t="str">
        <f t="shared" si="61"/>
        <v>+ + +</v>
      </c>
      <c r="AT399" s="57"/>
      <c r="AV399" s="18"/>
      <c r="AW399" s="98"/>
      <c r="AX399" s="57"/>
      <c r="AY399" s="18" t="str">
        <f t="shared" si="63"/>
        <v>+</v>
      </c>
      <c r="AZ399" s="98">
        <v>0</v>
      </c>
      <c r="BB399" s="18" t="str">
        <f t="shared" si="64"/>
        <v>-</v>
      </c>
      <c r="BC399" s="98"/>
      <c r="BE399" s="18" t="str">
        <f t="shared" si="65"/>
        <v>+ +</v>
      </c>
      <c r="BF399" s="94"/>
      <c r="BH399"/>
      <c r="BJ399" s="57"/>
      <c r="BK399" s="18" t="str">
        <f t="shared" si="66"/>
        <v>+</v>
      </c>
      <c r="BL399" s="94"/>
      <c r="BN399"/>
      <c r="BQ399" s="18" t="str">
        <f t="shared" si="67"/>
        <v>+ +</v>
      </c>
      <c r="BR399" s="93"/>
      <c r="BT399"/>
      <c r="BV399" s="57"/>
      <c r="BW399" s="18"/>
      <c r="BZ399" s="18" t="str">
        <f t="shared" si="69"/>
        <v>+ + +</v>
      </c>
      <c r="CA399" s="90"/>
      <c r="CC399" s="18"/>
      <c r="CD399" s="94"/>
      <c r="CF399" s="18" t="str">
        <f t="shared" si="71"/>
        <v>+</v>
      </c>
      <c r="CG399" s="94">
        <v>5.9</v>
      </c>
      <c r="CH399" s="57"/>
      <c r="CI399" s="18" t="str">
        <f t="shared" si="72"/>
        <v>+ + +</v>
      </c>
      <c r="CL399"/>
      <c r="CO399" s="18" t="str">
        <f t="shared" si="73"/>
        <v>+ + +</v>
      </c>
      <c r="CP399" s="57"/>
      <c r="CT399" s="57"/>
      <c r="CU399" s="18" t="str">
        <f t="shared" si="74"/>
        <v>+ +</v>
      </c>
      <c r="DB399" s="57"/>
      <c r="DD399" s="18"/>
      <c r="DE399" s="52"/>
      <c r="DF399" s="57"/>
      <c r="DG399" s="18"/>
      <c r="DH399" s="57"/>
      <c r="DI399" s="52"/>
      <c r="DJ399" s="52"/>
      <c r="DK399" s="57"/>
      <c r="DL399" s="52"/>
      <c r="DM399" s="52"/>
      <c r="DN399" s="52"/>
      <c r="DO399" s="52"/>
      <c r="DP399" s="52"/>
      <c r="DQ399" s="52"/>
      <c r="DR399" s="52"/>
      <c r="DS399" s="52"/>
      <c r="DT399" s="52"/>
      <c r="DU399" s="52"/>
      <c r="DV399" s="52"/>
      <c r="DW399" s="57"/>
      <c r="DX399" s="57"/>
      <c r="DY399" s="57"/>
      <c r="DZ399" s="52"/>
      <c r="EA399" s="52"/>
      <c r="EB399" s="52"/>
      <c r="EC399" s="52"/>
      <c r="ED399" s="52"/>
      <c r="EE399" s="52"/>
      <c r="EF399" s="52"/>
      <c r="EG399" s="52"/>
      <c r="EH399" s="52"/>
      <c r="EI399" s="52"/>
      <c r="EJ399" s="52"/>
      <c r="EK399" s="52"/>
      <c r="EL399" s="52"/>
      <c r="EM399" s="52"/>
      <c r="EN399" s="52"/>
      <c r="EO399" s="52"/>
      <c r="EP399" s="52"/>
      <c r="EQ399" s="52"/>
      <c r="ER399" s="52"/>
      <c r="ES399" s="52"/>
      <c r="ET399" s="52"/>
      <c r="EU399" s="52"/>
      <c r="EV399" s="52"/>
      <c r="EW399" s="52"/>
      <c r="EX399" s="52"/>
    </row>
    <row r="400" spans="1:154" s="54" customFormat="1" ht="14.25" x14ac:dyDescent="0.2">
      <c r="A400" t="str">
        <f t="shared" si="54"/>
        <v>0022002R</v>
      </c>
      <c r="B400" t="str">
        <f t="shared" si="54"/>
        <v>PR</v>
      </c>
      <c r="C400"/>
      <c r="D400"/>
      <c r="E400"/>
      <c r="F400" s="57"/>
      <c r="G400"/>
      <c r="I400" s="57"/>
      <c r="J400" s="57"/>
      <c r="L400" s="18"/>
      <c r="N400" s="57"/>
      <c r="O400" s="18"/>
      <c r="R400"/>
      <c r="U400" s="57"/>
      <c r="V400" s="57"/>
      <c r="X400" s="18" t="str">
        <f t="shared" si="57"/>
        <v>-</v>
      </c>
      <c r="Z400" s="57"/>
      <c r="AA400"/>
      <c r="AD400"/>
      <c r="AG400"/>
      <c r="AH400" s="57"/>
      <c r="AJ400" s="18" t="str">
        <f t="shared" si="58"/>
        <v>-</v>
      </c>
      <c r="AK400" s="74"/>
      <c r="AL400" s="57"/>
      <c r="AM400" s="18" t="str">
        <f t="shared" si="59"/>
        <v>+</v>
      </c>
      <c r="AP400" s="18" t="str">
        <f t="shared" si="60"/>
        <v>+</v>
      </c>
      <c r="AS400" s="18" t="str">
        <f t="shared" si="61"/>
        <v>-</v>
      </c>
      <c r="AT400" s="57"/>
      <c r="AV400" s="18"/>
      <c r="AW400" s="98"/>
      <c r="AX400" s="57"/>
      <c r="AY400" s="18" t="str">
        <f t="shared" si="63"/>
        <v>+</v>
      </c>
      <c r="AZ400" s="98">
        <v>0</v>
      </c>
      <c r="BB400" s="18" t="str">
        <f t="shared" si="64"/>
        <v>+</v>
      </c>
      <c r="BC400" s="98"/>
      <c r="BE400" s="18" t="str">
        <f t="shared" si="65"/>
        <v>+ + +</v>
      </c>
      <c r="BF400" s="94"/>
      <c r="BH400"/>
      <c r="BJ400" s="57"/>
      <c r="BK400" s="18" t="str">
        <f t="shared" si="66"/>
        <v>+ + +</v>
      </c>
      <c r="BL400" s="94"/>
      <c r="BN400"/>
      <c r="BQ400" s="18" t="str">
        <f t="shared" si="67"/>
        <v>+ + +</v>
      </c>
      <c r="BR400" s="93"/>
      <c r="BT400"/>
      <c r="BV400" s="57"/>
      <c r="BW400" s="18"/>
      <c r="BZ400" s="18" t="str">
        <f t="shared" si="69"/>
        <v>+ +</v>
      </c>
      <c r="CA400" s="90"/>
      <c r="CC400" s="18"/>
      <c r="CD400" s="94"/>
      <c r="CF400" s="18" t="str">
        <f t="shared" si="71"/>
        <v>+</v>
      </c>
      <c r="CG400" s="94">
        <v>4.8</v>
      </c>
      <c r="CH400" s="57"/>
      <c r="CI400" s="18" t="str">
        <f t="shared" si="72"/>
        <v>+ + +</v>
      </c>
      <c r="CL400"/>
      <c r="CO400" s="18" t="str">
        <f t="shared" si="73"/>
        <v>+ + +</v>
      </c>
      <c r="CP400" s="57"/>
      <c r="CT400" s="57"/>
      <c r="CU400" s="18" t="str">
        <f t="shared" si="74"/>
        <v>+ +</v>
      </c>
      <c r="DB400" s="57"/>
      <c r="DD400" s="18"/>
      <c r="DE400" s="52"/>
      <c r="DF400" s="57"/>
      <c r="DG400" s="18"/>
      <c r="DH400" s="57"/>
      <c r="DI400" s="52"/>
      <c r="DJ400" s="52"/>
      <c r="DK400" s="57"/>
      <c r="DL400" s="52"/>
      <c r="DM400" s="52"/>
      <c r="DN400" s="52"/>
      <c r="DO400" s="52"/>
      <c r="DP400" s="52"/>
      <c r="DQ400" s="52"/>
      <c r="DR400" s="52"/>
      <c r="DS400" s="52"/>
      <c r="DT400" s="52"/>
      <c r="DU400" s="52"/>
      <c r="DV400" s="52"/>
      <c r="DW400" s="57"/>
      <c r="DX400" s="57"/>
      <c r="DY400" s="57"/>
      <c r="DZ400" s="52"/>
      <c r="EA400" s="52"/>
      <c r="EB400" s="52"/>
      <c r="EC400" s="52"/>
      <c r="ED400" s="52"/>
      <c r="EE400" s="52"/>
      <c r="EF400" s="52"/>
      <c r="EG400" s="52"/>
      <c r="EH400" s="52"/>
      <c r="EI400" s="52"/>
      <c r="EJ400" s="52"/>
      <c r="EK400" s="52"/>
      <c r="EL400" s="52"/>
      <c r="EM400" s="52"/>
      <c r="EN400" s="52"/>
      <c r="EO400" s="52"/>
      <c r="EP400" s="52"/>
      <c r="EQ400" s="52"/>
      <c r="ER400" s="52"/>
      <c r="ES400" s="52"/>
      <c r="ET400" s="52"/>
      <c r="EU400" s="52"/>
      <c r="EV400" s="52"/>
      <c r="EW400" s="52"/>
      <c r="EX400" s="52"/>
    </row>
    <row r="401" spans="1:154" s="54" customFormat="1" ht="14.25" x14ac:dyDescent="0.2">
      <c r="A401" t="str">
        <f t="shared" si="54"/>
        <v>0601162M</v>
      </c>
      <c r="B401" t="str">
        <f t="shared" si="54"/>
        <v>PR</v>
      </c>
      <c r="C401"/>
      <c r="D401"/>
      <c r="E401"/>
      <c r="F401" s="57"/>
      <c r="G401"/>
      <c r="I401" s="57"/>
      <c r="J401" s="57"/>
      <c r="L401" s="18"/>
      <c r="N401" s="57"/>
      <c r="O401" s="18"/>
      <c r="R401"/>
      <c r="U401" s="57"/>
      <c r="V401" s="57"/>
      <c r="X401" s="18" t="str">
        <f t="shared" si="57"/>
        <v>+</v>
      </c>
      <c r="Z401" s="57"/>
      <c r="AA401"/>
      <c r="AD401"/>
      <c r="AG401"/>
      <c r="AH401" s="57"/>
      <c r="AJ401" s="18" t="str">
        <f t="shared" si="58"/>
        <v>+</v>
      </c>
      <c r="AK401" s="74"/>
      <c r="AL401" s="57"/>
      <c r="AM401" s="18" t="str">
        <f t="shared" si="59"/>
        <v>- - -</v>
      </c>
      <c r="AP401" s="18" t="str">
        <f t="shared" si="60"/>
        <v>+</v>
      </c>
      <c r="AS401" s="18" t="str">
        <f t="shared" si="61"/>
        <v>+</v>
      </c>
      <c r="AT401" s="57"/>
      <c r="AV401" s="18" t="str">
        <f t="shared" si="62"/>
        <v>+</v>
      </c>
      <c r="AW401" s="98"/>
      <c r="AX401" s="57"/>
      <c r="AY401" s="18" t="str">
        <f t="shared" si="63"/>
        <v>+</v>
      </c>
      <c r="AZ401" s="98">
        <v>0</v>
      </c>
      <c r="BB401" s="18" t="str">
        <f t="shared" si="64"/>
        <v>+</v>
      </c>
      <c r="BC401" s="98"/>
      <c r="BE401" s="18" t="str">
        <f t="shared" si="65"/>
        <v>+ +</v>
      </c>
      <c r="BF401" s="94"/>
      <c r="BH401"/>
      <c r="BJ401" s="57"/>
      <c r="BK401" s="18" t="str">
        <f t="shared" si="66"/>
        <v>+ +</v>
      </c>
      <c r="BL401" s="94"/>
      <c r="BN401"/>
      <c r="BQ401" s="18" t="str">
        <f t="shared" si="67"/>
        <v>+ +</v>
      </c>
      <c r="BR401" s="93"/>
      <c r="BT401"/>
      <c r="BV401" s="57"/>
      <c r="BW401" s="18"/>
      <c r="BZ401" s="18" t="str">
        <f t="shared" si="69"/>
        <v>-</v>
      </c>
      <c r="CA401" s="90"/>
      <c r="CC401" s="18" t="str">
        <f t="shared" si="70"/>
        <v>+ +</v>
      </c>
      <c r="CD401" s="94"/>
      <c r="CF401" s="18" t="str">
        <f t="shared" si="71"/>
        <v>-</v>
      </c>
      <c r="CG401" s="94">
        <v>7.3</v>
      </c>
      <c r="CH401" s="57"/>
      <c r="CI401" s="18" t="str">
        <f t="shared" si="72"/>
        <v>+ +</v>
      </c>
      <c r="CL401"/>
      <c r="CO401" s="18" t="str">
        <f t="shared" si="73"/>
        <v>- - -</v>
      </c>
      <c r="CP401" s="57"/>
      <c r="CT401" s="57"/>
      <c r="CU401" s="18" t="str">
        <f t="shared" si="74"/>
        <v>+</v>
      </c>
      <c r="DB401" s="57"/>
      <c r="DD401" s="18"/>
      <c r="DE401" s="52"/>
      <c r="DF401" s="57"/>
      <c r="DG401" s="18"/>
      <c r="DH401" s="57"/>
      <c r="DI401" s="52"/>
      <c r="DJ401" s="52"/>
      <c r="DK401" s="57"/>
      <c r="DL401" s="52"/>
      <c r="DM401" s="52"/>
      <c r="DN401" s="52"/>
      <c r="DO401" s="52"/>
      <c r="DP401" s="52"/>
      <c r="DQ401" s="52"/>
      <c r="DR401" s="52"/>
      <c r="DS401" s="52"/>
      <c r="DT401" s="52"/>
      <c r="DU401" s="52"/>
      <c r="DV401" s="52"/>
      <c r="DW401" s="57"/>
      <c r="DX401" s="57"/>
      <c r="DY401" s="57"/>
      <c r="DZ401" s="52"/>
      <c r="EA401" s="52"/>
      <c r="EB401" s="52"/>
      <c r="EC401" s="52"/>
      <c r="ED401" s="52"/>
      <c r="EE401" s="52"/>
      <c r="EF401" s="52"/>
      <c r="EG401" s="52"/>
      <c r="EH401" s="52"/>
      <c r="EI401" s="52"/>
      <c r="EJ401" s="52"/>
      <c r="EK401" s="52"/>
      <c r="EL401" s="52"/>
      <c r="EM401" s="52"/>
      <c r="EN401" s="52"/>
      <c r="EO401" s="52"/>
      <c r="EP401" s="52"/>
      <c r="EQ401" s="52"/>
      <c r="ER401" s="52"/>
      <c r="ES401" s="52"/>
      <c r="ET401" s="52"/>
      <c r="EU401" s="52"/>
      <c r="EV401" s="52"/>
      <c r="EW401" s="52"/>
      <c r="EX401" s="52"/>
    </row>
    <row r="402" spans="1:154" s="54" customFormat="1" ht="14.25" x14ac:dyDescent="0.2">
      <c r="A402" t="str">
        <f t="shared" si="54"/>
        <v>0601164P</v>
      </c>
      <c r="B402" t="str">
        <f t="shared" si="54"/>
        <v>PR</v>
      </c>
      <c r="C402"/>
      <c r="D402"/>
      <c r="E402"/>
      <c r="F402" s="57"/>
      <c r="G402"/>
      <c r="I402" s="57"/>
      <c r="J402" s="57"/>
      <c r="L402" s="18"/>
      <c r="N402" s="57"/>
      <c r="O402" s="18"/>
      <c r="R402"/>
      <c r="U402" s="57"/>
      <c r="V402" s="57"/>
      <c r="X402" s="18" t="str">
        <f t="shared" si="57"/>
        <v>+ + +</v>
      </c>
      <c r="Z402" s="57"/>
      <c r="AA402"/>
      <c r="AD402"/>
      <c r="AG402"/>
      <c r="AH402" s="57"/>
      <c r="AJ402" s="18" t="str">
        <f t="shared" si="58"/>
        <v>+ + +</v>
      </c>
      <c r="AK402" s="74"/>
      <c r="AL402" s="57"/>
      <c r="AM402" s="18" t="str">
        <f t="shared" si="59"/>
        <v>+ +</v>
      </c>
      <c r="AP402" s="18" t="str">
        <f t="shared" si="60"/>
        <v>+ +</v>
      </c>
      <c r="AS402" s="18" t="str">
        <f t="shared" si="61"/>
        <v>+ + +</v>
      </c>
      <c r="AT402" s="57"/>
      <c r="AV402" s="18"/>
      <c r="AW402" s="98"/>
      <c r="AX402" s="57"/>
      <c r="AY402" s="18" t="str">
        <f t="shared" si="63"/>
        <v>- - -</v>
      </c>
      <c r="AZ402" s="98">
        <v>9.5</v>
      </c>
      <c r="BB402" s="18" t="str">
        <f t="shared" si="64"/>
        <v>+</v>
      </c>
      <c r="BC402" s="98"/>
      <c r="BE402" s="18" t="str">
        <f t="shared" si="65"/>
        <v>+ + +</v>
      </c>
      <c r="BF402" s="94"/>
      <c r="BH402"/>
      <c r="BJ402" s="57"/>
      <c r="BK402" s="18" t="str">
        <f t="shared" si="66"/>
        <v>+ + +</v>
      </c>
      <c r="BL402" s="94"/>
      <c r="BN402"/>
      <c r="BQ402" s="18" t="str">
        <f t="shared" si="67"/>
        <v>+ + +</v>
      </c>
      <c r="BR402" s="93"/>
      <c r="BT402"/>
      <c r="BV402" s="57"/>
      <c r="BW402" s="18"/>
      <c r="BZ402" s="18" t="str">
        <f t="shared" si="69"/>
        <v>+ + +</v>
      </c>
      <c r="CA402" s="90"/>
      <c r="CC402" s="18"/>
      <c r="CD402" s="94"/>
      <c r="CF402" s="18" t="str">
        <f t="shared" si="71"/>
        <v>+</v>
      </c>
      <c r="CG402" s="94">
        <v>3.2</v>
      </c>
      <c r="CH402" s="57"/>
      <c r="CI402" s="18" t="str">
        <f t="shared" si="72"/>
        <v>+ + +</v>
      </c>
      <c r="CL402"/>
      <c r="CO402" s="18" t="str">
        <f t="shared" si="73"/>
        <v>- - -</v>
      </c>
      <c r="CP402" s="57"/>
      <c r="CT402" s="57"/>
      <c r="CU402" s="18" t="str">
        <f t="shared" si="74"/>
        <v>+</v>
      </c>
      <c r="DB402" s="57"/>
      <c r="DD402" s="18"/>
      <c r="DE402" s="52"/>
      <c r="DF402" s="57"/>
      <c r="DG402" s="18"/>
      <c r="DH402" s="57"/>
      <c r="DI402" s="52"/>
      <c r="DJ402" s="52"/>
      <c r="DK402" s="57"/>
      <c r="DL402" s="52"/>
      <c r="DM402" s="52"/>
      <c r="DN402" s="52"/>
      <c r="DO402" s="52"/>
      <c r="DP402" s="52"/>
      <c r="DQ402" s="52"/>
      <c r="DR402" s="52"/>
      <c r="DS402" s="52"/>
      <c r="DT402" s="52"/>
      <c r="DU402" s="52"/>
      <c r="DV402" s="52"/>
      <c r="DW402" s="57"/>
      <c r="DX402" s="57"/>
      <c r="DY402" s="57"/>
      <c r="DZ402" s="52"/>
      <c r="EA402" s="52"/>
      <c r="EB402" s="52"/>
      <c r="EC402" s="52"/>
      <c r="ED402" s="52"/>
      <c r="EE402" s="52"/>
      <c r="EF402" s="52"/>
      <c r="EG402" s="52"/>
      <c r="EH402" s="52"/>
      <c r="EI402" s="52"/>
      <c r="EJ402" s="52"/>
      <c r="EK402" s="52"/>
      <c r="EL402" s="52"/>
      <c r="EM402" s="52"/>
      <c r="EN402" s="52"/>
      <c r="EO402" s="52"/>
      <c r="EP402" s="52"/>
      <c r="EQ402" s="52"/>
      <c r="ER402" s="52"/>
      <c r="ES402" s="52"/>
      <c r="ET402" s="52"/>
      <c r="EU402" s="52"/>
      <c r="EV402" s="52"/>
      <c r="EW402" s="52"/>
      <c r="EX402" s="52"/>
    </row>
    <row r="403" spans="1:154" s="54" customFormat="1" ht="14.25" x14ac:dyDescent="0.2">
      <c r="A403" t="str">
        <f t="shared" si="54"/>
        <v>0601896K</v>
      </c>
      <c r="B403" t="str">
        <f t="shared" si="54"/>
        <v>PR</v>
      </c>
      <c r="C403"/>
      <c r="D403"/>
      <c r="E403"/>
      <c r="F403" s="57"/>
      <c r="G403"/>
      <c r="I403" s="57"/>
      <c r="J403" s="57"/>
      <c r="L403" s="18"/>
      <c r="N403" s="57"/>
      <c r="O403" s="18"/>
      <c r="R403"/>
      <c r="U403" s="57"/>
      <c r="V403" s="57"/>
      <c r="X403" s="18" t="str">
        <f t="shared" si="57"/>
        <v>+ + +</v>
      </c>
      <c r="Z403" s="57"/>
      <c r="AA403"/>
      <c r="AD403"/>
      <c r="AG403"/>
      <c r="AH403" s="57"/>
      <c r="AJ403" s="18" t="str">
        <f t="shared" si="58"/>
        <v>+ +</v>
      </c>
      <c r="AK403" s="74"/>
      <c r="AL403" s="57"/>
      <c r="AM403" s="18" t="str">
        <f t="shared" si="59"/>
        <v>-</v>
      </c>
      <c r="AP403" s="18" t="str">
        <f t="shared" si="60"/>
        <v>-</v>
      </c>
      <c r="AS403" s="18" t="str">
        <f t="shared" si="61"/>
        <v>+ + +</v>
      </c>
      <c r="AT403" s="57"/>
      <c r="AV403" s="18"/>
      <c r="AW403" s="98"/>
      <c r="AX403" s="57"/>
      <c r="AY403" s="18" t="str">
        <f t="shared" si="63"/>
        <v>+</v>
      </c>
      <c r="AZ403" s="98">
        <v>0</v>
      </c>
      <c r="BB403" s="18" t="str">
        <f t="shared" si="64"/>
        <v>+</v>
      </c>
      <c r="BC403" s="98"/>
      <c r="BE403" s="18" t="str">
        <f t="shared" si="65"/>
        <v>+</v>
      </c>
      <c r="BF403" s="94"/>
      <c r="BH403"/>
      <c r="BJ403" s="57"/>
      <c r="BK403" s="18" t="str">
        <f t="shared" si="66"/>
        <v>+ +</v>
      </c>
      <c r="BL403" s="94"/>
      <c r="BN403"/>
      <c r="BQ403" s="18" t="str">
        <f t="shared" si="67"/>
        <v>+ + +</v>
      </c>
      <c r="BR403" s="93"/>
      <c r="BT403"/>
      <c r="BV403" s="57"/>
      <c r="BW403" s="18"/>
      <c r="BZ403" s="18" t="str">
        <f t="shared" si="69"/>
        <v>+ + +</v>
      </c>
      <c r="CA403" s="90"/>
      <c r="CC403" s="18"/>
      <c r="CD403" s="94"/>
      <c r="CF403" s="18" t="str">
        <f t="shared" si="71"/>
        <v>+ +</v>
      </c>
      <c r="CG403" s="94">
        <v>0</v>
      </c>
      <c r="CH403" s="57"/>
      <c r="CI403" s="18" t="str">
        <f t="shared" si="72"/>
        <v>+ + +</v>
      </c>
      <c r="CL403"/>
      <c r="CO403" s="18" t="str">
        <f t="shared" si="73"/>
        <v>- - -</v>
      </c>
      <c r="CP403" s="57"/>
      <c r="CT403" s="57"/>
      <c r="CU403" s="18" t="str">
        <f t="shared" si="74"/>
        <v>+ +</v>
      </c>
      <c r="DB403" s="57"/>
      <c r="DD403" s="18"/>
      <c r="DE403" s="52"/>
      <c r="DF403" s="57"/>
      <c r="DG403" s="18"/>
      <c r="DH403" s="57"/>
      <c r="DI403" s="52"/>
      <c r="DJ403" s="52"/>
      <c r="DK403" s="57"/>
      <c r="DL403" s="52"/>
      <c r="DM403" s="52"/>
      <c r="DN403" s="52"/>
      <c r="DO403" s="52"/>
      <c r="DP403" s="52"/>
      <c r="DQ403" s="52"/>
      <c r="DR403" s="52"/>
      <c r="DS403" s="52"/>
      <c r="DT403" s="52"/>
      <c r="DU403" s="52"/>
      <c r="DV403" s="52"/>
      <c r="DW403" s="57"/>
      <c r="DX403" s="57"/>
      <c r="DY403" s="57"/>
      <c r="DZ403" s="52"/>
      <c r="EA403" s="52"/>
      <c r="EB403" s="52"/>
      <c r="EC403" s="52"/>
      <c r="ED403" s="52"/>
      <c r="EE403" s="52"/>
      <c r="EF403" s="52"/>
      <c r="EG403" s="52"/>
      <c r="EH403" s="52"/>
      <c r="EI403" s="52"/>
      <c r="EJ403" s="52"/>
      <c r="EK403" s="52"/>
      <c r="EL403" s="52"/>
      <c r="EM403" s="52"/>
      <c r="EN403" s="52"/>
      <c r="EO403" s="52"/>
      <c r="EP403" s="52"/>
      <c r="EQ403" s="52"/>
      <c r="ER403" s="52"/>
      <c r="ES403" s="52"/>
      <c r="ET403" s="52"/>
      <c r="EU403" s="52"/>
      <c r="EV403" s="52"/>
      <c r="EW403" s="52"/>
      <c r="EX403" s="52"/>
    </row>
    <row r="404" spans="1:154" s="54" customFormat="1" ht="14.25" x14ac:dyDescent="0.2">
      <c r="A404" t="str">
        <f t="shared" si="54"/>
        <v>0601946P</v>
      </c>
      <c r="B404" t="str">
        <f t="shared" si="54"/>
        <v>PR</v>
      </c>
      <c r="C404"/>
      <c r="D404"/>
      <c r="E404"/>
      <c r="F404" s="57"/>
      <c r="G404"/>
      <c r="I404" s="57"/>
      <c r="J404" s="57"/>
      <c r="L404" s="18"/>
      <c r="N404" s="57"/>
      <c r="O404" s="18"/>
      <c r="R404"/>
      <c r="U404" s="57"/>
      <c r="V404" s="57"/>
      <c r="X404" s="18" t="str">
        <f t="shared" si="57"/>
        <v>+ +</v>
      </c>
      <c r="Z404" s="57"/>
      <c r="AA404"/>
      <c r="AD404"/>
      <c r="AG404"/>
      <c r="AH404" s="57"/>
      <c r="AJ404" s="18" t="str">
        <f t="shared" si="58"/>
        <v>+ +</v>
      </c>
      <c r="AK404" s="74"/>
      <c r="AL404" s="57"/>
      <c r="AM404" s="18" t="str">
        <f t="shared" si="59"/>
        <v>+</v>
      </c>
      <c r="AP404" s="18" t="str">
        <f t="shared" si="60"/>
        <v>-</v>
      </c>
      <c r="AS404" s="18" t="str">
        <f t="shared" si="61"/>
        <v>+</v>
      </c>
      <c r="AT404" s="57"/>
      <c r="AV404" s="18" t="str">
        <f t="shared" si="62"/>
        <v>+</v>
      </c>
      <c r="AW404" s="98"/>
      <c r="AX404" s="57"/>
      <c r="AY404" s="18" t="str">
        <f t="shared" si="63"/>
        <v>+</v>
      </c>
      <c r="AZ404" s="98">
        <v>0</v>
      </c>
      <c r="BB404" s="18" t="str">
        <f t="shared" si="64"/>
        <v>-</v>
      </c>
      <c r="BC404" s="98"/>
      <c r="BE404" s="18" t="str">
        <f t="shared" si="65"/>
        <v>+</v>
      </c>
      <c r="BF404" s="94"/>
      <c r="BH404"/>
      <c r="BJ404" s="57"/>
      <c r="BK404" s="18" t="str">
        <f t="shared" si="66"/>
        <v>+ +</v>
      </c>
      <c r="BL404" s="94"/>
      <c r="BN404"/>
      <c r="BQ404" s="18" t="str">
        <f t="shared" si="67"/>
        <v>+ +</v>
      </c>
      <c r="BR404" s="93"/>
      <c r="BT404"/>
      <c r="BV404" s="57"/>
      <c r="BW404" s="18"/>
      <c r="BZ404" s="18" t="str">
        <f t="shared" si="69"/>
        <v>-</v>
      </c>
      <c r="CA404" s="90"/>
      <c r="CC404" s="18" t="str">
        <f t="shared" si="70"/>
        <v>+ +</v>
      </c>
      <c r="CD404" s="94"/>
      <c r="CF404" s="18" t="str">
        <f t="shared" si="71"/>
        <v>+ +</v>
      </c>
      <c r="CG404" s="94">
        <v>0</v>
      </c>
      <c r="CH404" s="57"/>
      <c r="CI404" s="18" t="str">
        <f t="shared" si="72"/>
        <v>+ + +</v>
      </c>
      <c r="CL404"/>
      <c r="CO404" s="18" t="str">
        <f t="shared" si="73"/>
        <v>- - -</v>
      </c>
      <c r="CP404" s="57"/>
      <c r="CT404" s="57"/>
      <c r="CU404" s="18" t="str">
        <f t="shared" si="74"/>
        <v>+</v>
      </c>
      <c r="DB404" s="57"/>
      <c r="DD404" s="18"/>
      <c r="DE404" s="52"/>
      <c r="DF404" s="57"/>
      <c r="DG404" s="18"/>
      <c r="DH404" s="57"/>
      <c r="DI404" s="52"/>
      <c r="DJ404" s="52"/>
      <c r="DK404" s="57"/>
      <c r="DL404" s="52"/>
      <c r="DM404" s="52"/>
      <c r="DN404" s="52"/>
      <c r="DO404" s="52"/>
      <c r="DP404" s="52"/>
      <c r="DQ404" s="52"/>
      <c r="DR404" s="52"/>
      <c r="DS404" s="52"/>
      <c r="DT404" s="52"/>
      <c r="DU404" s="52"/>
      <c r="DV404" s="52"/>
      <c r="DW404" s="57"/>
      <c r="DX404" s="57"/>
      <c r="DY404" s="57"/>
      <c r="DZ404" s="52"/>
      <c r="EA404" s="52"/>
      <c r="EB404" s="52"/>
      <c r="EC404" s="52"/>
      <c r="ED404" s="52"/>
      <c r="EE404" s="52"/>
      <c r="EF404" s="52"/>
      <c r="EG404" s="52"/>
      <c r="EH404" s="52"/>
      <c r="EI404" s="52"/>
      <c r="EJ404" s="52"/>
      <c r="EK404" s="52"/>
      <c r="EL404" s="52"/>
      <c r="EM404" s="52"/>
      <c r="EN404" s="52"/>
      <c r="EO404" s="52"/>
      <c r="EP404" s="52"/>
      <c r="EQ404" s="52"/>
      <c r="ER404" s="52"/>
      <c r="ES404" s="52"/>
      <c r="ET404" s="52"/>
      <c r="EU404" s="52"/>
      <c r="EV404" s="52"/>
      <c r="EW404" s="52"/>
      <c r="EX404" s="52"/>
    </row>
    <row r="405" spans="1:154" s="54" customFormat="1" ht="14.25" x14ac:dyDescent="0.2">
      <c r="A405" t="str">
        <f t="shared" si="54"/>
        <v>0601947R</v>
      </c>
      <c r="B405" t="str">
        <f t="shared" si="54"/>
        <v>PR</v>
      </c>
      <c r="C405"/>
      <c r="D405"/>
      <c r="E405"/>
      <c r="F405" s="57"/>
      <c r="G405"/>
      <c r="I405" s="57"/>
      <c r="J405" s="57"/>
      <c r="L405" s="18"/>
      <c r="N405" s="57"/>
      <c r="O405" s="18"/>
      <c r="R405"/>
      <c r="U405" s="57"/>
      <c r="V405" s="57"/>
      <c r="X405" s="18" t="str">
        <f t="shared" si="57"/>
        <v>+ + +</v>
      </c>
      <c r="Z405" s="57"/>
      <c r="AA405"/>
      <c r="AD405"/>
      <c r="AG405"/>
      <c r="AH405" s="57"/>
      <c r="AJ405" s="18" t="str">
        <f t="shared" si="58"/>
        <v>+ + +</v>
      </c>
      <c r="AK405" s="74"/>
      <c r="AL405" s="57"/>
      <c r="AM405" s="18" t="str">
        <f t="shared" si="59"/>
        <v>+</v>
      </c>
      <c r="AP405" s="18" t="str">
        <f t="shared" si="60"/>
        <v>+</v>
      </c>
      <c r="AS405" s="18" t="str">
        <f t="shared" si="61"/>
        <v>+ + +</v>
      </c>
      <c r="AT405" s="57"/>
      <c r="AV405" s="18"/>
      <c r="AW405" s="98"/>
      <c r="AX405" s="57"/>
      <c r="AY405" s="18" t="str">
        <f t="shared" si="63"/>
        <v>- - -</v>
      </c>
      <c r="AZ405" s="98">
        <v>10.5</v>
      </c>
      <c r="BB405" s="18" t="str">
        <f t="shared" si="64"/>
        <v>+</v>
      </c>
      <c r="BC405" s="98"/>
      <c r="BE405" s="18" t="str">
        <f t="shared" si="65"/>
        <v>+ + +</v>
      </c>
      <c r="BF405" s="94"/>
      <c r="BH405"/>
      <c r="BJ405" s="57"/>
      <c r="BK405" s="18" t="str">
        <f t="shared" si="66"/>
        <v>+ + +</v>
      </c>
      <c r="BL405" s="94"/>
      <c r="BN405"/>
      <c r="BQ405" s="18" t="str">
        <f t="shared" si="67"/>
        <v>+ + +</v>
      </c>
      <c r="BR405" s="93"/>
      <c r="BT405"/>
      <c r="BV405" s="57"/>
      <c r="BW405" s="18"/>
      <c r="BZ405" s="18" t="str">
        <f t="shared" si="69"/>
        <v>+ + +</v>
      </c>
      <c r="CA405" s="90"/>
      <c r="CC405" s="18"/>
      <c r="CD405" s="94"/>
      <c r="CF405" s="18" t="str">
        <f t="shared" si="71"/>
        <v>+ +</v>
      </c>
      <c r="CG405" s="94">
        <v>0</v>
      </c>
      <c r="CH405" s="57"/>
      <c r="CI405" s="18" t="str">
        <f t="shared" si="72"/>
        <v>+ + +</v>
      </c>
      <c r="CL405"/>
      <c r="CO405" s="18" t="str">
        <f t="shared" si="73"/>
        <v>- - -</v>
      </c>
      <c r="CP405" s="57"/>
      <c r="CT405" s="57"/>
      <c r="CU405" s="18" t="str">
        <f t="shared" si="74"/>
        <v>+ +</v>
      </c>
      <c r="DB405" s="57"/>
      <c r="DD405" s="18"/>
      <c r="DE405" s="52"/>
      <c r="DF405" s="57"/>
      <c r="DG405" s="18"/>
      <c r="DH405" s="57"/>
      <c r="DI405" s="52"/>
      <c r="DJ405" s="52"/>
      <c r="DK405" s="57"/>
      <c r="DL405" s="52"/>
      <c r="DM405" s="52"/>
      <c r="DN405" s="52"/>
      <c r="DO405" s="52"/>
      <c r="DP405" s="52"/>
      <c r="DQ405" s="52"/>
      <c r="DR405" s="52"/>
      <c r="DS405" s="52"/>
      <c r="DT405" s="52"/>
      <c r="DU405" s="52"/>
      <c r="DV405" s="52"/>
      <c r="DW405" s="57"/>
      <c r="DX405" s="57"/>
      <c r="DY405" s="57"/>
      <c r="DZ405" s="52"/>
      <c r="EA405" s="52"/>
      <c r="EB405" s="52"/>
      <c r="EC405" s="52"/>
      <c r="ED405" s="52"/>
      <c r="EE405" s="52"/>
      <c r="EF405" s="52"/>
      <c r="EG405" s="52"/>
      <c r="EH405" s="52"/>
      <c r="EI405" s="52"/>
      <c r="EJ405" s="52"/>
      <c r="EK405" s="52"/>
      <c r="EL405" s="52"/>
      <c r="EM405" s="52"/>
      <c r="EN405" s="52"/>
      <c r="EO405" s="52"/>
      <c r="EP405" s="52"/>
      <c r="EQ405" s="52"/>
      <c r="ER405" s="52"/>
      <c r="ES405" s="52"/>
      <c r="ET405" s="52"/>
      <c r="EU405" s="52"/>
      <c r="EV405" s="52"/>
      <c r="EW405" s="52"/>
      <c r="EX405" s="52"/>
    </row>
    <row r="406" spans="1:154" s="54" customFormat="1" ht="14.25" x14ac:dyDescent="0.2">
      <c r="A406" t="str">
        <f t="shared" si="54"/>
        <v>0801231D</v>
      </c>
      <c r="B406" t="str">
        <f t="shared" si="54"/>
        <v>PR</v>
      </c>
      <c r="C406"/>
      <c r="D406"/>
      <c r="E406"/>
      <c r="F406" s="57"/>
      <c r="G406"/>
      <c r="I406" s="57"/>
      <c r="J406" s="57"/>
      <c r="L406" s="18"/>
      <c r="N406" s="57"/>
      <c r="O406" s="18"/>
      <c r="R406"/>
      <c r="U406" s="57"/>
      <c r="V406" s="57"/>
      <c r="X406" s="18" t="str">
        <f t="shared" si="57"/>
        <v>+ +</v>
      </c>
      <c r="Z406" s="57"/>
      <c r="AA406"/>
      <c r="AD406"/>
      <c r="AG406"/>
      <c r="AH406" s="57"/>
      <c r="AJ406" s="18" t="str">
        <f t="shared" si="58"/>
        <v>+ +</v>
      </c>
      <c r="AK406" s="74"/>
      <c r="AL406" s="57"/>
      <c r="AM406" s="18" t="str">
        <f t="shared" si="59"/>
        <v>+ + +</v>
      </c>
      <c r="AP406" s="18" t="str">
        <f t="shared" si="60"/>
        <v>+ + +</v>
      </c>
      <c r="AS406" s="18" t="str">
        <f t="shared" si="61"/>
        <v>+ + +</v>
      </c>
      <c r="AT406" s="57"/>
      <c r="AV406" s="18" t="str">
        <f t="shared" si="62"/>
        <v>+</v>
      </c>
      <c r="AW406" s="98"/>
      <c r="AX406" s="57"/>
      <c r="AY406" s="18"/>
      <c r="AZ406" s="98"/>
      <c r="BB406" s="18" t="str">
        <f t="shared" si="64"/>
        <v>- - -</v>
      </c>
      <c r="BC406" s="98"/>
      <c r="BE406" s="18"/>
      <c r="BF406" s="94"/>
      <c r="BH406"/>
      <c r="BJ406" s="57"/>
      <c r="BK406" s="18"/>
      <c r="BL406" s="94"/>
      <c r="BN406"/>
      <c r="BQ406" s="18"/>
      <c r="BR406" s="93"/>
      <c r="BT406"/>
      <c r="BV406" s="57"/>
      <c r="BW406" s="18"/>
      <c r="BZ406" s="18"/>
      <c r="CA406" s="90"/>
      <c r="CC406" s="18" t="str">
        <f t="shared" si="70"/>
        <v>+ +</v>
      </c>
      <c r="CD406" s="94"/>
      <c r="CF406" s="18"/>
      <c r="CG406" s="94"/>
      <c r="CH406" s="57"/>
      <c r="CI406" s="18" t="str">
        <f t="shared" si="72"/>
        <v>+</v>
      </c>
      <c r="CL406"/>
      <c r="CO406" s="18" t="str">
        <f t="shared" si="73"/>
        <v>- - -</v>
      </c>
      <c r="CP406" s="57"/>
      <c r="CT406" s="57"/>
      <c r="CU406" s="18" t="str">
        <f t="shared" si="74"/>
        <v>- - -</v>
      </c>
      <c r="DB406" s="57"/>
      <c r="DD406" s="18"/>
      <c r="DE406" s="52"/>
      <c r="DF406" s="57"/>
      <c r="DG406" s="18"/>
      <c r="DH406" s="57"/>
      <c r="DI406" s="52"/>
      <c r="DJ406" s="52"/>
      <c r="DK406" s="57"/>
      <c r="DL406" s="52"/>
      <c r="DM406" s="52"/>
      <c r="DN406" s="52"/>
      <c r="DO406" s="52"/>
      <c r="DP406" s="52"/>
      <c r="DQ406" s="52"/>
      <c r="DR406" s="52"/>
      <c r="DS406" s="52"/>
      <c r="DT406" s="52"/>
      <c r="DU406" s="52"/>
      <c r="DV406" s="52"/>
      <c r="DW406" s="57"/>
      <c r="DX406" s="57"/>
      <c r="DY406" s="57"/>
      <c r="DZ406" s="52"/>
      <c r="EA406" s="52"/>
      <c r="EB406" s="52"/>
      <c r="EC406" s="52"/>
      <c r="ED406" s="52"/>
      <c r="EE406" s="52"/>
      <c r="EF406" s="52"/>
      <c r="EG406" s="52"/>
      <c r="EH406" s="52"/>
      <c r="EI406" s="52"/>
      <c r="EJ406" s="52"/>
      <c r="EK406" s="52"/>
      <c r="EL406" s="52"/>
      <c r="EM406" s="52"/>
      <c r="EN406" s="52"/>
      <c r="EO406" s="52"/>
      <c r="EP406" s="52"/>
      <c r="EQ406" s="52"/>
      <c r="ER406" s="52"/>
      <c r="ES406" s="52"/>
      <c r="ET406" s="52"/>
      <c r="EU406" s="52"/>
      <c r="EV406" s="52"/>
      <c r="EW406" s="52"/>
      <c r="EX406" s="52"/>
    </row>
    <row r="407" spans="1:154" s="54" customFormat="1" ht="14.25" x14ac:dyDescent="0.2">
      <c r="A407" t="str">
        <f t="shared" si="54"/>
        <v>0801945E</v>
      </c>
      <c r="B407" t="str">
        <f t="shared" si="54"/>
        <v>PR</v>
      </c>
      <c r="C407"/>
      <c r="D407"/>
      <c r="E407"/>
      <c r="F407" s="57"/>
      <c r="G407"/>
      <c r="I407" s="57"/>
      <c r="J407" s="57"/>
      <c r="L407" s="18"/>
      <c r="N407" s="57"/>
      <c r="O407" s="18"/>
      <c r="R407"/>
      <c r="U407" s="57"/>
      <c r="V407" s="57"/>
      <c r="X407" s="18" t="str">
        <f t="shared" si="57"/>
        <v>+ + +</v>
      </c>
      <c r="Z407" s="57"/>
      <c r="AA407"/>
      <c r="AD407"/>
      <c r="AG407"/>
      <c r="AH407" s="57"/>
      <c r="AJ407" s="18" t="str">
        <f t="shared" si="58"/>
        <v>+ + +</v>
      </c>
      <c r="AK407" s="74"/>
      <c r="AL407" s="57"/>
      <c r="AM407" s="18" t="str">
        <f t="shared" si="59"/>
        <v>+</v>
      </c>
      <c r="AP407" s="18" t="str">
        <f t="shared" si="60"/>
        <v>+</v>
      </c>
      <c r="AS407" s="18" t="str">
        <f t="shared" si="61"/>
        <v>+ +</v>
      </c>
      <c r="AT407" s="57"/>
      <c r="AV407" s="18"/>
      <c r="AW407" s="98"/>
      <c r="AX407" s="57"/>
      <c r="AY407" s="18" t="str">
        <f t="shared" si="63"/>
        <v>+</v>
      </c>
      <c r="AZ407" s="98">
        <v>0</v>
      </c>
      <c r="BB407" s="18" t="str">
        <f t="shared" si="64"/>
        <v>-</v>
      </c>
      <c r="BC407" s="98"/>
      <c r="BE407" s="18" t="str">
        <f t="shared" si="65"/>
        <v>+</v>
      </c>
      <c r="BF407" s="94"/>
      <c r="BH407"/>
      <c r="BJ407" s="57"/>
      <c r="BK407" s="18" t="str">
        <f t="shared" si="66"/>
        <v>-</v>
      </c>
      <c r="BL407" s="94"/>
      <c r="BN407"/>
      <c r="BQ407" s="18" t="str">
        <f t="shared" si="67"/>
        <v>+</v>
      </c>
      <c r="BR407" s="93"/>
      <c r="BT407"/>
      <c r="BV407" s="57"/>
      <c r="BW407" s="18"/>
      <c r="BZ407" s="18" t="str">
        <f t="shared" si="69"/>
        <v>+ + +</v>
      </c>
      <c r="CA407" s="90"/>
      <c r="CC407" s="18"/>
      <c r="CD407" s="94"/>
      <c r="CF407" s="18" t="str">
        <f t="shared" si="71"/>
        <v>+ +</v>
      </c>
      <c r="CG407" s="94">
        <v>0</v>
      </c>
      <c r="CH407" s="57"/>
      <c r="CI407" s="18" t="str">
        <f t="shared" si="72"/>
        <v>+ + +</v>
      </c>
      <c r="CL407"/>
      <c r="CO407" s="18" t="str">
        <f t="shared" si="73"/>
        <v>- - -</v>
      </c>
      <c r="CP407" s="57"/>
      <c r="CT407" s="57"/>
      <c r="CU407" s="18" t="str">
        <f t="shared" si="74"/>
        <v>+</v>
      </c>
      <c r="DB407" s="57"/>
      <c r="DD407" s="18"/>
      <c r="DE407" s="52"/>
      <c r="DF407" s="57"/>
      <c r="DG407" s="18"/>
      <c r="DH407" s="57"/>
      <c r="DI407" s="52"/>
      <c r="DJ407" s="52"/>
      <c r="DK407" s="57"/>
      <c r="DL407" s="52"/>
      <c r="DM407" s="52"/>
      <c r="DN407" s="52"/>
      <c r="DO407" s="52"/>
      <c r="DP407" s="52"/>
      <c r="DQ407" s="52"/>
      <c r="DR407" s="52"/>
      <c r="DS407" s="52"/>
      <c r="DT407" s="52"/>
      <c r="DU407" s="52"/>
      <c r="DV407" s="52"/>
      <c r="DW407" s="57"/>
      <c r="DX407" s="57"/>
      <c r="DY407" s="57"/>
      <c r="DZ407" s="52"/>
      <c r="EA407" s="52"/>
      <c r="EB407" s="52"/>
      <c r="EC407" s="52"/>
      <c r="ED407" s="52"/>
      <c r="EE407" s="52"/>
      <c r="EF407" s="52"/>
      <c r="EG407" s="52"/>
      <c r="EH407" s="52"/>
      <c r="EI407" s="52"/>
      <c r="EJ407" s="52"/>
      <c r="EK407" s="52"/>
      <c r="EL407" s="52"/>
      <c r="EM407" s="52"/>
      <c r="EN407" s="52"/>
      <c r="EO407" s="52"/>
      <c r="EP407" s="52"/>
      <c r="EQ407" s="52"/>
      <c r="ER407" s="52"/>
      <c r="ES407" s="52"/>
      <c r="ET407" s="52"/>
      <c r="EU407" s="52"/>
      <c r="EV407" s="52"/>
      <c r="EW407" s="52"/>
      <c r="EX407" s="52"/>
    </row>
    <row r="408" spans="1:154" s="54" customFormat="1" ht="14.25" x14ac:dyDescent="0.2">
      <c r="A408" t="str">
        <f t="shared" si="54"/>
        <v>0801946F</v>
      </c>
      <c r="B408" t="str">
        <f t="shared" si="54"/>
        <v>PR</v>
      </c>
      <c r="C408"/>
      <c r="D408"/>
      <c r="E408"/>
      <c r="F408" s="57"/>
      <c r="G408"/>
      <c r="I408" s="57"/>
      <c r="J408" s="57"/>
      <c r="L408" s="18"/>
      <c r="N408" s="57"/>
      <c r="O408" s="18"/>
      <c r="R408"/>
      <c r="U408" s="57"/>
      <c r="V408" s="57"/>
      <c r="X408" s="18" t="str">
        <f t="shared" si="57"/>
        <v>+ + +</v>
      </c>
      <c r="Z408" s="57"/>
      <c r="AA408"/>
      <c r="AD408"/>
      <c r="AG408"/>
      <c r="AH408" s="57"/>
      <c r="AJ408" s="18" t="str">
        <f t="shared" si="58"/>
        <v>+ + +</v>
      </c>
      <c r="AK408" s="74"/>
      <c r="AL408" s="57"/>
      <c r="AM408" s="18" t="str">
        <f t="shared" si="59"/>
        <v>+</v>
      </c>
      <c r="AP408" s="18" t="str">
        <f t="shared" si="60"/>
        <v>+</v>
      </c>
      <c r="AS408" s="18" t="str">
        <f t="shared" si="61"/>
        <v>+ + +</v>
      </c>
      <c r="AT408" s="57"/>
      <c r="AV408" s="18"/>
      <c r="AW408" s="98"/>
      <c r="AX408" s="57"/>
      <c r="AY408" s="18" t="str">
        <f t="shared" si="63"/>
        <v>+</v>
      </c>
      <c r="AZ408" s="98">
        <v>0</v>
      </c>
      <c r="BB408" s="18" t="str">
        <f t="shared" si="64"/>
        <v>- - -</v>
      </c>
      <c r="BC408" s="98"/>
      <c r="BE408" s="18" t="str">
        <f t="shared" si="65"/>
        <v>+ +</v>
      </c>
      <c r="BF408" s="94"/>
      <c r="BH408"/>
      <c r="BJ408" s="57"/>
      <c r="BK408" s="18" t="str">
        <f t="shared" si="66"/>
        <v>+</v>
      </c>
      <c r="BL408" s="94"/>
      <c r="BN408"/>
      <c r="BQ408" s="18" t="str">
        <f t="shared" si="67"/>
        <v>+</v>
      </c>
      <c r="BR408" s="93"/>
      <c r="BT408"/>
      <c r="BV408" s="57"/>
      <c r="BW408" s="18"/>
      <c r="BZ408" s="18" t="str">
        <f t="shared" si="69"/>
        <v>+ + +</v>
      </c>
      <c r="CA408" s="90"/>
      <c r="CC408" s="18"/>
      <c r="CD408" s="94"/>
      <c r="CF408" s="18" t="str">
        <f t="shared" si="71"/>
        <v>+</v>
      </c>
      <c r="CG408" s="94">
        <v>3</v>
      </c>
      <c r="CH408" s="57"/>
      <c r="CI408" s="18" t="str">
        <f t="shared" si="72"/>
        <v>+</v>
      </c>
      <c r="CL408"/>
      <c r="CO408" s="18" t="str">
        <f t="shared" si="73"/>
        <v>+ +</v>
      </c>
      <c r="CP408" s="57"/>
      <c r="CT408" s="57"/>
      <c r="CU408" s="18" t="str">
        <f t="shared" si="74"/>
        <v>- - -</v>
      </c>
      <c r="DB408" s="57"/>
      <c r="DD408" s="18"/>
      <c r="DE408" s="52"/>
      <c r="DF408" s="57"/>
      <c r="DG408" s="18"/>
      <c r="DH408" s="57"/>
      <c r="DI408" s="52"/>
      <c r="DJ408" s="52"/>
      <c r="DK408" s="57"/>
      <c r="DL408" s="52"/>
      <c r="DM408" s="52"/>
      <c r="DN408" s="52"/>
      <c r="DO408" s="52"/>
      <c r="DP408" s="52"/>
      <c r="DQ408" s="52"/>
      <c r="DR408" s="52"/>
      <c r="DS408" s="52"/>
      <c r="DT408" s="52"/>
      <c r="DU408" s="52"/>
      <c r="DV408" s="52"/>
      <c r="DW408" s="57"/>
      <c r="DX408" s="57"/>
      <c r="DY408" s="57"/>
      <c r="DZ408" s="52"/>
      <c r="EA408" s="52"/>
      <c r="EB408" s="52"/>
      <c r="EC408" s="52"/>
      <c r="ED408" s="52"/>
      <c r="EE408" s="52"/>
      <c r="EF408" s="52"/>
      <c r="EG408" s="52"/>
      <c r="EH408" s="52"/>
      <c r="EI408" s="52"/>
      <c r="EJ408" s="52"/>
      <c r="EK408" s="52"/>
      <c r="EL408" s="52"/>
      <c r="EM408" s="52"/>
      <c r="EN408" s="52"/>
      <c r="EO408" s="52"/>
      <c r="EP408" s="52"/>
      <c r="EQ408" s="52"/>
      <c r="ER408" s="52"/>
      <c r="ES408" s="52"/>
      <c r="ET408" s="52"/>
      <c r="EU408" s="52"/>
      <c r="EV408" s="52"/>
      <c r="EW408" s="52"/>
      <c r="EX408" s="52"/>
    </row>
    <row r="409" spans="1:154" s="54" customFormat="1" ht="14.25" x14ac:dyDescent="0.2">
      <c r="A409" t="str">
        <f t="shared" si="54"/>
        <v>0801947G</v>
      </c>
      <c r="B409" t="str">
        <f t="shared" si="54"/>
        <v>PR</v>
      </c>
      <c r="C409"/>
      <c r="D409"/>
      <c r="E409"/>
      <c r="F409" s="57"/>
      <c r="G409"/>
      <c r="I409" s="57"/>
      <c r="J409" s="57"/>
      <c r="L409" s="18"/>
      <c r="N409" s="57"/>
      <c r="O409" s="18"/>
      <c r="R409"/>
      <c r="U409" s="57"/>
      <c r="V409" s="57"/>
      <c r="X409" s="18" t="str">
        <f t="shared" si="57"/>
        <v>+ + +</v>
      </c>
      <c r="Z409" s="57"/>
      <c r="AA409"/>
      <c r="AD409"/>
      <c r="AG409"/>
      <c r="AH409" s="57"/>
      <c r="AJ409" s="18" t="str">
        <f t="shared" si="58"/>
        <v>+ + +</v>
      </c>
      <c r="AK409" s="74"/>
      <c r="AL409" s="57"/>
      <c r="AM409" s="18" t="str">
        <f t="shared" si="59"/>
        <v>- - -</v>
      </c>
      <c r="AP409" s="18" t="str">
        <f t="shared" si="60"/>
        <v>-</v>
      </c>
      <c r="AS409" s="18" t="str">
        <f t="shared" si="61"/>
        <v>+ + +</v>
      </c>
      <c r="AT409" s="57"/>
      <c r="AV409" s="18"/>
      <c r="AW409" s="98"/>
      <c r="AX409" s="57"/>
      <c r="AY409" s="18" t="str">
        <f t="shared" si="63"/>
        <v>-</v>
      </c>
      <c r="AZ409" s="98">
        <v>1.7</v>
      </c>
      <c r="BB409" s="18" t="str">
        <f t="shared" si="64"/>
        <v>-</v>
      </c>
      <c r="BC409" s="98"/>
      <c r="BE409" s="18" t="str">
        <f t="shared" si="65"/>
        <v>+ +</v>
      </c>
      <c r="BF409" s="94"/>
      <c r="BH409"/>
      <c r="BJ409" s="57"/>
      <c r="BK409" s="18" t="str">
        <f t="shared" si="66"/>
        <v>+</v>
      </c>
      <c r="BL409" s="94"/>
      <c r="BN409"/>
      <c r="BQ409" s="18" t="str">
        <f t="shared" si="67"/>
        <v>+ + +</v>
      </c>
      <c r="BR409" s="93"/>
      <c r="BT409"/>
      <c r="BV409" s="57"/>
      <c r="BW409" s="18"/>
      <c r="BZ409" s="18" t="str">
        <f t="shared" si="69"/>
        <v>+</v>
      </c>
      <c r="CA409" s="90"/>
      <c r="CC409" s="18"/>
      <c r="CD409" s="94"/>
      <c r="CF409" s="18" t="str">
        <f t="shared" si="71"/>
        <v>+</v>
      </c>
      <c r="CG409" s="94">
        <v>3.7</v>
      </c>
      <c r="CH409" s="57"/>
      <c r="CI409" s="18" t="str">
        <f t="shared" si="72"/>
        <v>+ + +</v>
      </c>
      <c r="CL409"/>
      <c r="CO409" s="18" t="str">
        <f t="shared" si="73"/>
        <v>- - -</v>
      </c>
      <c r="CP409" s="57"/>
      <c r="CT409" s="57"/>
      <c r="CU409" s="18" t="str">
        <f t="shared" si="74"/>
        <v>+</v>
      </c>
      <c r="DB409" s="57"/>
      <c r="DD409" s="18"/>
      <c r="DE409" s="52"/>
      <c r="DF409" s="57"/>
      <c r="DG409" s="18"/>
      <c r="DH409" s="57"/>
      <c r="DI409" s="52"/>
      <c r="DJ409" s="52"/>
      <c r="DK409" s="57"/>
      <c r="DL409" s="52"/>
      <c r="DM409" s="52"/>
      <c r="DN409" s="52"/>
      <c r="DO409" s="52"/>
      <c r="DP409" s="52"/>
      <c r="DQ409" s="52"/>
      <c r="DR409" s="52"/>
      <c r="DS409" s="52"/>
      <c r="DT409" s="52"/>
      <c r="DU409" s="52"/>
      <c r="DV409" s="52"/>
      <c r="DW409" s="57"/>
      <c r="DX409" s="57"/>
      <c r="DY409" s="57"/>
      <c r="DZ409" s="52"/>
      <c r="EA409" s="52"/>
      <c r="EB409" s="52"/>
      <c r="EC409" s="52"/>
      <c r="ED409" s="52"/>
      <c r="EE409" s="52"/>
      <c r="EF409" s="52"/>
      <c r="EG409" s="52"/>
      <c r="EH409" s="52"/>
      <c r="EI409" s="52"/>
      <c r="EJ409" s="52"/>
      <c r="EK409" s="52"/>
      <c r="EL409" s="52"/>
      <c r="EM409" s="52"/>
      <c r="EN409" s="52"/>
      <c r="EO409" s="52"/>
      <c r="EP409" s="52"/>
      <c r="EQ409" s="52"/>
      <c r="ER409" s="52"/>
      <c r="ES409" s="52"/>
      <c r="ET409" s="52"/>
      <c r="EU409" s="52"/>
      <c r="EV409" s="52"/>
      <c r="EW409" s="52"/>
      <c r="EX409" s="52"/>
    </row>
    <row r="410" spans="1:154" s="54" customFormat="1" ht="14.25" x14ac:dyDescent="0.2">
      <c r="A410" t="str">
        <f t="shared" ref="A410:B413" si="77">A73</f>
        <v>0801948H</v>
      </c>
      <c r="B410" t="str">
        <f t="shared" si="77"/>
        <v>PR</v>
      </c>
      <c r="C410"/>
      <c r="D410"/>
      <c r="E410"/>
      <c r="F410" s="57"/>
      <c r="G410"/>
      <c r="I410" s="57"/>
      <c r="J410" s="57"/>
      <c r="L410" s="18"/>
      <c r="N410" s="57"/>
      <c r="O410" s="18"/>
      <c r="R410"/>
      <c r="U410" s="57"/>
      <c r="V410" s="57"/>
      <c r="X410" s="18" t="str">
        <f t="shared" ref="X410:X413" si="78">IF(AND(X329&gt;=0,X329&lt;$D$344),"+",IF(AND(X329&gt;=$D$344,X329&lt;$E$344),"+ +",IF(X329&gt;=$E$344,"+ + +",IF(AND(X329&lt;0,X329&gt;=-$D$344),"-",IF(AND(X329&lt;-$D$344,X329&gt;=-$E$344),"- -",IF(X329&lt;=-$E$344,"- - -","erreur"))))))</f>
        <v>+ + +</v>
      </c>
      <c r="Z410" s="57"/>
      <c r="AA410"/>
      <c r="AD410"/>
      <c r="AG410"/>
      <c r="AH410" s="57"/>
      <c r="AJ410" s="18" t="str">
        <f t="shared" ref="AJ410:AJ413" si="79">IF(AND(AJ329&gt;=0,AJ329&lt;$D$344),"+",IF(AND(AJ329&gt;=$D$344,AJ329&lt;$E$344),"+ +",IF(AJ329&gt;=$E$344,"+ + +",IF(AND(AJ329&lt;0,AJ329&gt;=-$D$344),"-",IF(AND(AJ329&lt;-$D$344,AJ329&gt;=-$E$344),"- -",IF(AJ329&lt;=-$E$344,"- - -","erreur"))))))</f>
        <v>+</v>
      </c>
      <c r="AK410" s="74"/>
      <c r="AL410" s="57"/>
      <c r="AM410" s="18" t="str">
        <f t="shared" ref="AM410:AM413" si="80">IF(AND(AM329&gt;=0,AM329&lt;$D$344),"+",IF(AND(AM329&gt;=$D$344,AM329&lt;$E$344),"+ +",IF(AM329&gt;=$E$344,"+ + +",IF(AND(AM329&lt;0,AM329&gt;=-$D$344),"-",IF(AND(AM329&lt;-$D$344,AM329&gt;=-$E$344),"- -",IF(AM329&lt;=-$E$344,"- - -","erreur"))))))</f>
        <v>- -</v>
      </c>
      <c r="AP410" s="18" t="str">
        <f t="shared" ref="AP410:AP413" si="81">IF(AND(AP329&gt;=0,AP329&lt;$D$344),"+",IF(AND(AP329&gt;=$D$344,AP329&lt;$E$344),"+ +",IF(AP329&gt;=$E$344,"+ + +",IF(AND(AP329&lt;0,AP329&gt;=-$D$344),"-",IF(AND(AP329&lt;-$D$344,AP329&gt;=-$E$344),"- -",IF(AP329&lt;=-$E$344,"- - -","erreur"))))))</f>
        <v>-</v>
      </c>
      <c r="AS410" s="18" t="str">
        <f t="shared" ref="AS410:AS413" si="82">IF(AND(AS329&gt;=0,AS329&lt;$D$344),"+",IF(AND(AS329&gt;=$D$344,AS329&lt;$E$344),"+ +",IF(AS329&gt;=$E$344,"+ + +",IF(AND(AS329&lt;0,AS329&gt;=-$D$344),"-",IF(AND(AS329&lt;-$D$344,AS329&gt;=-$E$344),"- -",IF(AS329&lt;=-$E$344,"- - -","erreur"))))))</f>
        <v>+ + +</v>
      </c>
      <c r="AT410" s="57"/>
      <c r="AV410" s="18" t="str">
        <f t="shared" ref="AV410" si="83">IF(AND(AV329&gt;=0,AV329&lt;$D$344),"+",IF(AND(AV329&gt;=$D$344,AV329&lt;$E$344),"+ +",IF(AV329&gt;=$E$344,"+ + +",IF(AND(AV329&lt;0,AV329&gt;=-$D$344),"-",IF(AND(AV329&lt;-$D$344,AV329&gt;=-$E$344),"- -",IF(AV329&lt;=-$E$344,"- - -","erreur"))))))</f>
        <v>+</v>
      </c>
      <c r="AW410" s="98"/>
      <c r="AX410" s="57"/>
      <c r="AY410" s="18" t="str">
        <f t="shared" ref="AY410:AY413" si="84">IF(AND(AY329&gt;=0,AY329&lt;$D$344),"+",IF(AND(AY329&gt;=$D$344,AY329&lt;$E$344),"+ +",IF(AY329&gt;=$E$344,"+ + +",IF(AND(AY329&lt;0,AY329&gt;=-$D$344),"-",IF(AND(AY329&lt;-$D$344,AY329&gt;=-$E$344),"- -",IF(AY329&lt;=-$E$344,"- - -","erreur"))))))</f>
        <v>+</v>
      </c>
      <c r="AZ410" s="98">
        <v>0</v>
      </c>
      <c r="BB410" s="18" t="str">
        <f t="shared" ref="BB410:BB413" si="85">IF(AND(BB329&gt;=0,BB329&lt;$D$344),"+",IF(AND(BB329&gt;=$D$344,BB329&lt;$E$344),"+ +",IF(BB329&gt;=$E$344,"+ + +",IF(AND(BB329&lt;0,BB329&gt;=-$D$344),"-",IF(AND(BB329&lt;-$D$344,BB329&gt;=-$E$344),"- -",IF(BB329&lt;=-$E$344,"- - -","erreur"))))))</f>
        <v>+</v>
      </c>
      <c r="BC410" s="98"/>
      <c r="BE410" s="18" t="str">
        <f t="shared" ref="BE410:BE413" si="86">IF(AND(BE329&gt;=0,BE329&lt;$D$344),"+",IF(AND(BE329&gt;=$D$344,BE329&lt;$E$344),"+ +",IF(BE329&gt;=$E$344,"+ + +",IF(AND(BE329&lt;0,BE329&gt;=-$D$344),"-",IF(AND(BE329&lt;-$D$344,BE329&gt;=-$E$344),"- -",IF(BE329&lt;=-$E$344,"- - -","erreur"))))))</f>
        <v>+</v>
      </c>
      <c r="BF410" s="94"/>
      <c r="BH410"/>
      <c r="BJ410" s="57"/>
      <c r="BK410" s="18" t="str">
        <f t="shared" ref="BK410:BK413" si="87">IF(AND(BK329&gt;=0,BK329&lt;$D$344),"+",IF(AND(BK329&gt;=$D$344,BK329&lt;$E$344),"+ +",IF(BK329&gt;=$E$344,"+ + +",IF(AND(BK329&lt;0,BK329&gt;=-$D$344),"-",IF(AND(BK329&lt;-$D$344,BK329&gt;=-$E$344),"- -",IF(BK329&lt;=-$E$344,"- - -","erreur"))))))</f>
        <v>+ +</v>
      </c>
      <c r="BL410" s="94"/>
      <c r="BN410"/>
      <c r="BQ410" s="18" t="str">
        <f t="shared" ref="BQ410:BQ413" si="88">IF(AND(BQ329&gt;=0,BQ329&lt;$D$344),"+",IF(AND(BQ329&gt;=$D$344,BQ329&lt;$E$344),"+ +",IF(BQ329&gt;=$E$344,"+ + +",IF(AND(BQ329&lt;0,BQ329&gt;=-$D$344),"-",IF(AND(BQ329&lt;-$D$344,BQ329&gt;=-$E$344),"- -",IF(BQ329&lt;=-$E$344,"- - -","erreur"))))))</f>
        <v>+</v>
      </c>
      <c r="BR410" s="93"/>
      <c r="BT410"/>
      <c r="BV410" s="57"/>
      <c r="BW410" s="18"/>
      <c r="BZ410" s="18" t="str">
        <f t="shared" ref="BZ410:BZ412" si="89">IF(AND(BZ329&gt;=0,BZ329&lt;$D$344),"+",IF(AND(BZ329&gt;=$D$344,BZ329&lt;$E$344),"+ +",IF(BZ329&gt;=$E$344,"+ + +",IF(AND(BZ329&lt;0,BZ329&gt;=-$D$344),"-",IF(AND(BZ329&lt;-$D$344,BZ329&gt;=-$E$344),"- -",IF(BZ329&lt;=-$E$344,"- - -","erreur"))))))</f>
        <v>+</v>
      </c>
      <c r="CA410" s="90"/>
      <c r="CC410" s="18" t="str">
        <f t="shared" ref="CC410" si="90">IF(AND(CC329&gt;=0,CC329&lt;$D$344),"+",IF(AND(CC329&gt;=$D$344,CC329&lt;$E$344),"+ +",IF(CC329&gt;=$E$344,"+ + +",IF(AND(CC329&lt;0,CC329&gt;=-$D$344),"-",IF(AND(CC329&lt;-$D$344,CC329&gt;=-$E$344),"- -",IF(CC329&lt;=-$E$344,"- - -","erreur"))))))</f>
        <v>+ +</v>
      </c>
      <c r="CD410" s="94"/>
      <c r="CF410" s="18" t="str">
        <f t="shared" ref="CF410:CF413" si="91">IF(AND(CF329&gt;=0,CF329&lt;$D$344),"+",IF(AND(CF329&gt;=$D$344,CF329&lt;$E$344),"+ +",IF(CF329&gt;=$E$344,"+ + +",IF(AND(CF329&lt;0,CF329&gt;=-$D$344),"-",IF(AND(CF329&lt;-$D$344,CF329&gt;=-$E$344),"- -",IF(CF329&lt;=-$E$344,"- - -","erreur"))))))</f>
        <v>-</v>
      </c>
      <c r="CG410" s="94">
        <v>7.4</v>
      </c>
      <c r="CH410" s="57"/>
      <c r="CI410" s="18" t="str">
        <f t="shared" ref="CI410:CI413" si="92">IF(AND(CI329&gt;=0,CI329&lt;$D$344),"+",IF(AND(CI329&gt;=$D$344,CI329&lt;$E$344),"+ +",IF(CI329&gt;=$E$344,"+ + +",IF(AND(CI329&lt;0,CI329&gt;=-$D$344),"-",IF(AND(CI329&lt;-$D$344,CI329&gt;=-$E$344),"- -",IF(CI329&lt;=-$E$344,"- - -","erreur"))))))</f>
        <v>+</v>
      </c>
      <c r="CL410"/>
      <c r="CO410" s="18" t="str">
        <f t="shared" ref="CO410:CO413" si="93">IF(AND(CO329&gt;=0,CO329&lt;$D$344),"+",IF(AND(CO329&gt;=$D$344,CO329&lt;$E$344),"+ +",IF(CO329&gt;=$E$344,"+ + +",IF(AND(CO329&lt;0,CO329&gt;=-$D$344),"-",IF(AND(CO329&lt;-$D$344,CO329&gt;=-$E$344),"- -",IF(CO329&lt;=-$E$344,"- - -","erreur"))))))</f>
        <v>+</v>
      </c>
      <c r="CP410" s="57"/>
      <c r="CT410" s="57"/>
      <c r="CU410" s="18" t="str">
        <f t="shared" ref="CU410:CU413" si="94">IF(AND(CU329&gt;=0,CU329&lt;$D$344),"+",IF(AND(CU329&gt;=$D$344,CU329&lt;$E$344),"+ +",IF(CU329&gt;=$E$344,"+ + +",IF(AND(CU329&lt;0,CU329&gt;=-$D$344),"-",IF(AND(CU329&lt;-$D$344,CU329&gt;=-$E$344),"- -",IF(CU329&lt;=-$E$344,"- - -","erreur"))))))</f>
        <v>+ +</v>
      </c>
      <c r="DB410" s="57"/>
      <c r="DD410" s="18"/>
      <c r="DE410" s="52"/>
      <c r="DF410" s="57"/>
      <c r="DG410" s="18"/>
      <c r="DH410" s="57"/>
      <c r="DI410" s="52"/>
      <c r="DJ410" s="52"/>
      <c r="DK410" s="57"/>
      <c r="DL410" s="52"/>
      <c r="DM410" s="52"/>
      <c r="DN410" s="52"/>
      <c r="DO410" s="52"/>
      <c r="DP410" s="52"/>
      <c r="DQ410" s="52"/>
      <c r="DR410" s="52"/>
      <c r="DS410" s="52"/>
      <c r="DT410" s="52"/>
      <c r="DU410" s="52"/>
      <c r="DV410" s="52"/>
      <c r="DW410" s="57"/>
      <c r="DX410" s="57"/>
      <c r="DY410" s="57"/>
      <c r="DZ410" s="52"/>
      <c r="EA410" s="52"/>
      <c r="EB410" s="52"/>
      <c r="EC410" s="52"/>
      <c r="ED410" s="52"/>
      <c r="EE410" s="52"/>
      <c r="EF410" s="52"/>
      <c r="EG410" s="52"/>
      <c r="EH410" s="52"/>
      <c r="EI410" s="52"/>
      <c r="EJ410" s="52"/>
      <c r="EK410" s="52"/>
      <c r="EL410" s="52"/>
      <c r="EM410" s="52"/>
      <c r="EN410" s="52"/>
      <c r="EO410" s="52"/>
      <c r="EP410" s="52"/>
      <c r="EQ410" s="52"/>
      <c r="ER410" s="52"/>
      <c r="ES410" s="52"/>
      <c r="ET410" s="52"/>
      <c r="EU410" s="52"/>
      <c r="EV410" s="52"/>
      <c r="EW410" s="52"/>
      <c r="EX410" s="52"/>
    </row>
    <row r="411" spans="1:154" s="54" customFormat="1" ht="14.25" x14ac:dyDescent="0.2">
      <c r="A411" t="str">
        <f t="shared" si="77"/>
        <v>0801949J</v>
      </c>
      <c r="B411" t="str">
        <f t="shared" si="77"/>
        <v>PR</v>
      </c>
      <c r="C411"/>
      <c r="D411"/>
      <c r="E411"/>
      <c r="F411" s="57"/>
      <c r="G411"/>
      <c r="I411" s="57"/>
      <c r="J411" s="57"/>
      <c r="L411" s="18"/>
      <c r="N411" s="57"/>
      <c r="O411" s="18"/>
      <c r="R411"/>
      <c r="U411" s="57"/>
      <c r="V411" s="57"/>
      <c r="X411" s="18" t="str">
        <f t="shared" si="78"/>
        <v>+ + +</v>
      </c>
      <c r="Z411" s="57"/>
      <c r="AA411"/>
      <c r="AD411"/>
      <c r="AG411"/>
      <c r="AH411" s="57"/>
      <c r="AJ411" s="18" t="str">
        <f t="shared" si="79"/>
        <v>+ + +</v>
      </c>
      <c r="AK411" s="74"/>
      <c r="AL411" s="57"/>
      <c r="AM411" s="18" t="str">
        <f t="shared" si="80"/>
        <v>+</v>
      </c>
      <c r="AP411" s="18" t="str">
        <f t="shared" si="81"/>
        <v>-</v>
      </c>
      <c r="AS411" s="18" t="str">
        <f t="shared" si="82"/>
        <v>+ + +</v>
      </c>
      <c r="AT411" s="57"/>
      <c r="AV411" s="18"/>
      <c r="AW411" s="98"/>
      <c r="AX411" s="57"/>
      <c r="AY411" s="18" t="str">
        <f t="shared" si="84"/>
        <v>+</v>
      </c>
      <c r="AZ411" s="98">
        <v>0</v>
      </c>
      <c r="BB411" s="18" t="str">
        <f t="shared" si="85"/>
        <v>-</v>
      </c>
      <c r="BC411" s="98"/>
      <c r="BE411" s="18" t="str">
        <f t="shared" si="86"/>
        <v>+ + +</v>
      </c>
      <c r="BF411" s="94"/>
      <c r="BH411"/>
      <c r="BJ411" s="57"/>
      <c r="BK411" s="18" t="str">
        <f t="shared" si="87"/>
        <v>+ + +</v>
      </c>
      <c r="BL411" s="94"/>
      <c r="BN411"/>
      <c r="BQ411" s="18" t="str">
        <f t="shared" si="88"/>
        <v>+ + +</v>
      </c>
      <c r="BR411" s="93"/>
      <c r="BT411"/>
      <c r="BV411" s="57"/>
      <c r="BW411" s="18"/>
      <c r="BZ411" s="18" t="str">
        <f t="shared" si="89"/>
        <v>+ +</v>
      </c>
      <c r="CA411" s="90"/>
      <c r="CC411" s="18"/>
      <c r="CD411" s="94"/>
      <c r="CF411" s="18" t="str">
        <f t="shared" si="91"/>
        <v>+ +</v>
      </c>
      <c r="CG411" s="94">
        <v>0</v>
      </c>
      <c r="CH411" s="57"/>
      <c r="CI411" s="18" t="str">
        <f t="shared" si="92"/>
        <v>+ + +</v>
      </c>
      <c r="CL411"/>
      <c r="CO411" s="18" t="str">
        <f t="shared" si="93"/>
        <v>+ + +</v>
      </c>
      <c r="CP411" s="57"/>
      <c r="CT411" s="57"/>
      <c r="CU411" s="18" t="str">
        <f t="shared" si="94"/>
        <v>- - -</v>
      </c>
      <c r="DB411" s="57"/>
      <c r="DD411" s="18"/>
      <c r="DE411" s="52"/>
      <c r="DF411" s="57"/>
      <c r="DG411" s="18"/>
      <c r="DH411" s="57"/>
      <c r="DI411" s="52"/>
      <c r="DJ411" s="52"/>
      <c r="DK411" s="57"/>
      <c r="DL411" s="52"/>
      <c r="DM411" s="52"/>
      <c r="DN411" s="52"/>
      <c r="DO411" s="52"/>
      <c r="DP411" s="52"/>
      <c r="DQ411" s="52"/>
      <c r="DR411" s="52"/>
      <c r="DS411" s="52"/>
      <c r="DT411" s="52"/>
      <c r="DU411" s="52"/>
      <c r="DV411" s="52"/>
      <c r="DW411" s="57"/>
      <c r="DX411" s="57"/>
      <c r="DY411" s="57"/>
      <c r="DZ411" s="52"/>
      <c r="EA411" s="52"/>
      <c r="EB411" s="52"/>
      <c r="EC411" s="52"/>
      <c r="ED411" s="52"/>
      <c r="EE411" s="52"/>
      <c r="EF411" s="52"/>
      <c r="EG411" s="52"/>
      <c r="EH411" s="52"/>
      <c r="EI411" s="52"/>
      <c r="EJ411" s="52"/>
      <c r="EK411" s="52"/>
      <c r="EL411" s="52"/>
      <c r="EM411" s="52"/>
      <c r="EN411" s="52"/>
      <c r="EO411" s="52"/>
      <c r="EP411" s="52"/>
      <c r="EQ411" s="52"/>
      <c r="ER411" s="52"/>
      <c r="ES411" s="52"/>
      <c r="ET411" s="52"/>
      <c r="EU411" s="52"/>
      <c r="EV411" s="52"/>
      <c r="EW411" s="52"/>
      <c r="EX411" s="52"/>
    </row>
    <row r="412" spans="1:154" s="54" customFormat="1" ht="14.25" x14ac:dyDescent="0.2">
      <c r="A412" t="str">
        <f t="shared" si="77"/>
        <v>0801950K</v>
      </c>
      <c r="B412" t="str">
        <f t="shared" si="77"/>
        <v>PR</v>
      </c>
      <c r="C412"/>
      <c r="D412"/>
      <c r="E412"/>
      <c r="F412" s="57"/>
      <c r="G412"/>
      <c r="I412" s="57"/>
      <c r="J412" s="57"/>
      <c r="L412" s="18"/>
      <c r="N412" s="57"/>
      <c r="O412" s="18"/>
      <c r="R412"/>
      <c r="U412" s="57"/>
      <c r="V412" s="57"/>
      <c r="X412" s="18" t="str">
        <f t="shared" si="78"/>
        <v>+</v>
      </c>
      <c r="Z412" s="57"/>
      <c r="AA412"/>
      <c r="AD412"/>
      <c r="AG412"/>
      <c r="AH412" s="57"/>
      <c r="AJ412" s="18" t="str">
        <f t="shared" si="79"/>
        <v>+</v>
      </c>
      <c r="AK412" s="74"/>
      <c r="AL412" s="57"/>
      <c r="AM412" s="18" t="str">
        <f t="shared" si="80"/>
        <v>-</v>
      </c>
      <c r="AP412" s="18" t="str">
        <f t="shared" si="81"/>
        <v>-</v>
      </c>
      <c r="AS412" s="18" t="str">
        <f t="shared" si="82"/>
        <v>+</v>
      </c>
      <c r="AT412" s="57"/>
      <c r="AV412" s="18"/>
      <c r="AW412" s="98"/>
      <c r="AX412" s="57"/>
      <c r="AY412" s="18" t="str">
        <f t="shared" si="84"/>
        <v>-</v>
      </c>
      <c r="AZ412" s="98">
        <v>1.9</v>
      </c>
      <c r="BB412" s="18" t="str">
        <f t="shared" si="85"/>
        <v>+</v>
      </c>
      <c r="BC412" s="98"/>
      <c r="BE412" s="18" t="str">
        <f t="shared" si="86"/>
        <v>+ +</v>
      </c>
      <c r="BF412" s="94"/>
      <c r="BH412"/>
      <c r="BJ412" s="57"/>
      <c r="BK412" s="18" t="str">
        <f t="shared" si="87"/>
        <v>+ + +</v>
      </c>
      <c r="BL412" s="94"/>
      <c r="BN412"/>
      <c r="BQ412" s="18" t="str">
        <f t="shared" si="88"/>
        <v>+ +</v>
      </c>
      <c r="BR412" s="93"/>
      <c r="BT412"/>
      <c r="BV412" s="57"/>
      <c r="BW412" s="18"/>
      <c r="BZ412" s="18" t="str">
        <f t="shared" si="89"/>
        <v>+ + +</v>
      </c>
      <c r="CA412" s="90"/>
      <c r="CC412" s="18"/>
      <c r="CD412" s="94"/>
      <c r="CF412" s="18" t="str">
        <f t="shared" si="91"/>
        <v>+</v>
      </c>
      <c r="CG412" s="94">
        <v>3.9</v>
      </c>
      <c r="CH412" s="57"/>
      <c r="CI412" s="18" t="str">
        <f t="shared" si="92"/>
        <v>+ +</v>
      </c>
      <c r="CL412"/>
      <c r="CO412" s="18" t="str">
        <f t="shared" si="93"/>
        <v>- - -</v>
      </c>
      <c r="CP412" s="57"/>
      <c r="CT412" s="57"/>
      <c r="CU412" s="18" t="str">
        <f t="shared" si="94"/>
        <v>+</v>
      </c>
      <c r="DB412" s="57"/>
      <c r="DD412" s="18"/>
      <c r="DE412" s="52"/>
      <c r="DF412" s="57"/>
      <c r="DG412" s="18"/>
      <c r="DH412" s="57"/>
      <c r="DI412" s="52"/>
      <c r="DJ412" s="52"/>
      <c r="DK412" s="57"/>
      <c r="DL412" s="52"/>
      <c r="DM412" s="52"/>
      <c r="DN412" s="52"/>
      <c r="DO412" s="52"/>
      <c r="DP412" s="52"/>
      <c r="DQ412" s="52"/>
      <c r="DR412" s="52"/>
      <c r="DS412" s="52"/>
      <c r="DT412" s="52"/>
      <c r="DU412" s="52"/>
      <c r="DV412" s="52"/>
      <c r="DW412" s="57"/>
      <c r="DX412" s="57"/>
      <c r="DY412" s="57"/>
      <c r="DZ412" s="52"/>
      <c r="EA412" s="52"/>
      <c r="EB412" s="52"/>
      <c r="EC412" s="52"/>
      <c r="ED412" s="52"/>
      <c r="EE412" s="52"/>
      <c r="EF412" s="52"/>
      <c r="EG412" s="52"/>
      <c r="EH412" s="52"/>
      <c r="EI412" s="52"/>
      <c r="EJ412" s="52"/>
      <c r="EK412" s="52"/>
      <c r="EL412" s="52"/>
      <c r="EM412" s="52"/>
      <c r="EN412" s="52"/>
      <c r="EO412" s="52"/>
      <c r="EP412" s="52"/>
      <c r="EQ412" s="52"/>
      <c r="ER412" s="52"/>
      <c r="ES412" s="52"/>
      <c r="ET412" s="52"/>
      <c r="EU412" s="52"/>
      <c r="EV412" s="52"/>
      <c r="EW412" s="52"/>
      <c r="EX412" s="52"/>
    </row>
    <row r="413" spans="1:154" s="54" customFormat="1" ht="14.25" x14ac:dyDescent="0.2">
      <c r="A413" t="str">
        <f t="shared" si="77"/>
        <v>0801951L</v>
      </c>
      <c r="B413" t="str">
        <f t="shared" si="77"/>
        <v>PR</v>
      </c>
      <c r="C413"/>
      <c r="D413"/>
      <c r="E413"/>
      <c r="F413" s="57"/>
      <c r="G413"/>
      <c r="I413" s="57"/>
      <c r="J413" s="57"/>
      <c r="L413" s="18"/>
      <c r="N413" s="57"/>
      <c r="O413" s="18"/>
      <c r="R413"/>
      <c r="U413" s="57"/>
      <c r="V413" s="57"/>
      <c r="X413" s="18" t="str">
        <f t="shared" si="78"/>
        <v>+</v>
      </c>
      <c r="Z413" s="57"/>
      <c r="AA413"/>
      <c r="AD413"/>
      <c r="AG413"/>
      <c r="AH413" s="57"/>
      <c r="AJ413" s="18" t="str">
        <f t="shared" si="79"/>
        <v>-</v>
      </c>
      <c r="AK413" s="74"/>
      <c r="AL413" s="57"/>
      <c r="AM413" s="18" t="str">
        <f t="shared" si="80"/>
        <v>+ +</v>
      </c>
      <c r="AP413" s="18" t="str">
        <f t="shared" si="81"/>
        <v>+ + +</v>
      </c>
      <c r="AS413" s="18" t="str">
        <f t="shared" si="82"/>
        <v>+</v>
      </c>
      <c r="AT413" s="57"/>
      <c r="AV413" s="18"/>
      <c r="AW413" s="98"/>
      <c r="AX413" s="57"/>
      <c r="AY413" s="18" t="str">
        <f t="shared" si="84"/>
        <v>- - -</v>
      </c>
      <c r="AZ413" s="98">
        <v>14.3</v>
      </c>
      <c r="BB413" s="18" t="str">
        <f t="shared" si="85"/>
        <v>- - -</v>
      </c>
      <c r="BC413" s="98"/>
      <c r="BE413" s="18" t="str">
        <f t="shared" si="86"/>
        <v>- - -</v>
      </c>
      <c r="BF413" s="94"/>
      <c r="BH413"/>
      <c r="BJ413" s="57"/>
      <c r="BK413" s="18" t="str">
        <f t="shared" si="87"/>
        <v>- - -</v>
      </c>
      <c r="BL413" s="94"/>
      <c r="BN413"/>
      <c r="BQ413" s="18" t="str">
        <f t="shared" si="88"/>
        <v>- - -</v>
      </c>
      <c r="BR413" s="93"/>
      <c r="BT413"/>
      <c r="BV413" s="57"/>
      <c r="BW413" s="18"/>
      <c r="BZ413" s="18"/>
      <c r="CC413" s="18"/>
      <c r="CD413" s="94"/>
      <c r="CF413" s="18" t="str">
        <f t="shared" si="91"/>
        <v>- - -</v>
      </c>
      <c r="CG413" s="94">
        <v>25</v>
      </c>
      <c r="CH413" s="57"/>
      <c r="CI413" s="18" t="str">
        <f t="shared" si="92"/>
        <v>- - -</v>
      </c>
      <c r="CL413"/>
      <c r="CO413" s="18" t="str">
        <f t="shared" si="93"/>
        <v>-</v>
      </c>
      <c r="CP413" s="57"/>
      <c r="CT413" s="57"/>
      <c r="CU413" s="18" t="str">
        <f t="shared" si="94"/>
        <v>- - -</v>
      </c>
      <c r="DB413" s="57"/>
      <c r="DD413" s="18"/>
      <c r="DE413" s="52"/>
      <c r="DF413" s="57"/>
      <c r="DG413" s="18"/>
      <c r="DH413" s="57"/>
      <c r="DI413" s="52"/>
      <c r="DJ413" s="52"/>
      <c r="DK413" s="57"/>
      <c r="DL413" s="52"/>
      <c r="DM413" s="52"/>
      <c r="DN413" s="52"/>
      <c r="DO413" s="52"/>
      <c r="DP413" s="52"/>
      <c r="DQ413" s="52"/>
      <c r="DR413" s="52"/>
      <c r="DS413" s="52"/>
      <c r="DT413" s="52"/>
      <c r="DU413" s="52"/>
      <c r="DV413" s="52"/>
      <c r="DW413" s="57"/>
      <c r="DX413" s="57"/>
      <c r="DY413" s="57"/>
      <c r="DZ413" s="52"/>
      <c r="EA413" s="52"/>
      <c r="EB413" s="52"/>
      <c r="EC413" s="52"/>
      <c r="ED413" s="52"/>
      <c r="EE413" s="52"/>
      <c r="EF413" s="52"/>
      <c r="EG413" s="52"/>
      <c r="EH413" s="52"/>
      <c r="EI413" s="52"/>
      <c r="EJ413" s="52"/>
      <c r="EK413" s="52"/>
      <c r="EL413" s="52"/>
      <c r="EM413" s="52"/>
      <c r="EN413" s="52"/>
      <c r="EO413" s="52"/>
      <c r="EP413" s="52"/>
      <c r="EQ413" s="52"/>
      <c r="ER413" s="52"/>
      <c r="ES413" s="52"/>
      <c r="ET413" s="52"/>
      <c r="EU413" s="52"/>
      <c r="EV413" s="52"/>
      <c r="EW413" s="52"/>
      <c r="EX413" s="52"/>
    </row>
    <row r="414" spans="1:154" s="54" customFormat="1" x14ac:dyDescent="0.2">
      <c r="A414"/>
      <c r="B414" s="1"/>
      <c r="C414"/>
      <c r="D414"/>
      <c r="E414"/>
      <c r="G414"/>
      <c r="L414"/>
      <c r="O414"/>
      <c r="R414"/>
      <c r="X414"/>
      <c r="AA414"/>
      <c r="AD414"/>
      <c r="AG414"/>
      <c r="AJ414"/>
      <c r="AM414"/>
      <c r="AP414"/>
      <c r="AS414"/>
      <c r="AV414"/>
      <c r="AY414"/>
      <c r="BB414"/>
      <c r="BE414"/>
      <c r="BH414"/>
      <c r="BK414"/>
      <c r="BN414"/>
      <c r="BQ414"/>
      <c r="BT414"/>
      <c r="BW414"/>
      <c r="BZ414"/>
      <c r="CC414"/>
      <c r="CF414"/>
      <c r="CI414"/>
      <c r="CL414"/>
      <c r="CO414"/>
      <c r="CU414"/>
      <c r="DD414"/>
      <c r="DE414" s="52"/>
      <c r="DF414" s="52"/>
      <c r="DG414"/>
      <c r="DH414" s="52"/>
      <c r="DI414" s="52"/>
      <c r="DJ414" s="52"/>
      <c r="DK414" s="52"/>
      <c r="DL414" s="52"/>
      <c r="DM414" s="52"/>
      <c r="DN414" s="52"/>
      <c r="DO414" s="52"/>
      <c r="DP414" s="52"/>
      <c r="DQ414" s="52"/>
      <c r="DR414" s="52"/>
      <c r="DS414" s="52"/>
      <c r="DT414" s="52"/>
      <c r="DU414" s="52"/>
      <c r="DV414" s="52"/>
      <c r="DW414" s="52"/>
      <c r="DX414" s="52"/>
      <c r="DY414" s="52"/>
      <c r="DZ414" s="52"/>
      <c r="EA414" s="52"/>
      <c r="EB414" s="52"/>
      <c r="EC414" s="52"/>
      <c r="ED414" s="52"/>
      <c r="EE414" s="52"/>
      <c r="EF414" s="52"/>
      <c r="EG414" s="52"/>
      <c r="EH414" s="52"/>
      <c r="EI414" s="52"/>
      <c r="EJ414" s="52"/>
      <c r="EK414" s="52"/>
      <c r="EL414" s="52"/>
      <c r="EM414" s="52"/>
      <c r="EN414" s="52"/>
      <c r="EO414" s="52"/>
      <c r="EP414" s="52"/>
      <c r="EQ414" s="52"/>
      <c r="ER414" s="52"/>
      <c r="ES414" s="52"/>
      <c r="ET414" s="52"/>
      <c r="EU414" s="52"/>
      <c r="EV414" s="52"/>
      <c r="EW414" s="52"/>
      <c r="EX414" s="52"/>
    </row>
    <row r="415" spans="1:154" s="54" customFormat="1" x14ac:dyDescent="0.2">
      <c r="A415"/>
      <c r="B415" s="1"/>
      <c r="C415"/>
      <c r="D415"/>
      <c r="E415"/>
      <c r="G415"/>
      <c r="L415"/>
      <c r="O415"/>
      <c r="R415"/>
      <c r="X415"/>
      <c r="AA415"/>
      <c r="AD415"/>
      <c r="AG415"/>
      <c r="AJ415"/>
      <c r="AM415"/>
      <c r="AP415"/>
      <c r="AS415"/>
      <c r="AV415"/>
      <c r="AY415"/>
      <c r="BB415"/>
      <c r="BE415"/>
      <c r="BH415"/>
      <c r="BK415"/>
      <c r="BN415"/>
      <c r="BQ415"/>
      <c r="BT415"/>
      <c r="BW415"/>
      <c r="BZ415"/>
      <c r="CC415"/>
      <c r="CF415"/>
      <c r="CI415"/>
      <c r="CL415"/>
      <c r="CO415"/>
      <c r="CU415"/>
      <c r="DD415"/>
      <c r="DE415" s="52"/>
      <c r="DF415" s="52"/>
      <c r="DG415"/>
      <c r="DH415" s="52"/>
      <c r="DI415" s="52"/>
      <c r="DJ415" s="52"/>
      <c r="DK415" s="52"/>
      <c r="DL415" s="52"/>
      <c r="DM415" s="52"/>
      <c r="DN415" s="52"/>
      <c r="DO415" s="52"/>
      <c r="DP415" s="52"/>
      <c r="DQ415" s="52"/>
      <c r="DR415" s="52"/>
      <c r="DS415" s="52"/>
      <c r="DT415" s="52"/>
      <c r="DU415" s="52"/>
      <c r="DV415" s="52"/>
      <c r="DW415" s="52"/>
      <c r="DX415" s="52"/>
      <c r="DY415" s="52"/>
      <c r="DZ415" s="52"/>
      <c r="EA415" s="52"/>
      <c r="EB415" s="52"/>
      <c r="EC415" s="52"/>
      <c r="ED415" s="52"/>
      <c r="EE415" s="52"/>
      <c r="EF415" s="52"/>
      <c r="EG415" s="52"/>
      <c r="EH415" s="52"/>
      <c r="EI415" s="52"/>
      <c r="EJ415" s="52"/>
      <c r="EK415" s="52"/>
      <c r="EL415" s="52"/>
      <c r="EM415" s="52"/>
      <c r="EN415" s="52"/>
      <c r="EO415" s="52"/>
      <c r="EP415" s="52"/>
      <c r="EQ415" s="52"/>
      <c r="ER415" s="52"/>
      <c r="ES415" s="52"/>
      <c r="ET415" s="52"/>
      <c r="EU415" s="52"/>
      <c r="EV415" s="52"/>
      <c r="EW415" s="52"/>
      <c r="EX415" s="52"/>
    </row>
    <row r="416" spans="1:154" s="54" customFormat="1" x14ac:dyDescent="0.2">
      <c r="A416"/>
      <c r="B416" s="1"/>
      <c r="C416"/>
      <c r="D416"/>
      <c r="E416"/>
      <c r="G416"/>
      <c r="L416"/>
      <c r="O416"/>
      <c r="R416"/>
      <c r="X416"/>
      <c r="AA416"/>
      <c r="AD416"/>
      <c r="AG416"/>
      <c r="AJ416"/>
      <c r="AM416"/>
      <c r="AP416"/>
      <c r="AS416"/>
      <c r="AV416"/>
      <c r="AY416"/>
      <c r="BB416"/>
      <c r="BE416"/>
      <c r="BH416"/>
      <c r="BK416"/>
      <c r="BN416"/>
      <c r="BQ416"/>
      <c r="BT416"/>
      <c r="BW416"/>
      <c r="BZ416"/>
      <c r="CC416"/>
      <c r="CF416"/>
      <c r="CI416"/>
      <c r="CL416"/>
      <c r="CO416"/>
      <c r="CU416"/>
      <c r="DD416"/>
      <c r="DE416" s="52"/>
      <c r="DF416" s="52"/>
      <c r="DG416"/>
      <c r="DH416" s="52"/>
      <c r="DI416" s="52"/>
      <c r="DJ416" s="52"/>
      <c r="DK416" s="52"/>
      <c r="DL416" s="52"/>
      <c r="DM416" s="52"/>
      <c r="DN416" s="52"/>
      <c r="DO416" s="52"/>
      <c r="DP416" s="52"/>
      <c r="DQ416" s="52"/>
      <c r="DR416" s="52"/>
      <c r="DS416" s="52"/>
      <c r="DT416" s="52"/>
      <c r="DU416" s="52"/>
      <c r="DV416" s="52"/>
      <c r="DW416" s="52"/>
      <c r="DX416" s="52"/>
      <c r="DY416" s="52"/>
      <c r="DZ416" s="52"/>
      <c r="EA416" s="52"/>
      <c r="EB416" s="52"/>
      <c r="EC416" s="52"/>
      <c r="ED416" s="52"/>
      <c r="EE416" s="52"/>
      <c r="EF416" s="52"/>
      <c r="EG416" s="52"/>
      <c r="EH416" s="52"/>
      <c r="EI416" s="52"/>
      <c r="EJ416" s="52"/>
      <c r="EK416" s="52"/>
      <c r="EL416" s="52"/>
      <c r="EM416" s="52"/>
      <c r="EN416" s="52"/>
      <c r="EO416" s="52"/>
      <c r="EP416" s="52"/>
      <c r="EQ416" s="52"/>
      <c r="ER416" s="52"/>
      <c r="ES416" s="52"/>
      <c r="ET416" s="52"/>
      <c r="EU416" s="52"/>
      <c r="EV416" s="52"/>
      <c r="EW416" s="52"/>
      <c r="EX416" s="52"/>
    </row>
    <row r="417" spans="1:154" s="54" customFormat="1" x14ac:dyDescent="0.2">
      <c r="A417"/>
      <c r="B417" s="1"/>
      <c r="C417"/>
      <c r="D417"/>
      <c r="E417"/>
      <c r="G417"/>
      <c r="L417"/>
      <c r="O417"/>
      <c r="R417"/>
      <c r="X417"/>
      <c r="AA417"/>
      <c r="AD417"/>
      <c r="AG417"/>
      <c r="AJ417"/>
      <c r="AM417"/>
      <c r="AP417"/>
      <c r="AS417"/>
      <c r="AV417"/>
      <c r="AY417"/>
      <c r="BB417"/>
      <c r="BE417"/>
      <c r="BH417"/>
      <c r="BK417"/>
      <c r="BN417"/>
      <c r="BQ417"/>
      <c r="BT417"/>
      <c r="BW417"/>
      <c r="BZ417"/>
      <c r="CC417"/>
      <c r="CF417"/>
      <c r="CI417"/>
      <c r="CL417"/>
      <c r="CO417"/>
      <c r="CU417"/>
      <c r="DD417"/>
      <c r="DE417" s="52"/>
      <c r="DF417" s="52"/>
      <c r="DG417"/>
      <c r="DH417" s="52"/>
      <c r="DI417" s="52"/>
      <c r="DJ417" s="52"/>
      <c r="DK417" s="52"/>
      <c r="DL417" s="52"/>
      <c r="DM417" s="52"/>
      <c r="DN417" s="52"/>
      <c r="DO417" s="52"/>
      <c r="DP417" s="52"/>
      <c r="DQ417" s="52"/>
      <c r="DR417" s="52"/>
      <c r="DS417" s="52"/>
      <c r="DT417" s="52"/>
      <c r="DU417" s="52"/>
      <c r="DV417" s="52"/>
      <c r="DW417" s="52"/>
      <c r="DX417" s="52"/>
      <c r="DY417" s="52"/>
      <c r="DZ417" s="52"/>
      <c r="EA417" s="52"/>
      <c r="EB417" s="52"/>
      <c r="EC417" s="52"/>
      <c r="ED417" s="52"/>
      <c r="EE417" s="52"/>
      <c r="EF417" s="52"/>
      <c r="EG417" s="52"/>
      <c r="EH417" s="52"/>
      <c r="EI417" s="52"/>
      <c r="EJ417" s="52"/>
      <c r="EK417" s="52"/>
      <c r="EL417" s="52"/>
      <c r="EM417" s="52"/>
      <c r="EN417" s="52"/>
      <c r="EO417" s="52"/>
      <c r="EP417" s="52"/>
      <c r="EQ417" s="52"/>
      <c r="ER417" s="52"/>
      <c r="ES417" s="52"/>
      <c r="ET417" s="52"/>
      <c r="EU417" s="52"/>
      <c r="EV417" s="52"/>
      <c r="EW417" s="52"/>
      <c r="EX417" s="52"/>
    </row>
    <row r="418" spans="1:154" s="54" customFormat="1" x14ac:dyDescent="0.2">
      <c r="A418"/>
      <c r="B418" s="1"/>
      <c r="C418"/>
      <c r="D418"/>
      <c r="E418"/>
      <c r="G418"/>
      <c r="L418"/>
      <c r="O418"/>
      <c r="R418"/>
      <c r="X418"/>
      <c r="AA418"/>
      <c r="AD418"/>
      <c r="AG418"/>
      <c r="AJ418"/>
      <c r="AM418"/>
      <c r="AP418"/>
      <c r="AS418"/>
      <c r="AV418"/>
      <c r="AY418"/>
      <c r="BB418"/>
      <c r="BE418"/>
      <c r="BH418"/>
      <c r="BK418"/>
      <c r="BN418"/>
      <c r="BQ418"/>
      <c r="BT418"/>
      <c r="BW418"/>
      <c r="BZ418"/>
      <c r="CC418"/>
      <c r="CF418"/>
      <c r="CI418"/>
      <c r="CL418"/>
      <c r="CO418"/>
      <c r="CU418"/>
      <c r="DD418"/>
      <c r="DE418" s="52"/>
      <c r="DF418" s="52"/>
      <c r="DG418"/>
      <c r="DH418" s="52"/>
      <c r="DI418" s="52"/>
      <c r="DJ418" s="52"/>
      <c r="DK418" s="52"/>
      <c r="DL418" s="52"/>
      <c r="DM418" s="52"/>
      <c r="DN418" s="52"/>
      <c r="DO418" s="52"/>
      <c r="DP418" s="52"/>
      <c r="DQ418" s="52"/>
      <c r="DR418" s="52"/>
      <c r="DS418" s="52"/>
      <c r="DT418" s="52"/>
      <c r="DU418" s="52"/>
      <c r="DV418" s="52"/>
      <c r="DW418" s="52"/>
      <c r="DX418" s="52"/>
      <c r="DY418" s="52"/>
      <c r="DZ418" s="52"/>
      <c r="EA418" s="52"/>
      <c r="EB418" s="52"/>
      <c r="EC418" s="52"/>
      <c r="ED418" s="52"/>
      <c r="EE418" s="52"/>
      <c r="EF418" s="52"/>
      <c r="EG418" s="52"/>
      <c r="EH418" s="52"/>
      <c r="EI418" s="52"/>
      <c r="EJ418" s="52"/>
      <c r="EK418" s="52"/>
      <c r="EL418" s="52"/>
      <c r="EM418" s="52"/>
      <c r="EN418" s="52"/>
      <c r="EO418" s="52"/>
      <c r="EP418" s="52"/>
      <c r="EQ418" s="52"/>
      <c r="ER418" s="52"/>
      <c r="ES418" s="52"/>
      <c r="ET418" s="52"/>
      <c r="EU418" s="52"/>
      <c r="EV418" s="52"/>
      <c r="EW418" s="52"/>
      <c r="EX418" s="52"/>
    </row>
    <row r="419" spans="1:154" s="54" customFormat="1" x14ac:dyDescent="0.2">
      <c r="A419"/>
      <c r="B419" s="1"/>
      <c r="C419" s="19" t="s">
        <v>12</v>
      </c>
      <c r="D419"/>
      <c r="E419"/>
      <c r="G419"/>
      <c r="I419"/>
      <c r="L419"/>
      <c r="O419"/>
      <c r="R419"/>
      <c r="U419"/>
      <c r="X419"/>
      <c r="AA419"/>
      <c r="AD419"/>
      <c r="AG419"/>
      <c r="AJ419"/>
      <c r="AM419"/>
      <c r="AP419"/>
      <c r="AS419"/>
      <c r="AV419"/>
      <c r="AY419"/>
      <c r="BB419"/>
      <c r="BE419"/>
      <c r="BH419"/>
      <c r="BK419"/>
      <c r="BN419"/>
      <c r="BQ419"/>
      <c r="BT419"/>
      <c r="BW419"/>
      <c r="BZ419"/>
      <c r="CC419"/>
      <c r="CF419"/>
      <c r="CI419"/>
      <c r="CL419"/>
      <c r="CO419"/>
      <c r="CU419"/>
      <c r="DD419"/>
      <c r="DE419" s="52"/>
      <c r="DF419" s="52"/>
      <c r="DG419"/>
      <c r="DH419" s="52"/>
      <c r="DI419" s="52"/>
      <c r="DJ419" s="52"/>
      <c r="DK419" s="52"/>
      <c r="DL419" s="52"/>
      <c r="DM419" s="52"/>
      <c r="DN419" s="52"/>
      <c r="DO419" s="52"/>
      <c r="DP419" s="52"/>
      <c r="DQ419" s="52"/>
      <c r="DR419" s="52"/>
      <c r="DS419" s="52"/>
      <c r="DT419" s="52"/>
      <c r="DU419" s="52"/>
      <c r="DV419" s="52"/>
      <c r="DW419" s="52"/>
      <c r="DX419" s="52"/>
      <c r="DY419" s="52"/>
      <c r="DZ419" s="52"/>
      <c r="EA419" s="52"/>
      <c r="EB419" s="52"/>
      <c r="EC419" s="52"/>
      <c r="ED419" s="52"/>
      <c r="EE419" s="52"/>
      <c r="EF419" s="52"/>
      <c r="EG419" s="52"/>
      <c r="EH419" s="52"/>
      <c r="EI419" s="52"/>
      <c r="EJ419" s="52"/>
      <c r="EK419" s="52"/>
      <c r="EL419" s="52"/>
      <c r="EM419" s="52"/>
      <c r="EN419" s="52"/>
      <c r="EO419" s="52"/>
      <c r="EP419" s="52"/>
      <c r="EQ419" s="52"/>
      <c r="ER419" s="52"/>
      <c r="ES419" s="52"/>
      <c r="ET419" s="52"/>
      <c r="EU419" s="52"/>
      <c r="EV419" s="52"/>
      <c r="EW419" s="52"/>
      <c r="EX419" s="52"/>
    </row>
    <row r="420" spans="1:154" s="54" customFormat="1" x14ac:dyDescent="0.2">
      <c r="A420" t="str">
        <f>A8</f>
        <v>0020012C</v>
      </c>
      <c r="B420" t="str">
        <f>B8</f>
        <v>0021960V</v>
      </c>
      <c r="C420"/>
      <c r="D420"/>
      <c r="E420"/>
      <c r="F420" s="78"/>
      <c r="G420"/>
      <c r="I420" s="20">
        <f>IFERROR(RANK(I8,I$8:K$58,0),"")</f>
        <v>23</v>
      </c>
      <c r="J420" s="62"/>
      <c r="L420" s="20">
        <f>IFERROR(RANK(L264,L$264:L$314,0),"")</f>
        <v>30</v>
      </c>
      <c r="N420" s="62"/>
      <c r="O420" s="20">
        <f>IFERROR(RANK(O264,O$264:O$314,0),"")</f>
        <v>4</v>
      </c>
      <c r="R420"/>
      <c r="U420" s="20">
        <f>IFERROR(RANK(U8,U$8:U$58,0),"")</f>
        <v>6</v>
      </c>
      <c r="V420" s="62"/>
      <c r="X420" s="20">
        <f>IFERROR(RANK(X264,X$264:X$314,0),"")</f>
        <v>25</v>
      </c>
      <c r="Z420" s="62"/>
      <c r="AA420"/>
      <c r="AD420"/>
      <c r="AG420"/>
      <c r="AH420" s="62"/>
      <c r="AJ420" s="20">
        <f>IFERROR(RANK(AJ264,AJ$264:AJ$314,0),"")</f>
        <v>22</v>
      </c>
      <c r="AK420" s="97"/>
      <c r="AL420" s="62"/>
      <c r="AM420" s="20">
        <f>IFERROR(RANK(AM264,AM$264:AM$314,0),"")</f>
        <v>45</v>
      </c>
      <c r="AP420" s="20">
        <f>IFERROR(RANK(AP264,AP$264:AP$314,0),"")</f>
        <v>43</v>
      </c>
      <c r="AS420" s="20">
        <f>IFERROR(RANK(AS264,AS$264:AS$314,0),"")</f>
        <v>17</v>
      </c>
      <c r="AT420" s="62"/>
      <c r="AV420" s="20">
        <f>IFERROR(RANK(AV264,AV$264:AV$314,0),"")</f>
        <v>1</v>
      </c>
      <c r="AX420" s="62"/>
      <c r="AY420" s="20">
        <f>IFERROR(RANK(AY264,AY$264:AY$314,0),"")</f>
        <v>27</v>
      </c>
      <c r="BB420" s="20">
        <f>IFERROR(RANK(BB264,BB$264:BB$314,0),"")</f>
        <v>1</v>
      </c>
      <c r="BE420" s="20">
        <f>IFERROR(RANK(BE264,BE$264:BE$314,0),"")</f>
        <v>12</v>
      </c>
      <c r="BF420" s="62"/>
      <c r="BH420"/>
      <c r="BJ420" s="62"/>
      <c r="BK420" s="20">
        <f>IFERROR(RANK(BK264,BK$264:BM$314,0),"")</f>
        <v>9</v>
      </c>
      <c r="BL420" s="4"/>
      <c r="BN420"/>
      <c r="BQ420" s="20">
        <f>IFERROR(RANK(BQ264,BQ$264:BS$314,0),"")</f>
        <v>20</v>
      </c>
      <c r="BR420" s="92"/>
      <c r="BT420"/>
      <c r="BV420" s="62"/>
      <c r="BW420" s="20">
        <f>IFERROR(RANK(BW264,BW$264:BW$314,0),"")</f>
        <v>29</v>
      </c>
      <c r="BZ420" s="20">
        <f>IFERROR(RANK(BZ264,BZ$264:BZ$314,0),"")</f>
        <v>18</v>
      </c>
      <c r="CA420" s="89"/>
      <c r="CC420" s="20">
        <f>IFERROR(RANK(CC264,CC$264:CC$314,0),"")</f>
        <v>32</v>
      </c>
      <c r="CD420" s="4"/>
      <c r="CF420" s="20">
        <f>IFERROR(RANK(CF264,CF$264:CF$314,0),"")</f>
        <v>13</v>
      </c>
      <c r="CH420" s="62"/>
      <c r="CI420" s="20">
        <f>IFERROR(RANK(CI264,CI$264:CK$314,0),"")</f>
        <v>8</v>
      </c>
      <c r="CL420"/>
      <c r="CO420" s="20">
        <f>IFERROR(RANK(CO264,CO$264:CO$314,0),"")</f>
        <v>42</v>
      </c>
      <c r="CP420" s="62"/>
      <c r="CT420" s="62"/>
      <c r="CU420" s="20">
        <f>IFERROR(RANK(CU264,CU$264:CU$314,0),"")</f>
        <v>11</v>
      </c>
      <c r="DB420" s="62"/>
      <c r="DD420" s="20">
        <f>IFERROR(RANK(DD264,DD$264:DD$314,0),"")</f>
        <v>11</v>
      </c>
      <c r="DE420" s="52"/>
      <c r="DF420" s="58"/>
      <c r="DG420" s="20">
        <f>IFERROR(RANK(DG264,DG$264:DG$314,0),"")</f>
        <v>28</v>
      </c>
      <c r="DH420" s="58"/>
      <c r="DI420" s="52"/>
      <c r="DJ420" s="52"/>
      <c r="DK420" s="58"/>
      <c r="DL420" s="52"/>
      <c r="DM420" s="52"/>
      <c r="DN420" s="52"/>
      <c r="DO420" s="52"/>
      <c r="DP420" s="52"/>
      <c r="DQ420" s="52"/>
      <c r="DR420" s="52"/>
      <c r="DS420" s="52"/>
      <c r="DT420" s="52"/>
      <c r="DU420" s="52"/>
      <c r="DV420" s="52"/>
      <c r="DW420" s="58"/>
      <c r="DX420" s="58"/>
      <c r="DY420" s="58"/>
      <c r="DZ420" s="52"/>
      <c r="EA420" s="52"/>
      <c r="EB420" s="52"/>
      <c r="EC420" s="52"/>
      <c r="ED420" s="52"/>
      <c r="EE420" s="52"/>
      <c r="EF420" s="52"/>
      <c r="EG420" s="52"/>
      <c r="EH420" s="52"/>
      <c r="EI420" s="52"/>
      <c r="EJ420" s="52"/>
      <c r="EK420" s="52"/>
      <c r="EL420" s="52"/>
      <c r="EM420" s="52"/>
      <c r="EN420" s="52"/>
      <c r="EO420" s="52"/>
      <c r="EP420" s="52"/>
      <c r="EQ420" s="52"/>
      <c r="ER420" s="52"/>
      <c r="ES420" s="52"/>
      <c r="ET420" s="52"/>
      <c r="EU420" s="52"/>
      <c r="EV420" s="52"/>
      <c r="EW420" s="52"/>
      <c r="EX420" s="52"/>
    </row>
    <row r="421" spans="1:154" s="54" customFormat="1" x14ac:dyDescent="0.2">
      <c r="A421" t="str">
        <f t="shared" ref="A421:B484" si="95">A9</f>
        <v>0020034B</v>
      </c>
      <c r="B421" t="str">
        <f t="shared" si="95"/>
        <v>0021961W</v>
      </c>
      <c r="C421"/>
      <c r="D421"/>
      <c r="E421"/>
      <c r="F421" s="78"/>
      <c r="G421"/>
      <c r="I421" s="20">
        <f t="shared" ref="I421:I470" si="96">IFERROR(RANK(I9,I$8:K$58,0),"")</f>
        <v>8</v>
      </c>
      <c r="J421" s="62"/>
      <c r="L421" s="20">
        <f t="shared" ref="L421:L470" si="97">IFERROR(RANK(L265,L$264:L$314,0),"")</f>
        <v>42</v>
      </c>
      <c r="N421" s="62"/>
      <c r="O421" s="20">
        <f t="shared" ref="O421:O470" si="98">IFERROR(RANK(O265,O$264:O$314,0),"")</f>
        <v>1</v>
      </c>
      <c r="R421"/>
      <c r="U421" s="20">
        <f t="shared" ref="U421:U470" si="99">IFERROR(RANK(U9,U$8:U$58,0),"")</f>
        <v>1</v>
      </c>
      <c r="V421" s="62"/>
      <c r="X421" s="20">
        <f t="shared" ref="X421:X470" si="100">IFERROR(RANK(X265,X$264:X$314,0),"")</f>
        <v>10</v>
      </c>
      <c r="Z421" s="62"/>
      <c r="AA421"/>
      <c r="AD421"/>
      <c r="AG421"/>
      <c r="AH421" s="62"/>
      <c r="AJ421" s="20">
        <f t="shared" ref="AJ421:AJ470" si="101">IFERROR(RANK(AJ265,AJ$264:AJ$314,0),"")</f>
        <v>18</v>
      </c>
      <c r="AK421" s="97"/>
      <c r="AL421" s="62"/>
      <c r="AM421" s="20">
        <f t="shared" ref="AM421:AM470" si="102">IFERROR(RANK(AM265,AM$264:AM$314,0),"")</f>
        <v>35</v>
      </c>
      <c r="AP421" s="20">
        <f t="shared" ref="AP421:AP470" si="103">IFERROR(RANK(AP265,AP$264:AP$314,0),"")</f>
        <v>29</v>
      </c>
      <c r="AS421" s="20">
        <f t="shared" ref="AS421:AS470" si="104">IFERROR(RANK(AS265,AS$264:AS$314,0),"")</f>
        <v>24</v>
      </c>
      <c r="AT421" s="62"/>
      <c r="AV421" s="20">
        <f t="shared" ref="AV421:AV470" si="105">IFERROR(RANK(AV265,AV$264:AV$314,0),"")</f>
        <v>39</v>
      </c>
      <c r="AX421" s="62"/>
      <c r="AY421" s="20">
        <f t="shared" ref="AY421:AY470" si="106">IFERROR(RANK(AY265,AY$264:AY$314,0),"")</f>
        <v>29</v>
      </c>
      <c r="BB421" s="20">
        <f t="shared" ref="BB421:BB470" si="107">IFERROR(RANK(BB265,BB$264:BB$314,0),"")</f>
        <v>15</v>
      </c>
      <c r="BE421" s="20">
        <f t="shared" ref="BE421:BE470" si="108">IFERROR(RANK(BE265,BE$264:BE$314,0),"")</f>
        <v>12</v>
      </c>
      <c r="BF421" s="62"/>
      <c r="BH421"/>
      <c r="BJ421" s="62"/>
      <c r="BK421" s="20">
        <f t="shared" ref="BK421:BK470" si="109">IFERROR(RANK(BK265,BK$264:BM$314,0),"")</f>
        <v>19</v>
      </c>
      <c r="BL421" s="4"/>
      <c r="BN421"/>
      <c r="BQ421" s="20">
        <f t="shared" ref="BQ421:BQ470" si="110">IFERROR(RANK(BQ265,BQ$264:BS$314,0),"")</f>
        <v>29</v>
      </c>
      <c r="BR421" s="92"/>
      <c r="BT421"/>
      <c r="BV421" s="62"/>
      <c r="BW421" s="20">
        <f t="shared" ref="BW421:BW470" si="111">IFERROR(RANK(BW265,BW$264:BW$314,0),"")</f>
        <v>9</v>
      </c>
      <c r="BZ421" s="20">
        <f t="shared" ref="BZ421:BZ470" si="112">IFERROR(RANK(BZ265,BZ$264:BZ$314,0),"")</f>
        <v>7</v>
      </c>
      <c r="CA421" s="89"/>
      <c r="CC421" s="20">
        <f t="shared" ref="CC421:CC470" si="113">IFERROR(RANK(CC265,CC$264:CC$314,0),"")</f>
        <v>1</v>
      </c>
      <c r="CD421" s="4"/>
      <c r="CF421" s="20">
        <f t="shared" ref="CF421:CF470" si="114">IFERROR(RANK(CF265,CF$264:CF$314,0),"")</f>
        <v>45</v>
      </c>
      <c r="CH421" s="62"/>
      <c r="CI421" s="20">
        <f t="shared" ref="CI421:CI470" si="115">IFERROR(RANK(CI265,CI$264:CK$314,0),"")</f>
        <v>46</v>
      </c>
      <c r="CL421"/>
      <c r="CO421" s="20">
        <f t="shared" ref="CO421:CO470" si="116">IFERROR(RANK(CO265,CO$264:CO$314,0),"")</f>
        <v>35</v>
      </c>
      <c r="CP421" s="62"/>
      <c r="CT421" s="62"/>
      <c r="CU421" s="20">
        <f t="shared" ref="CU421:CU470" si="117">IFERROR(RANK(CU265,CU$264:CU$314,0),"")</f>
        <v>39</v>
      </c>
      <c r="DB421" s="62"/>
      <c r="DD421" s="20">
        <f t="shared" ref="DD421:DD470" si="118">IFERROR(RANK(DD265,DD$264:DD$314,0),"")</f>
        <v>6</v>
      </c>
      <c r="DE421" s="52"/>
      <c r="DF421" s="58"/>
      <c r="DG421" s="20">
        <f t="shared" ref="DG421:DG470" si="119">IFERROR(RANK(DG265,DG$264:DG$314,0),"")</f>
        <v>6</v>
      </c>
      <c r="DH421" s="58"/>
      <c r="DI421" s="52"/>
      <c r="DJ421" s="52"/>
      <c r="DK421" s="58"/>
      <c r="DL421" s="52"/>
      <c r="DM421" s="52"/>
      <c r="DN421" s="52"/>
      <c r="DO421" s="52"/>
      <c r="DP421" s="52"/>
      <c r="DQ421" s="52"/>
      <c r="DR421" s="52"/>
      <c r="DS421" s="52"/>
      <c r="DT421" s="52"/>
      <c r="DU421" s="52"/>
      <c r="DV421" s="52"/>
      <c r="DW421" s="58"/>
      <c r="DX421" s="58"/>
      <c r="DY421" s="58"/>
      <c r="DZ421" s="52"/>
      <c r="EA421" s="52"/>
      <c r="EB421" s="52"/>
      <c r="EC421" s="52"/>
      <c r="ED421" s="52"/>
      <c r="EE421" s="52"/>
      <c r="EF421" s="52"/>
      <c r="EG421" s="52"/>
      <c r="EH421" s="52"/>
      <c r="EI421" s="52"/>
      <c r="EJ421" s="52"/>
      <c r="EK421" s="52"/>
      <c r="EL421" s="52"/>
      <c r="EM421" s="52"/>
      <c r="EN421" s="52"/>
      <c r="EO421" s="52"/>
      <c r="EP421" s="52"/>
      <c r="EQ421" s="52"/>
      <c r="ER421" s="52"/>
      <c r="ES421" s="52"/>
      <c r="ET421" s="52"/>
      <c r="EU421" s="52"/>
      <c r="EV421" s="52"/>
      <c r="EW421" s="52"/>
      <c r="EX421" s="52"/>
    </row>
    <row r="422" spans="1:154" s="54" customFormat="1" x14ac:dyDescent="0.2">
      <c r="A422" t="str">
        <f t="shared" si="95"/>
        <v>0021476U</v>
      </c>
      <c r="B422" t="str">
        <f t="shared" si="95"/>
        <v>0021477V</v>
      </c>
      <c r="C422"/>
      <c r="D422"/>
      <c r="E422"/>
      <c r="F422" s="78"/>
      <c r="G422"/>
      <c r="I422" s="20">
        <f t="shared" si="96"/>
        <v>30</v>
      </c>
      <c r="J422" s="62"/>
      <c r="L422" s="20">
        <f t="shared" si="97"/>
        <v>33</v>
      </c>
      <c r="N422" s="62"/>
      <c r="O422" s="20">
        <f t="shared" si="98"/>
        <v>14</v>
      </c>
      <c r="R422"/>
      <c r="U422" s="20">
        <f t="shared" si="99"/>
        <v>14</v>
      </c>
      <c r="V422" s="62"/>
      <c r="X422" s="20">
        <f t="shared" si="100"/>
        <v>17</v>
      </c>
      <c r="Z422" s="62"/>
      <c r="AA422"/>
      <c r="AD422"/>
      <c r="AG422"/>
      <c r="AH422" s="62"/>
      <c r="AJ422" s="20">
        <f t="shared" si="101"/>
        <v>10</v>
      </c>
      <c r="AK422" s="97"/>
      <c r="AL422" s="62"/>
      <c r="AM422" s="20">
        <f t="shared" si="102"/>
        <v>47</v>
      </c>
      <c r="AP422" s="20">
        <f t="shared" si="103"/>
        <v>16</v>
      </c>
      <c r="AS422" s="20">
        <f t="shared" si="104"/>
        <v>18</v>
      </c>
      <c r="AT422" s="62"/>
      <c r="AV422" s="20">
        <f t="shared" si="105"/>
        <v>1</v>
      </c>
      <c r="AX422" s="62"/>
      <c r="AY422" s="20">
        <f t="shared" si="106"/>
        <v>1</v>
      </c>
      <c r="BB422" s="20">
        <f t="shared" si="107"/>
        <v>29</v>
      </c>
      <c r="BE422" s="20">
        <f t="shared" si="108"/>
        <v>48</v>
      </c>
      <c r="BF422" s="62"/>
      <c r="BH422"/>
      <c r="BJ422" s="62"/>
      <c r="BK422" s="20">
        <f t="shared" si="109"/>
        <v>43</v>
      </c>
      <c r="BL422" s="4"/>
      <c r="BN422"/>
      <c r="BQ422" s="20">
        <f t="shared" si="110"/>
        <v>46</v>
      </c>
      <c r="BR422" s="92"/>
      <c r="BT422"/>
      <c r="BV422" s="62"/>
      <c r="BW422" s="20">
        <f t="shared" si="111"/>
        <v>28</v>
      </c>
      <c r="BZ422" s="20">
        <f t="shared" si="112"/>
        <v>28</v>
      </c>
      <c r="CA422" s="89"/>
      <c r="CC422" s="20">
        <f t="shared" si="113"/>
        <v>47</v>
      </c>
      <c r="CD422" s="4"/>
      <c r="CF422" s="20">
        <f t="shared" si="114"/>
        <v>47</v>
      </c>
      <c r="CH422" s="62"/>
      <c r="CI422" s="20">
        <f t="shared" si="115"/>
        <v>49</v>
      </c>
      <c r="CL422"/>
      <c r="CO422" s="20">
        <f t="shared" si="116"/>
        <v>41</v>
      </c>
      <c r="CP422" s="62"/>
      <c r="CT422" s="62"/>
      <c r="CU422" s="20">
        <f t="shared" si="117"/>
        <v>39</v>
      </c>
      <c r="DB422" s="62"/>
      <c r="DD422" s="20">
        <f t="shared" si="118"/>
        <v>7</v>
      </c>
      <c r="DE422" s="52"/>
      <c r="DF422" s="58"/>
      <c r="DG422" s="20">
        <f t="shared" si="119"/>
        <v>11</v>
      </c>
      <c r="DH422" s="58"/>
      <c r="DI422" s="52"/>
      <c r="DJ422" s="52"/>
      <c r="DK422" s="58"/>
      <c r="DL422" s="52"/>
      <c r="DM422" s="52"/>
      <c r="DN422" s="52"/>
      <c r="DO422" s="52"/>
      <c r="DP422" s="52"/>
      <c r="DQ422" s="52"/>
      <c r="DR422" s="52"/>
      <c r="DS422" s="52"/>
      <c r="DT422" s="52"/>
      <c r="DU422" s="52"/>
      <c r="DV422" s="52"/>
      <c r="DW422" s="58"/>
      <c r="DX422" s="58"/>
      <c r="DY422" s="58"/>
      <c r="DZ422" s="52"/>
      <c r="EA422" s="52"/>
      <c r="EB422" s="52"/>
      <c r="EC422" s="52"/>
      <c r="ED422" s="52"/>
      <c r="EE422" s="52"/>
      <c r="EF422" s="52"/>
      <c r="EG422" s="52"/>
      <c r="EH422" s="52"/>
      <c r="EI422" s="52"/>
      <c r="EJ422" s="52"/>
      <c r="EK422" s="52"/>
      <c r="EL422" s="52"/>
      <c r="EM422" s="52"/>
      <c r="EN422" s="52"/>
      <c r="EO422" s="52"/>
      <c r="EP422" s="52"/>
      <c r="EQ422" s="52"/>
      <c r="ER422" s="52"/>
      <c r="ES422" s="52"/>
      <c r="ET422" s="52"/>
      <c r="EU422" s="52"/>
      <c r="EV422" s="52"/>
      <c r="EW422" s="52"/>
      <c r="EX422" s="52"/>
    </row>
    <row r="423" spans="1:154" s="54" customFormat="1" x14ac:dyDescent="0.2">
      <c r="A423" t="str">
        <f t="shared" si="95"/>
        <v>0021939X</v>
      </c>
      <c r="B423" t="str">
        <f t="shared" si="95"/>
        <v>0020013D</v>
      </c>
      <c r="C423"/>
      <c r="D423"/>
      <c r="E423"/>
      <c r="F423" s="78"/>
      <c r="G423"/>
      <c r="I423" s="20">
        <f t="shared" si="96"/>
        <v>43</v>
      </c>
      <c r="J423" s="62"/>
      <c r="L423" s="20">
        <f t="shared" si="97"/>
        <v>32</v>
      </c>
      <c r="N423" s="62"/>
      <c r="O423" s="20">
        <f t="shared" si="98"/>
        <v>24</v>
      </c>
      <c r="R423"/>
      <c r="U423" s="20">
        <f t="shared" si="99"/>
        <v>25</v>
      </c>
      <c r="V423" s="62"/>
      <c r="X423" s="20">
        <f t="shared" si="100"/>
        <v>9</v>
      </c>
      <c r="Z423" s="62"/>
      <c r="AA423"/>
      <c r="AD423"/>
      <c r="AG423"/>
      <c r="AH423" s="62"/>
      <c r="AJ423" s="20">
        <f t="shared" si="101"/>
        <v>8</v>
      </c>
      <c r="AK423" s="97"/>
      <c r="AL423" s="62"/>
      <c r="AM423" s="20">
        <f t="shared" si="102"/>
        <v>22</v>
      </c>
      <c r="AP423" s="20">
        <f t="shared" si="103"/>
        <v>26</v>
      </c>
      <c r="AS423" s="20">
        <f t="shared" si="104"/>
        <v>4</v>
      </c>
      <c r="AT423" s="62"/>
      <c r="AV423" s="20">
        <f t="shared" si="105"/>
        <v>39</v>
      </c>
      <c r="AX423" s="62"/>
      <c r="AY423" s="20">
        <f t="shared" si="106"/>
        <v>24</v>
      </c>
      <c r="BB423" s="20">
        <f t="shared" si="107"/>
        <v>1</v>
      </c>
      <c r="BE423" s="20">
        <f t="shared" si="108"/>
        <v>2</v>
      </c>
      <c r="BF423" s="62"/>
      <c r="BH423"/>
      <c r="BJ423" s="62"/>
      <c r="BK423" s="20">
        <f t="shared" si="109"/>
        <v>15</v>
      </c>
      <c r="BL423" s="4"/>
      <c r="BN423"/>
      <c r="BQ423" s="20">
        <f t="shared" si="110"/>
        <v>5</v>
      </c>
      <c r="BR423" s="92"/>
      <c r="BT423"/>
      <c r="BV423" s="62"/>
      <c r="BW423" s="20">
        <f t="shared" si="111"/>
        <v>36</v>
      </c>
      <c r="BZ423" s="20">
        <f t="shared" si="112"/>
        <v>6</v>
      </c>
      <c r="CA423" s="89"/>
      <c r="CC423" s="20">
        <f t="shared" si="113"/>
        <v>1</v>
      </c>
      <c r="CD423" s="4"/>
      <c r="CF423" s="20">
        <f t="shared" si="114"/>
        <v>44</v>
      </c>
      <c r="CH423" s="62"/>
      <c r="CI423" s="20">
        <f t="shared" si="115"/>
        <v>18</v>
      </c>
      <c r="CL423"/>
      <c r="CO423" s="20">
        <f t="shared" si="116"/>
        <v>13</v>
      </c>
      <c r="CP423" s="62"/>
      <c r="CT423" s="62"/>
      <c r="CU423" s="20">
        <f t="shared" si="117"/>
        <v>39</v>
      </c>
      <c r="DB423" s="62"/>
      <c r="DD423" s="20">
        <f t="shared" si="118"/>
        <v>27</v>
      </c>
      <c r="DE423" s="52"/>
      <c r="DF423" s="58"/>
      <c r="DG423" s="20">
        <f t="shared" si="119"/>
        <v>11</v>
      </c>
      <c r="DH423" s="58"/>
      <c r="DI423" s="52"/>
      <c r="DJ423" s="52"/>
      <c r="DK423" s="58"/>
      <c r="DL423" s="52"/>
      <c r="DM423" s="52"/>
      <c r="DN423" s="52"/>
      <c r="DO423" s="52"/>
      <c r="DP423" s="52"/>
      <c r="DQ423" s="52"/>
      <c r="DR423" s="52"/>
      <c r="DS423" s="52"/>
      <c r="DT423" s="52"/>
      <c r="DU423" s="52"/>
      <c r="DV423" s="52"/>
      <c r="DW423" s="58"/>
      <c r="DX423" s="58"/>
      <c r="DY423" s="58"/>
      <c r="DZ423" s="52"/>
      <c r="EA423" s="52"/>
      <c r="EB423" s="52"/>
      <c r="EC423" s="52"/>
      <c r="ED423" s="52"/>
      <c r="EE423" s="52"/>
      <c r="EF423" s="52"/>
      <c r="EG423" s="52"/>
      <c r="EH423" s="52"/>
      <c r="EI423" s="52"/>
      <c r="EJ423" s="52"/>
      <c r="EK423" s="52"/>
      <c r="EL423" s="52"/>
      <c r="EM423" s="52"/>
      <c r="EN423" s="52"/>
      <c r="EO423" s="52"/>
      <c r="EP423" s="52"/>
      <c r="EQ423" s="52"/>
      <c r="ER423" s="52"/>
      <c r="ES423" s="52"/>
      <c r="ET423" s="52"/>
      <c r="EU423" s="52"/>
      <c r="EV423" s="52"/>
      <c r="EW423" s="52"/>
      <c r="EX423" s="52"/>
    </row>
    <row r="424" spans="1:154" s="54" customFormat="1" x14ac:dyDescent="0.2">
      <c r="A424" t="str">
        <f t="shared" si="95"/>
        <v>0022042J</v>
      </c>
      <c r="B424" t="str">
        <f t="shared" si="95"/>
        <v>0022043K</v>
      </c>
      <c r="C424"/>
      <c r="D424"/>
      <c r="E424"/>
      <c r="F424" s="78"/>
      <c r="G424"/>
      <c r="I424" s="20">
        <f t="shared" si="96"/>
        <v>50</v>
      </c>
      <c r="J424" s="62"/>
      <c r="L424" s="20">
        <f t="shared" si="97"/>
        <v>4</v>
      </c>
      <c r="N424" s="62"/>
      <c r="O424" s="20">
        <f t="shared" si="98"/>
        <v>39</v>
      </c>
      <c r="R424"/>
      <c r="U424" s="20">
        <f t="shared" si="99"/>
        <v>44</v>
      </c>
      <c r="V424" s="62"/>
      <c r="X424" s="20">
        <f t="shared" si="100"/>
        <v>32</v>
      </c>
      <c r="Z424" s="62"/>
      <c r="AA424"/>
      <c r="AD424"/>
      <c r="AG424"/>
      <c r="AH424" s="62"/>
      <c r="AJ424" s="20">
        <f t="shared" si="101"/>
        <v>42</v>
      </c>
      <c r="AK424" s="97"/>
      <c r="AL424" s="62"/>
      <c r="AM424" s="20">
        <f t="shared" si="102"/>
        <v>15</v>
      </c>
      <c r="AP424" s="20">
        <f t="shared" si="103"/>
        <v>20</v>
      </c>
      <c r="AS424" s="20">
        <f t="shared" si="104"/>
        <v>47</v>
      </c>
      <c r="AT424" s="62"/>
      <c r="AV424" s="20">
        <f t="shared" si="105"/>
        <v>44</v>
      </c>
      <c r="AX424" s="62"/>
      <c r="AY424" s="20">
        <f t="shared" si="106"/>
        <v>26</v>
      </c>
      <c r="BB424" s="20">
        <f t="shared" si="107"/>
        <v>1</v>
      </c>
      <c r="BE424" s="20">
        <f t="shared" si="108"/>
        <v>3</v>
      </c>
      <c r="BF424" s="62"/>
      <c r="BH424"/>
      <c r="BJ424" s="62"/>
      <c r="BK424" s="20">
        <f t="shared" si="109"/>
        <v>4</v>
      </c>
      <c r="BL424" s="4"/>
      <c r="BN424"/>
      <c r="BQ424" s="20">
        <f t="shared" si="110"/>
        <v>7</v>
      </c>
      <c r="BR424" s="92"/>
      <c r="BT424"/>
      <c r="BV424" s="62"/>
      <c r="BW424" s="20">
        <f t="shared" si="111"/>
        <v>37</v>
      </c>
      <c r="BZ424" s="20">
        <f t="shared" si="112"/>
        <v>32</v>
      </c>
      <c r="CA424" s="89"/>
      <c r="CC424" s="20">
        <f t="shared" si="113"/>
        <v>33</v>
      </c>
      <c r="CD424" s="4"/>
      <c r="CF424" s="20">
        <f t="shared" si="114"/>
        <v>1</v>
      </c>
      <c r="CH424" s="62"/>
      <c r="CI424" s="20">
        <f t="shared" si="115"/>
        <v>1</v>
      </c>
      <c r="CL424"/>
      <c r="CO424" s="20">
        <f t="shared" si="116"/>
        <v>2</v>
      </c>
      <c r="CP424" s="62"/>
      <c r="CT424" s="62"/>
      <c r="CU424" s="20">
        <f t="shared" si="117"/>
        <v>4</v>
      </c>
      <c r="DB424" s="62"/>
      <c r="DD424" s="20">
        <f t="shared" si="118"/>
        <v>16</v>
      </c>
      <c r="DE424" s="52"/>
      <c r="DF424" s="58"/>
      <c r="DG424" s="20">
        <f t="shared" si="119"/>
        <v>1</v>
      </c>
      <c r="DH424" s="58"/>
      <c r="DI424" s="52"/>
      <c r="DJ424" s="52"/>
      <c r="DK424" s="58"/>
      <c r="DL424" s="52"/>
      <c r="DM424" s="52"/>
      <c r="DN424" s="52"/>
      <c r="DO424" s="52"/>
      <c r="DP424" s="52"/>
      <c r="DQ424" s="52"/>
      <c r="DR424" s="52"/>
      <c r="DS424" s="52"/>
      <c r="DT424" s="52"/>
      <c r="DU424" s="52"/>
      <c r="DV424" s="52"/>
      <c r="DW424" s="58"/>
      <c r="DX424" s="58"/>
      <c r="DY424" s="58"/>
      <c r="DZ424" s="52"/>
      <c r="EA424" s="52"/>
      <c r="EB424" s="52"/>
      <c r="EC424" s="52"/>
      <c r="ED424" s="52"/>
      <c r="EE424" s="52"/>
      <c r="EF424" s="52"/>
      <c r="EG424" s="52"/>
      <c r="EH424" s="52"/>
      <c r="EI424" s="52"/>
      <c r="EJ424" s="52"/>
      <c r="EK424" s="52"/>
      <c r="EL424" s="52"/>
      <c r="EM424" s="52"/>
      <c r="EN424" s="52"/>
      <c r="EO424" s="52"/>
      <c r="EP424" s="52"/>
      <c r="EQ424" s="52"/>
      <c r="ER424" s="52"/>
      <c r="ES424" s="52"/>
      <c r="ET424" s="52"/>
      <c r="EU424" s="52"/>
      <c r="EV424" s="52"/>
      <c r="EW424" s="52"/>
      <c r="EX424" s="52"/>
    </row>
    <row r="425" spans="1:154" s="54" customFormat="1" x14ac:dyDescent="0.2">
      <c r="A425" t="str">
        <f t="shared" si="95"/>
        <v>0022044L</v>
      </c>
      <c r="B425" t="str">
        <f t="shared" si="95"/>
        <v>0020061F</v>
      </c>
      <c r="C425"/>
      <c r="D425"/>
      <c r="E425"/>
      <c r="F425" s="78"/>
      <c r="G425"/>
      <c r="I425" s="20">
        <f t="shared" si="96"/>
        <v>30</v>
      </c>
      <c r="J425" s="62"/>
      <c r="L425" s="20">
        <f t="shared" si="97"/>
        <v>7</v>
      </c>
      <c r="N425" s="62"/>
      <c r="O425" s="20">
        <f t="shared" si="98"/>
        <v>45</v>
      </c>
      <c r="R425"/>
      <c r="U425" s="20">
        <f t="shared" si="99"/>
        <v>45</v>
      </c>
      <c r="V425" s="62"/>
      <c r="X425" s="20">
        <f t="shared" si="100"/>
        <v>36</v>
      </c>
      <c r="Z425" s="62"/>
      <c r="AA425"/>
      <c r="AD425"/>
      <c r="AG425"/>
      <c r="AH425" s="62"/>
      <c r="AJ425" s="20">
        <f t="shared" si="101"/>
        <v>31</v>
      </c>
      <c r="AK425" s="97"/>
      <c r="AL425" s="62"/>
      <c r="AM425" s="20">
        <f t="shared" si="102"/>
        <v>14</v>
      </c>
      <c r="AP425" s="20">
        <f t="shared" si="103"/>
        <v>6</v>
      </c>
      <c r="AS425" s="20">
        <f t="shared" si="104"/>
        <v>24</v>
      </c>
      <c r="AT425" s="62"/>
      <c r="AV425" s="20">
        <f t="shared" si="105"/>
        <v>21</v>
      </c>
      <c r="AX425" s="62"/>
      <c r="AY425" s="20">
        <f t="shared" si="106"/>
        <v>22</v>
      </c>
      <c r="BB425" s="20">
        <f t="shared" si="107"/>
        <v>17</v>
      </c>
      <c r="BE425" s="20">
        <f t="shared" si="108"/>
        <v>26</v>
      </c>
      <c r="BF425" s="62"/>
      <c r="BH425"/>
      <c r="BJ425" s="62"/>
      <c r="BK425" s="20">
        <f t="shared" si="109"/>
        <v>25</v>
      </c>
      <c r="BL425" s="4"/>
      <c r="BN425"/>
      <c r="BQ425" s="20">
        <f t="shared" si="110"/>
        <v>16</v>
      </c>
      <c r="BR425" s="92"/>
      <c r="BT425"/>
      <c r="BV425" s="62"/>
      <c r="BW425" s="20">
        <f t="shared" si="111"/>
        <v>43</v>
      </c>
      <c r="BZ425" s="20">
        <f t="shared" si="112"/>
        <v>45</v>
      </c>
      <c r="CA425" s="89"/>
      <c r="CC425" s="20">
        <f t="shared" si="113"/>
        <v>30</v>
      </c>
      <c r="CD425" s="4"/>
      <c r="CF425" s="20">
        <f t="shared" si="114"/>
        <v>37</v>
      </c>
      <c r="CH425" s="62"/>
      <c r="CI425" s="20">
        <f t="shared" si="115"/>
        <v>23</v>
      </c>
      <c r="CL425"/>
      <c r="CO425" s="20">
        <f t="shared" si="116"/>
        <v>17</v>
      </c>
      <c r="CP425" s="62"/>
      <c r="CT425" s="62"/>
      <c r="CU425" s="20">
        <f t="shared" si="117"/>
        <v>6</v>
      </c>
      <c r="DB425" s="62"/>
      <c r="DD425" s="20">
        <f t="shared" si="118"/>
        <v>46</v>
      </c>
      <c r="DE425" s="52"/>
      <c r="DF425" s="58"/>
      <c r="DG425" s="20">
        <f t="shared" si="119"/>
        <v>1</v>
      </c>
      <c r="DH425" s="58"/>
      <c r="DI425" s="52"/>
      <c r="DJ425" s="52"/>
      <c r="DK425" s="58"/>
      <c r="DL425" s="52"/>
      <c r="DM425" s="52"/>
      <c r="DN425" s="52"/>
      <c r="DO425" s="52"/>
      <c r="DP425" s="52"/>
      <c r="DQ425" s="52"/>
      <c r="DR425" s="52"/>
      <c r="DS425" s="52"/>
      <c r="DT425" s="52"/>
      <c r="DU425" s="52"/>
      <c r="DV425" s="52"/>
      <c r="DW425" s="58"/>
      <c r="DX425" s="58"/>
      <c r="DY425" s="58"/>
      <c r="DZ425" s="52"/>
      <c r="EA425" s="52"/>
      <c r="EB425" s="52"/>
      <c r="EC425" s="52"/>
      <c r="ED425" s="52"/>
      <c r="EE425" s="52"/>
      <c r="EF425" s="52"/>
      <c r="EG425" s="52"/>
      <c r="EH425" s="52"/>
      <c r="EI425" s="52"/>
      <c r="EJ425" s="52"/>
      <c r="EK425" s="52"/>
      <c r="EL425" s="52"/>
      <c r="EM425" s="52"/>
      <c r="EN425" s="52"/>
      <c r="EO425" s="52"/>
      <c r="EP425" s="52"/>
      <c r="EQ425" s="52"/>
      <c r="ER425" s="52"/>
      <c r="ES425" s="52"/>
      <c r="ET425" s="52"/>
      <c r="EU425" s="52"/>
      <c r="EV425" s="52"/>
      <c r="EW425" s="52"/>
      <c r="EX425" s="52"/>
    </row>
    <row r="426" spans="1:154" s="54" customFormat="1" x14ac:dyDescent="0.2">
      <c r="A426" t="str">
        <f t="shared" si="95"/>
        <v>0600002B</v>
      </c>
      <c r="B426" t="str">
        <f t="shared" si="95"/>
        <v>0600061R</v>
      </c>
      <c r="C426"/>
      <c r="D426"/>
      <c r="E426"/>
      <c r="F426" s="78"/>
      <c r="G426"/>
      <c r="I426" s="20">
        <f t="shared" si="96"/>
        <v>39</v>
      </c>
      <c r="J426" s="62"/>
      <c r="L426" s="20">
        <f t="shared" si="97"/>
        <v>37</v>
      </c>
      <c r="N426" s="62"/>
      <c r="O426" s="20">
        <f t="shared" si="98"/>
        <v>27</v>
      </c>
      <c r="R426"/>
      <c r="U426" s="20">
        <f t="shared" si="99"/>
        <v>12</v>
      </c>
      <c r="V426" s="62"/>
      <c r="X426" s="20">
        <f t="shared" si="100"/>
        <v>13</v>
      </c>
      <c r="Z426" s="62"/>
      <c r="AA426"/>
      <c r="AD426"/>
      <c r="AG426"/>
      <c r="AH426" s="62"/>
      <c r="AJ426" s="20">
        <f t="shared" si="101"/>
        <v>2</v>
      </c>
      <c r="AK426" s="97"/>
      <c r="AL426" s="62"/>
      <c r="AM426" s="20">
        <f t="shared" si="102"/>
        <v>16</v>
      </c>
      <c r="AP426" s="20">
        <f t="shared" si="103"/>
        <v>37</v>
      </c>
      <c r="AS426" s="20">
        <f t="shared" si="104"/>
        <v>5</v>
      </c>
      <c r="AT426" s="62"/>
      <c r="AV426" s="20" t="str">
        <f t="shared" si="105"/>
        <v/>
      </c>
      <c r="AX426" s="62"/>
      <c r="AY426" s="20" t="str">
        <f t="shared" si="106"/>
        <v/>
      </c>
      <c r="BB426" s="20" t="str">
        <f t="shared" si="107"/>
        <v/>
      </c>
      <c r="BE426" s="20">
        <f t="shared" si="108"/>
        <v>41</v>
      </c>
      <c r="BF426" s="62"/>
      <c r="BH426"/>
      <c r="BJ426" s="62"/>
      <c r="BK426" s="20">
        <f t="shared" si="109"/>
        <v>47</v>
      </c>
      <c r="BL426" s="4"/>
      <c r="BN426"/>
      <c r="BQ426" s="20">
        <f t="shared" si="110"/>
        <v>34</v>
      </c>
      <c r="BR426" s="92"/>
      <c r="BT426"/>
      <c r="BV426" s="62"/>
      <c r="BW426" s="20">
        <f t="shared" si="111"/>
        <v>44</v>
      </c>
      <c r="BZ426" s="20" t="str">
        <f t="shared" si="112"/>
        <v/>
      </c>
      <c r="CA426" s="89"/>
      <c r="CC426" s="20" t="str">
        <f t="shared" si="113"/>
        <v/>
      </c>
      <c r="CD426" s="4"/>
      <c r="CF426" s="20" t="str">
        <f t="shared" si="114"/>
        <v/>
      </c>
      <c r="CH426" s="62"/>
      <c r="CI426" s="20">
        <f t="shared" si="115"/>
        <v>34</v>
      </c>
      <c r="CL426"/>
      <c r="CO426" s="20">
        <f t="shared" si="116"/>
        <v>21</v>
      </c>
      <c r="CP426" s="62"/>
      <c r="CT426" s="62"/>
      <c r="CU426" s="20">
        <f t="shared" si="117"/>
        <v>39</v>
      </c>
      <c r="DB426" s="62"/>
      <c r="DD426" s="20">
        <f t="shared" si="118"/>
        <v>33</v>
      </c>
      <c r="DE426" s="52"/>
      <c r="DF426" s="58"/>
      <c r="DG426" s="20">
        <f t="shared" si="119"/>
        <v>33</v>
      </c>
      <c r="DH426" s="58"/>
      <c r="DI426" s="52"/>
      <c r="DJ426" s="52"/>
      <c r="DK426" s="58"/>
      <c r="DL426" s="52"/>
      <c r="DM426" s="52"/>
      <c r="DN426" s="52"/>
      <c r="DO426" s="52"/>
      <c r="DP426" s="52"/>
      <c r="DQ426" s="52"/>
      <c r="DR426" s="52"/>
      <c r="DS426" s="52"/>
      <c r="DT426" s="52"/>
      <c r="DU426" s="52"/>
      <c r="DV426" s="52"/>
      <c r="DW426" s="58"/>
      <c r="DX426" s="58"/>
      <c r="DY426" s="58"/>
      <c r="DZ426" s="52"/>
      <c r="EA426" s="52"/>
      <c r="EB426" s="52"/>
      <c r="EC426" s="52"/>
      <c r="ED426" s="52"/>
      <c r="EE426" s="52"/>
      <c r="EF426" s="52"/>
      <c r="EG426" s="52"/>
      <c r="EH426" s="52"/>
      <c r="EI426" s="52"/>
      <c r="EJ426" s="52"/>
      <c r="EK426" s="52"/>
      <c r="EL426" s="52"/>
      <c r="EM426" s="52"/>
      <c r="EN426" s="52"/>
      <c r="EO426" s="52"/>
      <c r="EP426" s="52"/>
      <c r="EQ426" s="52"/>
      <c r="ER426" s="52"/>
      <c r="ES426" s="52"/>
      <c r="ET426" s="52"/>
      <c r="EU426" s="52"/>
      <c r="EV426" s="52"/>
      <c r="EW426" s="52"/>
      <c r="EX426" s="52"/>
    </row>
    <row r="427" spans="1:154" s="54" customFormat="1" x14ac:dyDescent="0.2">
      <c r="A427" t="str">
        <f t="shared" si="95"/>
        <v>0601863Z</v>
      </c>
      <c r="B427" t="str">
        <f t="shared" si="95"/>
        <v>0601871H</v>
      </c>
      <c r="C427"/>
      <c r="D427"/>
      <c r="E427"/>
      <c r="F427" s="78"/>
      <c r="G427"/>
      <c r="I427" s="20">
        <f t="shared" si="96"/>
        <v>28</v>
      </c>
      <c r="J427" s="62"/>
      <c r="L427" s="20">
        <f t="shared" si="97"/>
        <v>39</v>
      </c>
      <c r="N427" s="62"/>
      <c r="O427" s="20">
        <f t="shared" si="98"/>
        <v>2</v>
      </c>
      <c r="R427"/>
      <c r="U427" s="20">
        <f t="shared" si="99"/>
        <v>5</v>
      </c>
      <c r="V427" s="62"/>
      <c r="X427" s="20">
        <f t="shared" si="100"/>
        <v>15</v>
      </c>
      <c r="Z427" s="62"/>
      <c r="AA427"/>
      <c r="AD427"/>
      <c r="AG427"/>
      <c r="AH427" s="62"/>
      <c r="AJ427" s="20">
        <f t="shared" si="101"/>
        <v>11</v>
      </c>
      <c r="AK427" s="97"/>
      <c r="AL427" s="62"/>
      <c r="AM427" s="20">
        <f t="shared" si="102"/>
        <v>51</v>
      </c>
      <c r="AP427" s="20">
        <f t="shared" si="103"/>
        <v>46</v>
      </c>
      <c r="AS427" s="20">
        <f t="shared" si="104"/>
        <v>10</v>
      </c>
      <c r="AT427" s="62"/>
      <c r="AV427" s="20">
        <f t="shared" si="105"/>
        <v>1</v>
      </c>
      <c r="AX427" s="62"/>
      <c r="AY427" s="20">
        <f t="shared" si="106"/>
        <v>1</v>
      </c>
      <c r="BB427" s="20">
        <f t="shared" si="107"/>
        <v>24</v>
      </c>
      <c r="BE427" s="20">
        <f t="shared" si="108"/>
        <v>41</v>
      </c>
      <c r="BF427" s="62"/>
      <c r="BH427"/>
      <c r="BJ427" s="62"/>
      <c r="BK427" s="20">
        <f t="shared" si="109"/>
        <v>46</v>
      </c>
      <c r="BL427" s="4"/>
      <c r="BN427"/>
      <c r="BQ427" s="20">
        <f t="shared" si="110"/>
        <v>40</v>
      </c>
      <c r="BR427" s="92"/>
      <c r="BT427"/>
      <c r="BV427" s="62"/>
      <c r="BW427" s="20">
        <f t="shared" si="111"/>
        <v>35</v>
      </c>
      <c r="BZ427" s="20">
        <f t="shared" si="112"/>
        <v>44</v>
      </c>
      <c r="CA427" s="89"/>
      <c r="CC427" s="20">
        <f t="shared" si="113"/>
        <v>1</v>
      </c>
      <c r="CD427" s="4"/>
      <c r="CF427" s="20">
        <f t="shared" si="114"/>
        <v>1</v>
      </c>
      <c r="CH427" s="62"/>
      <c r="CI427" s="20">
        <f t="shared" si="115"/>
        <v>20</v>
      </c>
      <c r="CL427"/>
      <c r="CO427" s="20">
        <f t="shared" si="116"/>
        <v>4</v>
      </c>
      <c r="CP427" s="62"/>
      <c r="CT427" s="62"/>
      <c r="CU427" s="20">
        <f t="shared" si="117"/>
        <v>37</v>
      </c>
      <c r="DB427" s="62"/>
      <c r="DD427" s="20">
        <f t="shared" si="118"/>
        <v>12</v>
      </c>
      <c r="DE427" s="52"/>
      <c r="DF427" s="58"/>
      <c r="DG427" s="20">
        <f t="shared" si="119"/>
        <v>6</v>
      </c>
      <c r="DH427" s="58"/>
      <c r="DI427" s="52"/>
      <c r="DJ427" s="52"/>
      <c r="DK427" s="58"/>
      <c r="DL427" s="52"/>
      <c r="DM427" s="52"/>
      <c r="DN427" s="52"/>
      <c r="DO427" s="52"/>
      <c r="DP427" s="52"/>
      <c r="DQ427" s="52"/>
      <c r="DR427" s="52"/>
      <c r="DS427" s="52"/>
      <c r="DT427" s="52"/>
      <c r="DU427" s="52"/>
      <c r="DV427" s="52"/>
      <c r="DW427" s="58"/>
      <c r="DX427" s="58"/>
      <c r="DY427" s="58"/>
      <c r="DZ427" s="52"/>
      <c r="EA427" s="52"/>
      <c r="EB427" s="52"/>
      <c r="EC427" s="52"/>
      <c r="ED427" s="52"/>
      <c r="EE427" s="52"/>
      <c r="EF427" s="52"/>
      <c r="EG427" s="52"/>
      <c r="EH427" s="52"/>
      <c r="EI427" s="52"/>
      <c r="EJ427" s="52"/>
      <c r="EK427" s="52"/>
      <c r="EL427" s="52"/>
      <c r="EM427" s="52"/>
      <c r="EN427" s="52"/>
      <c r="EO427" s="52"/>
      <c r="EP427" s="52"/>
      <c r="EQ427" s="52"/>
      <c r="ER427" s="52"/>
      <c r="ES427" s="52"/>
      <c r="ET427" s="52"/>
      <c r="EU427" s="52"/>
      <c r="EV427" s="52"/>
      <c r="EW427" s="52"/>
      <c r="EX427" s="52"/>
    </row>
    <row r="428" spans="1:154" s="54" customFormat="1" x14ac:dyDescent="0.2">
      <c r="A428" t="str">
        <f t="shared" si="95"/>
        <v>0800007Y</v>
      </c>
      <c r="B428" t="str">
        <f t="shared" si="95"/>
        <v>0800060F</v>
      </c>
      <c r="C428"/>
      <c r="D428"/>
      <c r="E428"/>
      <c r="F428" s="78"/>
      <c r="G428"/>
      <c r="I428" s="20">
        <f t="shared" si="96"/>
        <v>29</v>
      </c>
      <c r="J428" s="62"/>
      <c r="L428" s="20">
        <f t="shared" si="97"/>
        <v>22</v>
      </c>
      <c r="N428" s="62"/>
      <c r="O428" s="20">
        <f t="shared" si="98"/>
        <v>22</v>
      </c>
      <c r="R428"/>
      <c r="U428" s="20">
        <f t="shared" si="99"/>
        <v>17</v>
      </c>
      <c r="V428" s="62"/>
      <c r="X428" s="20">
        <f t="shared" si="100"/>
        <v>41</v>
      </c>
      <c r="Z428" s="62"/>
      <c r="AA428"/>
      <c r="AD428"/>
      <c r="AG428"/>
      <c r="AH428" s="62"/>
      <c r="AJ428" s="20">
        <f t="shared" si="101"/>
        <v>25</v>
      </c>
      <c r="AK428" s="97"/>
      <c r="AL428" s="62"/>
      <c r="AM428" s="20">
        <f t="shared" si="102"/>
        <v>26</v>
      </c>
      <c r="AP428" s="20">
        <f t="shared" si="103"/>
        <v>29</v>
      </c>
      <c r="AS428" s="20">
        <f t="shared" si="104"/>
        <v>26</v>
      </c>
      <c r="AT428" s="62"/>
      <c r="AV428" s="20">
        <f t="shared" si="105"/>
        <v>47</v>
      </c>
      <c r="AX428" s="62"/>
      <c r="AY428" s="20">
        <f t="shared" si="106"/>
        <v>1</v>
      </c>
      <c r="BB428" s="20">
        <f t="shared" si="107"/>
        <v>1</v>
      </c>
      <c r="BE428" s="20">
        <f t="shared" si="108"/>
        <v>44</v>
      </c>
      <c r="BF428" s="62"/>
      <c r="BH428"/>
      <c r="BJ428" s="62"/>
      <c r="BK428" s="20">
        <f t="shared" si="109"/>
        <v>33</v>
      </c>
      <c r="BL428" s="4"/>
      <c r="BN428"/>
      <c r="BQ428" s="20">
        <f t="shared" si="110"/>
        <v>46</v>
      </c>
      <c r="BR428" s="92"/>
      <c r="BT428"/>
      <c r="BV428" s="62"/>
      <c r="BW428" s="20">
        <f t="shared" si="111"/>
        <v>17</v>
      </c>
      <c r="BZ428" s="20">
        <f t="shared" si="112"/>
        <v>12</v>
      </c>
      <c r="CA428" s="89"/>
      <c r="CC428" s="20">
        <f t="shared" si="113"/>
        <v>45</v>
      </c>
      <c r="CD428" s="4"/>
      <c r="CF428" s="20">
        <f t="shared" si="114"/>
        <v>20</v>
      </c>
      <c r="CH428" s="62"/>
      <c r="CI428" s="20">
        <f t="shared" si="115"/>
        <v>38</v>
      </c>
      <c r="CL428"/>
      <c r="CO428" s="20">
        <f t="shared" si="116"/>
        <v>16</v>
      </c>
      <c r="CP428" s="62"/>
      <c r="CT428" s="62"/>
      <c r="CU428" s="20">
        <f t="shared" si="117"/>
        <v>36</v>
      </c>
      <c r="DB428" s="62"/>
      <c r="DD428" s="20">
        <f t="shared" si="118"/>
        <v>25</v>
      </c>
      <c r="DE428" s="52"/>
      <c r="DF428" s="58"/>
      <c r="DG428" s="20">
        <f t="shared" si="119"/>
        <v>28</v>
      </c>
      <c r="DH428" s="58"/>
      <c r="DI428" s="52"/>
      <c r="DJ428" s="52"/>
      <c r="DK428" s="58"/>
      <c r="DL428" s="52"/>
      <c r="DM428" s="52"/>
      <c r="DN428" s="52"/>
      <c r="DO428" s="52"/>
      <c r="DP428" s="52"/>
      <c r="DQ428" s="52"/>
      <c r="DR428" s="52"/>
      <c r="DS428" s="52"/>
      <c r="DT428" s="52"/>
      <c r="DU428" s="52"/>
      <c r="DV428" s="52"/>
      <c r="DW428" s="58"/>
      <c r="DX428" s="58"/>
      <c r="DY428" s="58"/>
      <c r="DZ428" s="52"/>
      <c r="EA428" s="52"/>
      <c r="EB428" s="52"/>
      <c r="EC428" s="52"/>
      <c r="ED428" s="52"/>
      <c r="EE428" s="52"/>
      <c r="EF428" s="52"/>
      <c r="EG428" s="52"/>
      <c r="EH428" s="52"/>
      <c r="EI428" s="52"/>
      <c r="EJ428" s="52"/>
      <c r="EK428" s="52"/>
      <c r="EL428" s="52"/>
      <c r="EM428" s="52"/>
      <c r="EN428" s="52"/>
      <c r="EO428" s="52"/>
      <c r="EP428" s="52"/>
      <c r="EQ428" s="52"/>
      <c r="ER428" s="52"/>
      <c r="ES428" s="52"/>
      <c r="ET428" s="52"/>
      <c r="EU428" s="52"/>
      <c r="EV428" s="52"/>
      <c r="EW428" s="52"/>
      <c r="EX428" s="52"/>
    </row>
    <row r="429" spans="1:154" s="54" customFormat="1" x14ac:dyDescent="0.2">
      <c r="A429" t="str">
        <f t="shared" si="95"/>
        <v>0801853E</v>
      </c>
      <c r="B429" t="str">
        <f t="shared" si="95"/>
        <v>0801534H</v>
      </c>
      <c r="C429"/>
      <c r="D429"/>
      <c r="E429"/>
      <c r="F429" s="78"/>
      <c r="G429"/>
      <c r="I429" s="20">
        <f t="shared" si="96"/>
        <v>37</v>
      </c>
      <c r="J429" s="62"/>
      <c r="L429" s="20">
        <f t="shared" si="97"/>
        <v>51</v>
      </c>
      <c r="N429" s="62"/>
      <c r="O429" s="20">
        <f t="shared" si="98"/>
        <v>11</v>
      </c>
      <c r="R429"/>
      <c r="U429" s="20">
        <f t="shared" si="99"/>
        <v>15</v>
      </c>
      <c r="V429" s="62"/>
      <c r="X429" s="20">
        <f t="shared" si="100"/>
        <v>37</v>
      </c>
      <c r="Z429" s="62"/>
      <c r="AA429"/>
      <c r="AD429"/>
      <c r="AG429"/>
      <c r="AH429" s="62"/>
      <c r="AJ429" s="20">
        <f t="shared" si="101"/>
        <v>28</v>
      </c>
      <c r="AK429" s="97"/>
      <c r="AL429" s="62"/>
      <c r="AM429" s="20">
        <f t="shared" si="102"/>
        <v>24</v>
      </c>
      <c r="AP429" s="20">
        <f t="shared" si="103"/>
        <v>23</v>
      </c>
      <c r="AS429" s="20">
        <f t="shared" si="104"/>
        <v>22</v>
      </c>
      <c r="AT429" s="62"/>
      <c r="AV429" s="20" t="str">
        <f t="shared" si="105"/>
        <v/>
      </c>
      <c r="AX429" s="62"/>
      <c r="AY429" s="20" t="str">
        <f t="shared" si="106"/>
        <v/>
      </c>
      <c r="BB429" s="20" t="str">
        <f t="shared" si="107"/>
        <v/>
      </c>
      <c r="BE429" s="20">
        <f t="shared" si="108"/>
        <v>35</v>
      </c>
      <c r="BF429" s="62"/>
      <c r="BH429"/>
      <c r="BJ429" s="62"/>
      <c r="BK429" s="20">
        <f t="shared" si="109"/>
        <v>36</v>
      </c>
      <c r="BL429" s="4"/>
      <c r="BN429"/>
      <c r="BQ429" s="20">
        <f t="shared" si="110"/>
        <v>38</v>
      </c>
      <c r="BR429" s="92"/>
      <c r="BT429"/>
      <c r="BV429" s="62"/>
      <c r="BW429" s="20">
        <f t="shared" si="111"/>
        <v>41</v>
      </c>
      <c r="BZ429" s="20" t="str">
        <f t="shared" si="112"/>
        <v/>
      </c>
      <c r="CA429" s="89"/>
      <c r="CC429" s="20" t="str">
        <f t="shared" si="113"/>
        <v/>
      </c>
      <c r="CD429" s="4"/>
      <c r="CF429" s="20" t="str">
        <f t="shared" si="114"/>
        <v/>
      </c>
      <c r="CH429" s="62"/>
      <c r="CI429" s="20">
        <f t="shared" si="115"/>
        <v>41</v>
      </c>
      <c r="CL429"/>
      <c r="CO429" s="20">
        <f t="shared" si="116"/>
        <v>28</v>
      </c>
      <c r="CP429" s="62"/>
      <c r="CT429" s="62"/>
      <c r="CU429" s="20">
        <f t="shared" si="117"/>
        <v>30</v>
      </c>
      <c r="DB429" s="62"/>
      <c r="DD429" s="20">
        <f t="shared" si="118"/>
        <v>42</v>
      </c>
      <c r="DE429" s="52"/>
      <c r="DF429" s="58"/>
      <c r="DG429" s="20">
        <f t="shared" si="119"/>
        <v>11</v>
      </c>
      <c r="DH429" s="58"/>
      <c r="DI429" s="52"/>
      <c r="DJ429" s="52"/>
      <c r="DK429" s="58"/>
      <c r="DL429" s="52"/>
      <c r="DM429" s="52"/>
      <c r="DN429" s="52"/>
      <c r="DO429" s="52"/>
      <c r="DP429" s="52"/>
      <c r="DQ429" s="52"/>
      <c r="DR429" s="52"/>
      <c r="DS429" s="52"/>
      <c r="DT429" s="52"/>
      <c r="DU429" s="52"/>
      <c r="DV429" s="52"/>
      <c r="DW429" s="58"/>
      <c r="DX429" s="58"/>
      <c r="DY429" s="58"/>
      <c r="DZ429" s="52"/>
      <c r="EA429" s="52"/>
      <c r="EB429" s="52"/>
      <c r="EC429" s="52"/>
      <c r="ED429" s="52"/>
      <c r="EE429" s="52"/>
      <c r="EF429" s="52"/>
      <c r="EG429" s="52"/>
      <c r="EH429" s="52"/>
      <c r="EI429" s="52"/>
      <c r="EJ429" s="52"/>
      <c r="EK429" s="52"/>
      <c r="EL429" s="52"/>
      <c r="EM429" s="52"/>
      <c r="EN429" s="52"/>
      <c r="EO429" s="52"/>
      <c r="EP429" s="52"/>
      <c r="EQ429" s="52"/>
      <c r="ER429" s="52"/>
      <c r="ES429" s="52"/>
      <c r="ET429" s="52"/>
      <c r="EU429" s="52"/>
      <c r="EV429" s="52"/>
      <c r="EW429" s="52"/>
      <c r="EX429" s="52"/>
    </row>
    <row r="430" spans="1:154" s="54" customFormat="1" x14ac:dyDescent="0.2">
      <c r="A430" t="str">
        <f t="shared" si="95"/>
        <v>0801882L</v>
      </c>
      <c r="B430" t="str">
        <f t="shared" si="95"/>
        <v>0802103B</v>
      </c>
      <c r="C430"/>
      <c r="D430"/>
      <c r="E430"/>
      <c r="F430" s="78"/>
      <c r="G430"/>
      <c r="I430" s="20">
        <f t="shared" si="96"/>
        <v>5</v>
      </c>
      <c r="J430" s="62"/>
      <c r="L430" s="20">
        <f t="shared" si="97"/>
        <v>39</v>
      </c>
      <c r="N430" s="62"/>
      <c r="O430" s="20">
        <f t="shared" si="98"/>
        <v>30</v>
      </c>
      <c r="R430"/>
      <c r="U430" s="20">
        <f t="shared" si="99"/>
        <v>25</v>
      </c>
      <c r="V430" s="62"/>
      <c r="X430" s="20">
        <f t="shared" si="100"/>
        <v>19</v>
      </c>
      <c r="Z430" s="62"/>
      <c r="AA430"/>
      <c r="AD430"/>
      <c r="AG430"/>
      <c r="AH430" s="62"/>
      <c r="AJ430" s="20">
        <f t="shared" si="101"/>
        <v>30</v>
      </c>
      <c r="AK430" s="97"/>
      <c r="AL430" s="62"/>
      <c r="AM430" s="20">
        <f t="shared" si="102"/>
        <v>11</v>
      </c>
      <c r="AP430" s="20">
        <f t="shared" si="103"/>
        <v>8</v>
      </c>
      <c r="AS430" s="20">
        <f t="shared" si="104"/>
        <v>33</v>
      </c>
      <c r="AT430" s="62"/>
      <c r="AV430" s="20">
        <f t="shared" si="105"/>
        <v>29</v>
      </c>
      <c r="AX430" s="62"/>
      <c r="AY430" s="20">
        <f t="shared" si="106"/>
        <v>1</v>
      </c>
      <c r="BB430" s="20">
        <f t="shared" si="107"/>
        <v>1</v>
      </c>
      <c r="BE430" s="20">
        <f t="shared" si="108"/>
        <v>47</v>
      </c>
      <c r="BF430" s="62"/>
      <c r="BH430"/>
      <c r="BJ430" s="62"/>
      <c r="BK430" s="20">
        <f t="shared" si="109"/>
        <v>40</v>
      </c>
      <c r="BL430" s="4"/>
      <c r="BN430"/>
      <c r="BQ430" s="20">
        <f t="shared" si="110"/>
        <v>42</v>
      </c>
      <c r="BR430" s="92"/>
      <c r="BT430"/>
      <c r="BV430" s="62"/>
      <c r="BW430" s="20">
        <f t="shared" si="111"/>
        <v>15</v>
      </c>
      <c r="BZ430" s="20" t="str">
        <f t="shared" si="112"/>
        <v/>
      </c>
      <c r="CA430" s="89"/>
      <c r="CC430" s="20">
        <f t="shared" si="113"/>
        <v>39</v>
      </c>
      <c r="CD430" s="4"/>
      <c r="CF430" s="20">
        <f t="shared" si="114"/>
        <v>7</v>
      </c>
      <c r="CH430" s="62"/>
      <c r="CI430" s="20">
        <f t="shared" si="115"/>
        <v>27</v>
      </c>
      <c r="CL430"/>
      <c r="CO430" s="20">
        <f t="shared" si="116"/>
        <v>24</v>
      </c>
      <c r="CP430" s="62"/>
      <c r="CT430" s="62"/>
      <c r="CU430" s="20">
        <f t="shared" si="117"/>
        <v>22</v>
      </c>
      <c r="DB430" s="62"/>
      <c r="DD430" s="20">
        <f t="shared" si="118"/>
        <v>20</v>
      </c>
      <c r="DE430" s="52"/>
      <c r="DF430" s="58"/>
      <c r="DG430" s="20">
        <f t="shared" si="119"/>
        <v>19</v>
      </c>
      <c r="DH430" s="58"/>
      <c r="DI430" s="52"/>
      <c r="DJ430" s="52"/>
      <c r="DK430" s="58"/>
      <c r="DL430" s="52"/>
      <c r="DM430" s="52"/>
      <c r="DN430" s="52"/>
      <c r="DO430" s="52"/>
      <c r="DP430" s="52"/>
      <c r="DQ430" s="52"/>
      <c r="DR430" s="52"/>
      <c r="DS430" s="52"/>
      <c r="DT430" s="52"/>
      <c r="DU430" s="52"/>
      <c r="DV430" s="52"/>
      <c r="DW430" s="58"/>
      <c r="DX430" s="58"/>
      <c r="DY430" s="58"/>
      <c r="DZ430" s="52"/>
      <c r="EA430" s="52"/>
      <c r="EB430" s="52"/>
      <c r="EC430" s="52"/>
      <c r="ED430" s="52"/>
      <c r="EE430" s="52"/>
      <c r="EF430" s="52"/>
      <c r="EG430" s="52"/>
      <c r="EH430" s="52"/>
      <c r="EI430" s="52"/>
      <c r="EJ430" s="52"/>
      <c r="EK430" s="52"/>
      <c r="EL430" s="52"/>
      <c r="EM430" s="52"/>
      <c r="EN430" s="52"/>
      <c r="EO430" s="52"/>
      <c r="EP430" s="52"/>
      <c r="EQ430" s="52"/>
      <c r="ER430" s="52"/>
      <c r="ES430" s="52"/>
      <c r="ET430" s="52"/>
      <c r="EU430" s="52"/>
      <c r="EV430" s="52"/>
      <c r="EW430" s="52"/>
      <c r="EX430" s="52"/>
    </row>
    <row r="431" spans="1:154" s="54" customFormat="1" x14ac:dyDescent="0.2">
      <c r="A431" t="str">
        <f t="shared" si="95"/>
        <v>0020022N</v>
      </c>
      <c r="B431">
        <f t="shared" si="95"/>
        <v>0</v>
      </c>
      <c r="C431"/>
      <c r="D431"/>
      <c r="E431"/>
      <c r="F431" s="78"/>
      <c r="G431"/>
      <c r="I431" s="20">
        <f t="shared" si="96"/>
        <v>11</v>
      </c>
      <c r="J431" s="62"/>
      <c r="L431" s="20">
        <f t="shared" si="97"/>
        <v>18</v>
      </c>
      <c r="N431" s="62"/>
      <c r="O431" s="20">
        <f t="shared" si="98"/>
        <v>34</v>
      </c>
      <c r="R431"/>
      <c r="U431" s="20">
        <f t="shared" si="99"/>
        <v>28</v>
      </c>
      <c r="V431" s="62"/>
      <c r="X431" s="20">
        <f t="shared" si="100"/>
        <v>38</v>
      </c>
      <c r="Z431" s="62"/>
      <c r="AA431"/>
      <c r="AD431"/>
      <c r="AG431"/>
      <c r="AH431" s="62"/>
      <c r="AJ431" s="20">
        <f t="shared" si="101"/>
        <v>23</v>
      </c>
      <c r="AK431" s="97"/>
      <c r="AL431" s="62"/>
      <c r="AM431" s="20">
        <f t="shared" si="102"/>
        <v>33</v>
      </c>
      <c r="AP431" s="20">
        <f t="shared" si="103"/>
        <v>37</v>
      </c>
      <c r="AS431" s="20">
        <f t="shared" si="104"/>
        <v>29</v>
      </c>
      <c r="AT431" s="62"/>
      <c r="AV431" s="20">
        <f t="shared" si="105"/>
        <v>1</v>
      </c>
      <c r="AX431" s="62"/>
      <c r="AY431" s="20">
        <f t="shared" si="106"/>
        <v>1</v>
      </c>
      <c r="BB431" s="20">
        <f t="shared" si="107"/>
        <v>17</v>
      </c>
      <c r="BE431" s="20">
        <f t="shared" si="108"/>
        <v>12</v>
      </c>
      <c r="BF431" s="62"/>
      <c r="BH431"/>
      <c r="BJ431" s="62"/>
      <c r="BK431" s="20">
        <f t="shared" si="109"/>
        <v>13</v>
      </c>
      <c r="BL431" s="4"/>
      <c r="BN431"/>
      <c r="BQ431" s="20">
        <f t="shared" si="110"/>
        <v>12</v>
      </c>
      <c r="BR431" s="92"/>
      <c r="BT431"/>
      <c r="BV431" s="62"/>
      <c r="BW431" s="20">
        <f t="shared" si="111"/>
        <v>7</v>
      </c>
      <c r="BZ431" s="20">
        <f t="shared" si="112"/>
        <v>23</v>
      </c>
      <c r="CA431" s="89"/>
      <c r="CC431" s="20">
        <f t="shared" si="113"/>
        <v>1</v>
      </c>
      <c r="CD431" s="4"/>
      <c r="CF431" s="20">
        <f t="shared" si="114"/>
        <v>46</v>
      </c>
      <c r="CH431" s="62"/>
      <c r="CI431" s="20">
        <f t="shared" si="115"/>
        <v>31</v>
      </c>
      <c r="CL431"/>
      <c r="CO431" s="20">
        <f t="shared" si="116"/>
        <v>32</v>
      </c>
      <c r="CP431" s="62"/>
      <c r="CT431" s="62"/>
      <c r="CU431" s="20">
        <f t="shared" si="117"/>
        <v>27</v>
      </c>
      <c r="DB431" s="62"/>
      <c r="DD431" s="20">
        <f t="shared" si="118"/>
        <v>22</v>
      </c>
      <c r="DE431" s="52"/>
      <c r="DF431" s="58"/>
      <c r="DG431" s="20">
        <f t="shared" si="119"/>
        <v>6</v>
      </c>
      <c r="DH431" s="58"/>
      <c r="DI431" s="52"/>
      <c r="DJ431" s="52"/>
      <c r="DK431" s="58"/>
      <c r="DL431" s="52"/>
      <c r="DM431" s="52"/>
      <c r="DN431" s="52"/>
      <c r="DO431" s="52"/>
      <c r="DP431" s="52"/>
      <c r="DQ431" s="52"/>
      <c r="DR431" s="52"/>
      <c r="DS431" s="52"/>
      <c r="DT431" s="52"/>
      <c r="DU431" s="52"/>
      <c r="DV431" s="52"/>
      <c r="DW431" s="58"/>
      <c r="DX431" s="58"/>
      <c r="DY431" s="58"/>
      <c r="DZ431" s="52"/>
      <c r="EA431" s="52"/>
      <c r="EB431" s="52"/>
      <c r="EC431" s="52"/>
      <c r="ED431" s="52"/>
      <c r="EE431" s="52"/>
      <c r="EF431" s="52"/>
      <c r="EG431" s="52"/>
      <c r="EH431" s="52"/>
      <c r="EI431" s="52"/>
      <c r="EJ431" s="52"/>
      <c r="EK431" s="52"/>
      <c r="EL431" s="52"/>
      <c r="EM431" s="52"/>
      <c r="EN431" s="52"/>
      <c r="EO431" s="52"/>
      <c r="EP431" s="52"/>
      <c r="EQ431" s="52"/>
      <c r="ER431" s="52"/>
      <c r="ES431" s="52"/>
      <c r="ET431" s="52"/>
      <c r="EU431" s="52"/>
      <c r="EV431" s="52"/>
      <c r="EW431" s="52"/>
      <c r="EX431" s="52"/>
    </row>
    <row r="432" spans="1:154" s="54" customFormat="1" x14ac:dyDescent="0.2">
      <c r="A432" t="str">
        <f t="shared" si="95"/>
        <v>0020025S</v>
      </c>
      <c r="B432">
        <f t="shared" si="95"/>
        <v>0</v>
      </c>
      <c r="C432"/>
      <c r="D432"/>
      <c r="E432"/>
      <c r="F432" s="78"/>
      <c r="G432"/>
      <c r="I432" s="20">
        <f t="shared" si="96"/>
        <v>32</v>
      </c>
      <c r="J432" s="62"/>
      <c r="L432" s="20">
        <f t="shared" si="97"/>
        <v>46</v>
      </c>
      <c r="N432" s="62"/>
      <c r="O432" s="20">
        <f t="shared" si="98"/>
        <v>9</v>
      </c>
      <c r="R432"/>
      <c r="U432" s="20">
        <f t="shared" si="99"/>
        <v>2</v>
      </c>
      <c r="V432" s="62"/>
      <c r="X432" s="20">
        <f t="shared" si="100"/>
        <v>10</v>
      </c>
      <c r="Z432" s="62"/>
      <c r="AA432"/>
      <c r="AD432"/>
      <c r="AG432"/>
      <c r="AH432" s="62"/>
      <c r="AJ432" s="20">
        <f t="shared" si="101"/>
        <v>14</v>
      </c>
      <c r="AK432" s="97"/>
      <c r="AL432" s="62"/>
      <c r="AM432" s="20">
        <f t="shared" si="102"/>
        <v>4</v>
      </c>
      <c r="AP432" s="20">
        <f t="shared" si="103"/>
        <v>8</v>
      </c>
      <c r="AS432" s="20">
        <f t="shared" si="104"/>
        <v>8</v>
      </c>
      <c r="AT432" s="62"/>
      <c r="AV432" s="20">
        <f t="shared" si="105"/>
        <v>20</v>
      </c>
      <c r="AX432" s="62"/>
      <c r="AY432" s="20">
        <f t="shared" si="106"/>
        <v>31</v>
      </c>
      <c r="BB432" s="20">
        <f t="shared" si="107"/>
        <v>24</v>
      </c>
      <c r="BE432" s="20">
        <f t="shared" si="108"/>
        <v>30</v>
      </c>
      <c r="BF432" s="62"/>
      <c r="BH432"/>
      <c r="BJ432" s="62"/>
      <c r="BK432" s="20">
        <f t="shared" si="109"/>
        <v>19</v>
      </c>
      <c r="BL432" s="4"/>
      <c r="BN432"/>
      <c r="BQ432" s="20">
        <f t="shared" si="110"/>
        <v>29</v>
      </c>
      <c r="BR432" s="92"/>
      <c r="BT432"/>
      <c r="BV432" s="62"/>
      <c r="BW432" s="20">
        <f t="shared" si="111"/>
        <v>30</v>
      </c>
      <c r="BZ432" s="20">
        <f t="shared" si="112"/>
        <v>43</v>
      </c>
      <c r="CA432" s="89"/>
      <c r="CC432" s="20">
        <f t="shared" si="113"/>
        <v>42</v>
      </c>
      <c r="CD432" s="4"/>
      <c r="CF432" s="20">
        <f t="shared" si="114"/>
        <v>6</v>
      </c>
      <c r="CH432" s="62"/>
      <c r="CI432" s="20">
        <f t="shared" si="115"/>
        <v>11</v>
      </c>
      <c r="CL432"/>
      <c r="CO432" s="20">
        <f t="shared" si="116"/>
        <v>8</v>
      </c>
      <c r="CP432" s="62"/>
      <c r="CT432" s="62"/>
      <c r="CU432" s="20">
        <f t="shared" si="117"/>
        <v>39</v>
      </c>
      <c r="DB432" s="62"/>
      <c r="DD432" s="20">
        <f t="shared" si="118"/>
        <v>4</v>
      </c>
      <c r="DE432" s="52"/>
      <c r="DF432" s="58"/>
      <c r="DG432" s="20">
        <f t="shared" si="119"/>
        <v>42</v>
      </c>
      <c r="DH432" s="58"/>
      <c r="DI432" s="52"/>
      <c r="DJ432" s="52"/>
      <c r="DK432" s="58"/>
      <c r="DL432" s="52"/>
      <c r="DM432" s="52"/>
      <c r="DN432" s="52"/>
      <c r="DO432" s="52"/>
      <c r="DP432" s="52"/>
      <c r="DQ432" s="52"/>
      <c r="DR432" s="52"/>
      <c r="DS432" s="52"/>
      <c r="DT432" s="52"/>
      <c r="DU432" s="52"/>
      <c r="DV432" s="52"/>
      <c r="DW432" s="58"/>
      <c r="DX432" s="58"/>
      <c r="DY432" s="58"/>
      <c r="DZ432" s="52"/>
      <c r="EA432" s="52"/>
      <c r="EB432" s="52"/>
      <c r="EC432" s="52"/>
      <c r="ED432" s="52"/>
      <c r="EE432" s="52"/>
      <c r="EF432" s="52"/>
      <c r="EG432" s="52"/>
      <c r="EH432" s="52"/>
      <c r="EI432" s="52"/>
      <c r="EJ432" s="52"/>
      <c r="EK432" s="52"/>
      <c r="EL432" s="52"/>
      <c r="EM432" s="52"/>
      <c r="EN432" s="52"/>
      <c r="EO432" s="52"/>
      <c r="EP432" s="52"/>
      <c r="EQ432" s="52"/>
      <c r="ER432" s="52"/>
      <c r="ES432" s="52"/>
      <c r="ET432" s="52"/>
      <c r="EU432" s="52"/>
      <c r="EV432" s="52"/>
      <c r="EW432" s="52"/>
      <c r="EX432" s="52"/>
    </row>
    <row r="433" spans="1:154" s="54" customFormat="1" x14ac:dyDescent="0.2">
      <c r="A433" t="str">
        <f t="shared" si="95"/>
        <v>0020051V</v>
      </c>
      <c r="B433">
        <f t="shared" si="95"/>
        <v>0</v>
      </c>
      <c r="C433"/>
      <c r="D433"/>
      <c r="E433"/>
      <c r="F433" s="78"/>
      <c r="G433"/>
      <c r="I433" s="20">
        <f t="shared" si="96"/>
        <v>16</v>
      </c>
      <c r="J433" s="62"/>
      <c r="L433" s="20">
        <f t="shared" si="97"/>
        <v>22</v>
      </c>
      <c r="N433" s="62"/>
      <c r="O433" s="20">
        <f t="shared" si="98"/>
        <v>16</v>
      </c>
      <c r="R433"/>
      <c r="U433" s="20">
        <f t="shared" si="99"/>
        <v>18</v>
      </c>
      <c r="V433" s="62"/>
      <c r="X433" s="20">
        <f t="shared" si="100"/>
        <v>1</v>
      </c>
      <c r="Z433" s="62"/>
      <c r="AA433"/>
      <c r="AD433"/>
      <c r="AG433"/>
      <c r="AH433" s="62"/>
      <c r="AJ433" s="20">
        <f t="shared" si="101"/>
        <v>1</v>
      </c>
      <c r="AK433" s="97"/>
      <c r="AL433" s="62"/>
      <c r="AM433" s="20">
        <f t="shared" si="102"/>
        <v>3</v>
      </c>
      <c r="AP433" s="20">
        <f t="shared" si="103"/>
        <v>3</v>
      </c>
      <c r="AS433" s="20">
        <f t="shared" si="104"/>
        <v>2</v>
      </c>
      <c r="AT433" s="62"/>
      <c r="AV433" s="20">
        <f t="shared" si="105"/>
        <v>35</v>
      </c>
      <c r="AX433" s="62"/>
      <c r="AY433" s="20">
        <f t="shared" si="106"/>
        <v>1</v>
      </c>
      <c r="BB433" s="20">
        <f t="shared" si="107"/>
        <v>1</v>
      </c>
      <c r="BE433" s="20">
        <f t="shared" si="108"/>
        <v>49</v>
      </c>
      <c r="BF433" s="62"/>
      <c r="BH433"/>
      <c r="BJ433" s="62"/>
      <c r="BK433" s="20">
        <f t="shared" si="109"/>
        <v>49</v>
      </c>
      <c r="BL433" s="4"/>
      <c r="BN433"/>
      <c r="BQ433" s="20">
        <f t="shared" si="110"/>
        <v>49</v>
      </c>
      <c r="BR433" s="92"/>
      <c r="BT433"/>
      <c r="BV433" s="62"/>
      <c r="BW433" s="20">
        <f t="shared" si="111"/>
        <v>6</v>
      </c>
      <c r="BZ433" s="20" t="str">
        <f t="shared" si="112"/>
        <v/>
      </c>
      <c r="CA433" s="89"/>
      <c r="CC433" s="20">
        <f t="shared" si="113"/>
        <v>1</v>
      </c>
      <c r="CD433" s="4"/>
      <c r="CF433" s="20">
        <f t="shared" si="114"/>
        <v>1</v>
      </c>
      <c r="CH433" s="62"/>
      <c r="CI433" s="20">
        <f t="shared" si="115"/>
        <v>48</v>
      </c>
      <c r="CL433"/>
      <c r="CO433" s="20">
        <f t="shared" si="116"/>
        <v>37</v>
      </c>
      <c r="CP433" s="62"/>
      <c r="CT433" s="62"/>
      <c r="CU433" s="20">
        <f t="shared" si="117"/>
        <v>39</v>
      </c>
      <c r="DB433" s="62"/>
      <c r="DD433" s="20">
        <f t="shared" si="118"/>
        <v>1</v>
      </c>
      <c r="DE433" s="52"/>
      <c r="DF433" s="58"/>
      <c r="DG433" s="20">
        <f t="shared" si="119"/>
        <v>11</v>
      </c>
      <c r="DH433" s="58"/>
      <c r="DI433" s="52"/>
      <c r="DJ433" s="52"/>
      <c r="DK433" s="58"/>
      <c r="DL433" s="52"/>
      <c r="DM433" s="52"/>
      <c r="DN433" s="52"/>
      <c r="DO433" s="52"/>
      <c r="DP433" s="52"/>
      <c r="DQ433" s="52"/>
      <c r="DR433" s="52"/>
      <c r="DS433" s="52"/>
      <c r="DT433" s="52"/>
      <c r="DU433" s="52"/>
      <c r="DV433" s="52"/>
      <c r="DW433" s="58"/>
      <c r="DX433" s="58"/>
      <c r="DY433" s="58"/>
      <c r="DZ433" s="52"/>
      <c r="EA433" s="52"/>
      <c r="EB433" s="52"/>
      <c r="EC433" s="52"/>
      <c r="ED433" s="52"/>
      <c r="EE433" s="52"/>
      <c r="EF433" s="52"/>
      <c r="EG433" s="52"/>
      <c r="EH433" s="52"/>
      <c r="EI433" s="52"/>
      <c r="EJ433" s="52"/>
      <c r="EK433" s="52"/>
      <c r="EL433" s="52"/>
      <c r="EM433" s="52"/>
      <c r="EN433" s="52"/>
      <c r="EO433" s="52"/>
      <c r="EP433" s="52"/>
      <c r="EQ433" s="52"/>
      <c r="ER433" s="52"/>
      <c r="ES433" s="52"/>
      <c r="ET433" s="52"/>
      <c r="EU433" s="52"/>
      <c r="EV433" s="52"/>
      <c r="EW433" s="52"/>
      <c r="EX433" s="52"/>
    </row>
    <row r="434" spans="1:154" s="54" customFormat="1" x14ac:dyDescent="0.2">
      <c r="A434" t="str">
        <f t="shared" si="95"/>
        <v>0020052W</v>
      </c>
      <c r="B434">
        <f t="shared" si="95"/>
        <v>0</v>
      </c>
      <c r="C434"/>
      <c r="D434"/>
      <c r="E434"/>
      <c r="F434" s="78"/>
      <c r="G434"/>
      <c r="I434" s="20">
        <f t="shared" si="96"/>
        <v>34</v>
      </c>
      <c r="J434" s="62"/>
      <c r="L434" s="20">
        <f t="shared" si="97"/>
        <v>19</v>
      </c>
      <c r="N434" s="62"/>
      <c r="O434" s="20">
        <f t="shared" si="98"/>
        <v>31</v>
      </c>
      <c r="R434"/>
      <c r="U434" s="20">
        <f t="shared" si="99"/>
        <v>35</v>
      </c>
      <c r="V434" s="62"/>
      <c r="X434" s="20">
        <f t="shared" si="100"/>
        <v>30</v>
      </c>
      <c r="Z434" s="62"/>
      <c r="AA434"/>
      <c r="AD434"/>
      <c r="AG434"/>
      <c r="AH434" s="62"/>
      <c r="AJ434" s="20">
        <f t="shared" si="101"/>
        <v>47</v>
      </c>
      <c r="AK434" s="97"/>
      <c r="AL434" s="62"/>
      <c r="AM434" s="20">
        <f t="shared" si="102"/>
        <v>17</v>
      </c>
      <c r="AP434" s="20">
        <f t="shared" si="103"/>
        <v>10</v>
      </c>
      <c r="AS434" s="20">
        <f t="shared" si="104"/>
        <v>49</v>
      </c>
      <c r="AT434" s="62"/>
      <c r="AV434" s="20">
        <f t="shared" si="105"/>
        <v>16</v>
      </c>
      <c r="AX434" s="62"/>
      <c r="AY434" s="20">
        <f t="shared" si="106"/>
        <v>18</v>
      </c>
      <c r="BB434" s="20">
        <f t="shared" si="107"/>
        <v>43</v>
      </c>
      <c r="BE434" s="20">
        <f t="shared" si="108"/>
        <v>44</v>
      </c>
      <c r="BF434" s="62"/>
      <c r="BH434"/>
      <c r="BJ434" s="62"/>
      <c r="BK434" s="20">
        <f t="shared" si="109"/>
        <v>40</v>
      </c>
      <c r="BL434" s="4"/>
      <c r="BN434"/>
      <c r="BQ434" s="20">
        <f t="shared" si="110"/>
        <v>46</v>
      </c>
      <c r="BR434" s="92"/>
      <c r="BT434"/>
      <c r="BV434" s="62"/>
      <c r="BW434" s="20">
        <f t="shared" si="111"/>
        <v>49</v>
      </c>
      <c r="BZ434" s="20">
        <f t="shared" si="112"/>
        <v>37</v>
      </c>
      <c r="CA434" s="89"/>
      <c r="CC434" s="20">
        <f t="shared" si="113"/>
        <v>43</v>
      </c>
      <c r="CD434" s="4"/>
      <c r="CF434" s="20">
        <f t="shared" si="114"/>
        <v>33</v>
      </c>
      <c r="CH434" s="62"/>
      <c r="CI434" s="20">
        <f t="shared" si="115"/>
        <v>45</v>
      </c>
      <c r="CL434"/>
      <c r="CO434" s="20">
        <f t="shared" si="116"/>
        <v>29</v>
      </c>
      <c r="CP434" s="62"/>
      <c r="CT434" s="62"/>
      <c r="CU434" s="20">
        <f t="shared" si="117"/>
        <v>38</v>
      </c>
      <c r="DB434" s="62"/>
      <c r="DD434" s="20">
        <f t="shared" si="118"/>
        <v>37</v>
      </c>
      <c r="DE434" s="52"/>
      <c r="DF434" s="58"/>
      <c r="DG434" s="20">
        <f t="shared" si="119"/>
        <v>30</v>
      </c>
      <c r="DH434" s="58"/>
      <c r="DI434" s="52"/>
      <c r="DJ434" s="52"/>
      <c r="DK434" s="58"/>
      <c r="DL434" s="52"/>
      <c r="DM434" s="52"/>
      <c r="DN434" s="52"/>
      <c r="DO434" s="52"/>
      <c r="DP434" s="52"/>
      <c r="DQ434" s="52"/>
      <c r="DR434" s="52"/>
      <c r="DS434" s="52"/>
      <c r="DT434" s="52"/>
      <c r="DU434" s="52"/>
      <c r="DV434" s="52"/>
      <c r="DW434" s="58"/>
      <c r="DX434" s="58"/>
      <c r="DY434" s="58"/>
      <c r="DZ434" s="52"/>
      <c r="EA434" s="52"/>
      <c r="EB434" s="52"/>
      <c r="EC434" s="52"/>
      <c r="ED434" s="52"/>
      <c r="EE434" s="52"/>
      <c r="EF434" s="52"/>
      <c r="EG434" s="52"/>
      <c r="EH434" s="52"/>
      <c r="EI434" s="52"/>
      <c r="EJ434" s="52"/>
      <c r="EK434" s="52"/>
      <c r="EL434" s="52"/>
      <c r="EM434" s="52"/>
      <c r="EN434" s="52"/>
      <c r="EO434" s="52"/>
      <c r="EP434" s="52"/>
      <c r="EQ434" s="52"/>
      <c r="ER434" s="52"/>
      <c r="ES434" s="52"/>
      <c r="ET434" s="52"/>
      <c r="EU434" s="52"/>
      <c r="EV434" s="52"/>
      <c r="EW434" s="52"/>
      <c r="EX434" s="52"/>
    </row>
    <row r="435" spans="1:154" s="54" customFormat="1" x14ac:dyDescent="0.2">
      <c r="A435" t="str">
        <f t="shared" si="95"/>
        <v>0020078Z</v>
      </c>
      <c r="B435">
        <f t="shared" si="95"/>
        <v>0</v>
      </c>
      <c r="C435"/>
      <c r="D435"/>
      <c r="E435"/>
      <c r="F435" s="78"/>
      <c r="G435"/>
      <c r="I435" s="20">
        <f t="shared" si="96"/>
        <v>37</v>
      </c>
      <c r="J435" s="62"/>
      <c r="L435" s="20">
        <f t="shared" si="97"/>
        <v>10</v>
      </c>
      <c r="N435" s="62"/>
      <c r="O435" s="20">
        <f t="shared" si="98"/>
        <v>21</v>
      </c>
      <c r="R435"/>
      <c r="U435" s="20">
        <f t="shared" si="99"/>
        <v>31</v>
      </c>
      <c r="V435" s="62"/>
      <c r="X435" s="20">
        <f t="shared" si="100"/>
        <v>27</v>
      </c>
      <c r="Z435" s="62"/>
      <c r="AA435"/>
      <c r="AD435"/>
      <c r="AG435"/>
      <c r="AH435" s="62"/>
      <c r="AJ435" s="20">
        <f t="shared" si="101"/>
        <v>40</v>
      </c>
      <c r="AK435" s="97"/>
      <c r="AL435" s="62"/>
      <c r="AM435" s="20">
        <f t="shared" si="102"/>
        <v>34</v>
      </c>
      <c r="AP435" s="20">
        <f t="shared" si="103"/>
        <v>41</v>
      </c>
      <c r="AS435" s="20">
        <f t="shared" si="104"/>
        <v>43</v>
      </c>
      <c r="AT435" s="62"/>
      <c r="AV435" s="20">
        <f t="shared" si="105"/>
        <v>16</v>
      </c>
      <c r="AX435" s="62"/>
      <c r="AY435" s="20">
        <f t="shared" si="106"/>
        <v>17</v>
      </c>
      <c r="BB435" s="20">
        <f t="shared" si="107"/>
        <v>20</v>
      </c>
      <c r="BE435" s="20">
        <f t="shared" si="108"/>
        <v>4</v>
      </c>
      <c r="BF435" s="62"/>
      <c r="BH435"/>
      <c r="BJ435" s="62"/>
      <c r="BK435" s="20">
        <f t="shared" si="109"/>
        <v>4</v>
      </c>
      <c r="BL435" s="4"/>
      <c r="BN435"/>
      <c r="BQ435" s="20">
        <f t="shared" si="110"/>
        <v>2</v>
      </c>
      <c r="BR435" s="92"/>
      <c r="BT435"/>
      <c r="BV435" s="62"/>
      <c r="BW435" s="20">
        <f t="shared" si="111"/>
        <v>19</v>
      </c>
      <c r="BZ435" s="20">
        <f t="shared" si="112"/>
        <v>8</v>
      </c>
      <c r="CA435" s="89"/>
      <c r="CC435" s="20">
        <f t="shared" si="113"/>
        <v>44</v>
      </c>
      <c r="CD435" s="4"/>
      <c r="CF435" s="20">
        <f t="shared" si="114"/>
        <v>5</v>
      </c>
      <c r="CH435" s="62"/>
      <c r="CI435" s="20">
        <f t="shared" si="115"/>
        <v>3</v>
      </c>
      <c r="CL435"/>
      <c r="CO435" s="20">
        <f t="shared" si="116"/>
        <v>9</v>
      </c>
      <c r="CP435" s="62"/>
      <c r="CT435" s="62"/>
      <c r="CU435" s="20">
        <f t="shared" si="117"/>
        <v>5</v>
      </c>
      <c r="DB435" s="62"/>
      <c r="DD435" s="20">
        <f t="shared" si="118"/>
        <v>45</v>
      </c>
      <c r="DE435" s="52"/>
      <c r="DF435" s="58"/>
      <c r="DG435" s="20">
        <f t="shared" si="119"/>
        <v>19</v>
      </c>
      <c r="DH435" s="58"/>
      <c r="DI435" s="52"/>
      <c r="DJ435" s="52"/>
      <c r="DK435" s="58"/>
      <c r="DL435" s="52"/>
      <c r="DM435" s="52"/>
      <c r="DN435" s="52"/>
      <c r="DO435" s="52"/>
      <c r="DP435" s="52"/>
      <c r="DQ435" s="52"/>
      <c r="DR435" s="52"/>
      <c r="DS435" s="52"/>
      <c r="DT435" s="52"/>
      <c r="DU435" s="52"/>
      <c r="DV435" s="52"/>
      <c r="DW435" s="58"/>
      <c r="DX435" s="58"/>
      <c r="DY435" s="58"/>
      <c r="DZ435" s="52"/>
      <c r="EA435" s="52"/>
      <c r="EB435" s="52"/>
      <c r="EC435" s="52"/>
      <c r="ED435" s="52"/>
      <c r="EE435" s="52"/>
      <c r="EF435" s="52"/>
      <c r="EG435" s="52"/>
      <c r="EH435" s="52"/>
      <c r="EI435" s="52"/>
      <c r="EJ435" s="52"/>
      <c r="EK435" s="52"/>
      <c r="EL435" s="52"/>
      <c r="EM435" s="52"/>
      <c r="EN435" s="52"/>
      <c r="EO435" s="52"/>
      <c r="EP435" s="52"/>
      <c r="EQ435" s="52"/>
      <c r="ER435" s="52"/>
      <c r="ES435" s="52"/>
      <c r="ET435" s="52"/>
      <c r="EU435" s="52"/>
      <c r="EV435" s="52"/>
      <c r="EW435" s="52"/>
      <c r="EX435" s="52"/>
    </row>
    <row r="436" spans="1:154" s="54" customFormat="1" x14ac:dyDescent="0.2">
      <c r="A436" t="str">
        <f t="shared" si="95"/>
        <v>0020079A</v>
      </c>
      <c r="B436">
        <f t="shared" si="95"/>
        <v>0</v>
      </c>
      <c r="C436"/>
      <c r="D436"/>
      <c r="E436"/>
      <c r="F436" s="78"/>
      <c r="G436"/>
      <c r="I436" s="20">
        <f t="shared" si="96"/>
        <v>23</v>
      </c>
      <c r="J436" s="62"/>
      <c r="L436" s="20">
        <f t="shared" si="97"/>
        <v>26</v>
      </c>
      <c r="N436" s="62"/>
      <c r="O436" s="20">
        <f t="shared" si="98"/>
        <v>10</v>
      </c>
      <c r="R436"/>
      <c r="U436" s="20">
        <f t="shared" si="99"/>
        <v>22</v>
      </c>
      <c r="V436" s="62"/>
      <c r="X436" s="20">
        <f t="shared" si="100"/>
        <v>23</v>
      </c>
      <c r="Z436" s="62"/>
      <c r="AA436"/>
      <c r="AD436"/>
      <c r="AG436"/>
      <c r="AH436" s="62"/>
      <c r="AJ436" s="20">
        <f t="shared" si="101"/>
        <v>34</v>
      </c>
      <c r="AK436" s="97"/>
      <c r="AL436" s="62"/>
      <c r="AM436" s="20">
        <f t="shared" si="102"/>
        <v>46</v>
      </c>
      <c r="AP436" s="20">
        <f t="shared" si="103"/>
        <v>33</v>
      </c>
      <c r="AS436" s="20">
        <f t="shared" si="104"/>
        <v>40</v>
      </c>
      <c r="AT436" s="62"/>
      <c r="AV436" s="20">
        <f t="shared" si="105"/>
        <v>35</v>
      </c>
      <c r="AX436" s="62"/>
      <c r="AY436" s="20">
        <f t="shared" si="106"/>
        <v>34</v>
      </c>
      <c r="BB436" s="20">
        <f t="shared" si="107"/>
        <v>24</v>
      </c>
      <c r="BE436" s="20">
        <f t="shared" si="108"/>
        <v>17</v>
      </c>
      <c r="BF436" s="62"/>
      <c r="BH436"/>
      <c r="BJ436" s="62"/>
      <c r="BK436" s="20">
        <f t="shared" si="109"/>
        <v>9</v>
      </c>
      <c r="BL436" s="4"/>
      <c r="BN436"/>
      <c r="BQ436" s="20">
        <f t="shared" si="110"/>
        <v>27</v>
      </c>
      <c r="BR436" s="92"/>
      <c r="BT436"/>
      <c r="BV436" s="62"/>
      <c r="BW436" s="20">
        <f t="shared" si="111"/>
        <v>18</v>
      </c>
      <c r="BZ436" s="20">
        <f t="shared" si="112"/>
        <v>10</v>
      </c>
      <c r="CA436" s="89"/>
      <c r="CC436" s="20">
        <f t="shared" si="113"/>
        <v>1</v>
      </c>
      <c r="CD436" s="4"/>
      <c r="CF436" s="20">
        <f t="shared" si="114"/>
        <v>15</v>
      </c>
      <c r="CH436" s="62"/>
      <c r="CI436" s="20">
        <f t="shared" si="115"/>
        <v>16</v>
      </c>
      <c r="CL436"/>
      <c r="CO436" s="20">
        <f t="shared" si="116"/>
        <v>12</v>
      </c>
      <c r="CP436" s="62"/>
      <c r="CT436" s="62"/>
      <c r="CU436" s="20">
        <f t="shared" si="117"/>
        <v>19</v>
      </c>
      <c r="DB436" s="62"/>
      <c r="DD436" s="20">
        <f t="shared" si="118"/>
        <v>1</v>
      </c>
      <c r="DE436" s="52"/>
      <c r="DF436" s="58"/>
      <c r="DG436" s="20">
        <f t="shared" si="119"/>
        <v>24</v>
      </c>
      <c r="DH436" s="58"/>
      <c r="DI436" s="52"/>
      <c r="DJ436" s="52"/>
      <c r="DK436" s="58"/>
      <c r="DL436" s="52"/>
      <c r="DM436" s="52"/>
      <c r="DN436" s="52"/>
      <c r="DO436" s="52"/>
      <c r="DP436" s="52"/>
      <c r="DQ436" s="52"/>
      <c r="DR436" s="52"/>
      <c r="DS436" s="52"/>
      <c r="DT436" s="52"/>
      <c r="DU436" s="52"/>
      <c r="DV436" s="52"/>
      <c r="DW436" s="58"/>
      <c r="DX436" s="58"/>
      <c r="DY436" s="58"/>
      <c r="DZ436" s="52"/>
      <c r="EA436" s="52"/>
      <c r="EB436" s="52"/>
      <c r="EC436" s="52"/>
      <c r="ED436" s="52"/>
      <c r="EE436" s="52"/>
      <c r="EF436" s="52"/>
      <c r="EG436" s="52"/>
      <c r="EH436" s="52"/>
      <c r="EI436" s="52"/>
      <c r="EJ436" s="52"/>
      <c r="EK436" s="52"/>
      <c r="EL436" s="52"/>
      <c r="EM436" s="52"/>
      <c r="EN436" s="52"/>
      <c r="EO436" s="52"/>
      <c r="EP436" s="52"/>
      <c r="EQ436" s="52"/>
      <c r="ER436" s="52"/>
      <c r="ES436" s="52"/>
      <c r="ET436" s="52"/>
      <c r="EU436" s="52"/>
      <c r="EV436" s="52"/>
      <c r="EW436" s="52"/>
      <c r="EX436" s="52"/>
    </row>
    <row r="437" spans="1:154" s="54" customFormat="1" x14ac:dyDescent="0.2">
      <c r="A437" t="str">
        <f t="shared" si="95"/>
        <v>0020088K</v>
      </c>
      <c r="B437">
        <f t="shared" si="95"/>
        <v>0</v>
      </c>
      <c r="C437"/>
      <c r="D437"/>
      <c r="E437"/>
      <c r="F437" s="78"/>
      <c r="G437"/>
      <c r="I437" s="20">
        <f t="shared" si="96"/>
        <v>26</v>
      </c>
      <c r="J437" s="62"/>
      <c r="L437" s="20">
        <f t="shared" si="97"/>
        <v>45</v>
      </c>
      <c r="N437" s="62"/>
      <c r="O437" s="20">
        <f t="shared" si="98"/>
        <v>25</v>
      </c>
      <c r="R437"/>
      <c r="U437" s="20">
        <f t="shared" si="99"/>
        <v>22</v>
      </c>
      <c r="V437" s="62"/>
      <c r="X437" s="20">
        <f t="shared" si="100"/>
        <v>33</v>
      </c>
      <c r="Z437" s="62"/>
      <c r="AA437"/>
      <c r="AD437"/>
      <c r="AG437"/>
      <c r="AH437" s="62"/>
      <c r="AJ437" s="20">
        <f t="shared" si="101"/>
        <v>24</v>
      </c>
      <c r="AK437" s="97"/>
      <c r="AL437" s="62"/>
      <c r="AM437" s="20">
        <f t="shared" si="102"/>
        <v>48</v>
      </c>
      <c r="AP437" s="20">
        <f t="shared" si="103"/>
        <v>43</v>
      </c>
      <c r="AS437" s="20">
        <f t="shared" si="104"/>
        <v>27</v>
      </c>
      <c r="AT437" s="62"/>
      <c r="AV437" s="20">
        <f t="shared" si="105"/>
        <v>1</v>
      </c>
      <c r="AX437" s="62"/>
      <c r="AY437" s="20">
        <f t="shared" si="106"/>
        <v>46</v>
      </c>
      <c r="BB437" s="20">
        <f t="shared" si="107"/>
        <v>45</v>
      </c>
      <c r="BE437" s="20">
        <f t="shared" si="108"/>
        <v>28</v>
      </c>
      <c r="BF437" s="62"/>
      <c r="BH437"/>
      <c r="BJ437" s="62"/>
      <c r="BK437" s="20">
        <f t="shared" si="109"/>
        <v>25</v>
      </c>
      <c r="BL437" s="4"/>
      <c r="BN437"/>
      <c r="BQ437" s="20">
        <f t="shared" si="110"/>
        <v>29</v>
      </c>
      <c r="BR437" s="92"/>
      <c r="BT437"/>
      <c r="BV437" s="62"/>
      <c r="BW437" s="20">
        <f t="shared" si="111"/>
        <v>14</v>
      </c>
      <c r="BZ437" s="20">
        <f t="shared" si="112"/>
        <v>3</v>
      </c>
      <c r="CA437" s="89"/>
      <c r="CC437" s="20">
        <f t="shared" si="113"/>
        <v>1</v>
      </c>
      <c r="CD437" s="4"/>
      <c r="CF437" s="20">
        <f t="shared" si="114"/>
        <v>37</v>
      </c>
      <c r="CH437" s="62"/>
      <c r="CI437" s="20">
        <f t="shared" si="115"/>
        <v>35</v>
      </c>
      <c r="CL437"/>
      <c r="CO437" s="20">
        <f t="shared" si="116"/>
        <v>42</v>
      </c>
      <c r="CP437" s="62"/>
      <c r="CT437" s="62"/>
      <c r="CU437" s="20">
        <f t="shared" si="117"/>
        <v>31</v>
      </c>
      <c r="DB437" s="62"/>
      <c r="DD437" s="20">
        <f t="shared" si="118"/>
        <v>14</v>
      </c>
      <c r="DE437" s="52"/>
      <c r="DF437" s="58"/>
      <c r="DG437" s="20">
        <f t="shared" si="119"/>
        <v>17</v>
      </c>
      <c r="DH437" s="58"/>
      <c r="DI437" s="52"/>
      <c r="DJ437" s="52"/>
      <c r="DK437" s="58"/>
      <c r="DL437" s="52"/>
      <c r="DM437" s="52"/>
      <c r="DN437" s="52"/>
      <c r="DO437" s="52"/>
      <c r="DP437" s="52"/>
      <c r="DQ437" s="52"/>
      <c r="DR437" s="52"/>
      <c r="DS437" s="52"/>
      <c r="DT437" s="52"/>
      <c r="DU437" s="52"/>
      <c r="DV437" s="52"/>
      <c r="DW437" s="58"/>
      <c r="DX437" s="58"/>
      <c r="DY437" s="58"/>
      <c r="DZ437" s="52"/>
      <c r="EA437" s="52"/>
      <c r="EB437" s="52"/>
      <c r="EC437" s="52"/>
      <c r="ED437" s="52"/>
      <c r="EE437" s="52"/>
      <c r="EF437" s="52"/>
      <c r="EG437" s="52"/>
      <c r="EH437" s="52"/>
      <c r="EI437" s="52"/>
      <c r="EJ437" s="52"/>
      <c r="EK437" s="52"/>
      <c r="EL437" s="52"/>
      <c r="EM437" s="52"/>
      <c r="EN437" s="52"/>
      <c r="EO437" s="52"/>
      <c r="EP437" s="52"/>
      <c r="EQ437" s="52"/>
      <c r="ER437" s="52"/>
      <c r="ES437" s="52"/>
      <c r="ET437" s="52"/>
      <c r="EU437" s="52"/>
      <c r="EV437" s="52"/>
      <c r="EW437" s="52"/>
      <c r="EX437" s="52"/>
    </row>
    <row r="438" spans="1:154" s="54" customFormat="1" x14ac:dyDescent="0.2">
      <c r="A438" t="str">
        <f t="shared" si="95"/>
        <v>0020089L</v>
      </c>
      <c r="B438">
        <f t="shared" si="95"/>
        <v>0</v>
      </c>
      <c r="C438"/>
      <c r="D438"/>
      <c r="E438"/>
      <c r="F438" s="78"/>
      <c r="G438"/>
      <c r="I438" s="20">
        <f t="shared" si="96"/>
        <v>21</v>
      </c>
      <c r="J438" s="62"/>
      <c r="L438" s="20">
        <f t="shared" si="97"/>
        <v>35</v>
      </c>
      <c r="N438" s="62"/>
      <c r="O438" s="20">
        <f t="shared" si="98"/>
        <v>6</v>
      </c>
      <c r="R438"/>
      <c r="U438" s="20">
        <f t="shared" si="99"/>
        <v>4</v>
      </c>
      <c r="V438" s="62"/>
      <c r="X438" s="20">
        <f t="shared" si="100"/>
        <v>47</v>
      </c>
      <c r="Z438" s="62"/>
      <c r="AA438"/>
      <c r="AD438"/>
      <c r="AG438"/>
      <c r="AH438" s="62"/>
      <c r="AJ438" s="20">
        <f t="shared" si="101"/>
        <v>48</v>
      </c>
      <c r="AK438" s="97"/>
      <c r="AL438" s="62"/>
      <c r="AM438" s="20">
        <f t="shared" si="102"/>
        <v>13</v>
      </c>
      <c r="AP438" s="20">
        <f t="shared" si="103"/>
        <v>17</v>
      </c>
      <c r="AS438" s="20">
        <f t="shared" si="104"/>
        <v>50</v>
      </c>
      <c r="AT438" s="62"/>
      <c r="AV438" s="20">
        <f t="shared" si="105"/>
        <v>1</v>
      </c>
      <c r="AX438" s="62"/>
      <c r="AY438" s="20">
        <f t="shared" si="106"/>
        <v>43</v>
      </c>
      <c r="BB438" s="20">
        <f t="shared" si="107"/>
        <v>40</v>
      </c>
      <c r="BE438" s="20">
        <f t="shared" si="108"/>
        <v>21</v>
      </c>
      <c r="BF438" s="62"/>
      <c r="BH438"/>
      <c r="BJ438" s="62"/>
      <c r="BK438" s="20">
        <f t="shared" si="109"/>
        <v>15</v>
      </c>
      <c r="BL438" s="4"/>
      <c r="BN438"/>
      <c r="BQ438" s="20">
        <f t="shared" si="110"/>
        <v>20</v>
      </c>
      <c r="BR438" s="92"/>
      <c r="BT438"/>
      <c r="BV438" s="62"/>
      <c r="BW438" s="20">
        <f t="shared" si="111"/>
        <v>27</v>
      </c>
      <c r="BZ438" s="20">
        <f t="shared" si="112"/>
        <v>1</v>
      </c>
      <c r="CA438" s="89"/>
      <c r="CC438" s="20">
        <f t="shared" si="113"/>
        <v>1</v>
      </c>
      <c r="CD438" s="4"/>
      <c r="CF438" s="20">
        <f t="shared" si="114"/>
        <v>33</v>
      </c>
      <c r="CH438" s="62"/>
      <c r="CI438" s="20">
        <f t="shared" si="115"/>
        <v>29</v>
      </c>
      <c r="CL438"/>
      <c r="CO438" s="20">
        <f t="shared" si="116"/>
        <v>34</v>
      </c>
      <c r="CP438" s="62"/>
      <c r="CT438" s="62"/>
      <c r="CU438" s="20">
        <f t="shared" si="117"/>
        <v>15</v>
      </c>
      <c r="DB438" s="62"/>
      <c r="DD438" s="20">
        <f t="shared" si="118"/>
        <v>43</v>
      </c>
      <c r="DE438" s="52"/>
      <c r="DF438" s="58"/>
      <c r="DG438" s="20">
        <f t="shared" si="119"/>
        <v>1</v>
      </c>
      <c r="DH438" s="58"/>
      <c r="DI438" s="52"/>
      <c r="DJ438" s="52"/>
      <c r="DK438" s="58"/>
      <c r="DL438" s="52"/>
      <c r="DM438" s="52"/>
      <c r="DN438" s="52"/>
      <c r="DO438" s="52"/>
      <c r="DP438" s="52"/>
      <c r="DQ438" s="52"/>
      <c r="DR438" s="52"/>
      <c r="DS438" s="52"/>
      <c r="DT438" s="52"/>
      <c r="DU438" s="52"/>
      <c r="DV438" s="52"/>
      <c r="DW438" s="58"/>
      <c r="DX438" s="58"/>
      <c r="DY438" s="58"/>
      <c r="DZ438" s="52"/>
      <c r="EA438" s="52"/>
      <c r="EB438" s="52"/>
      <c r="EC438" s="52"/>
      <c r="ED438" s="52"/>
      <c r="EE438" s="52"/>
      <c r="EF438" s="52"/>
      <c r="EG438" s="52"/>
      <c r="EH438" s="52"/>
      <c r="EI438" s="52"/>
      <c r="EJ438" s="52"/>
      <c r="EK438" s="52"/>
      <c r="EL438" s="52"/>
      <c r="EM438" s="52"/>
      <c r="EN438" s="52"/>
      <c r="EO438" s="52"/>
      <c r="EP438" s="52"/>
      <c r="EQ438" s="52"/>
      <c r="ER438" s="52"/>
      <c r="ES438" s="52"/>
      <c r="ET438" s="52"/>
      <c r="EU438" s="52"/>
      <c r="EV438" s="52"/>
      <c r="EW438" s="52"/>
      <c r="EX438" s="52"/>
    </row>
    <row r="439" spans="1:154" s="54" customFormat="1" x14ac:dyDescent="0.2">
      <c r="A439" t="str">
        <f t="shared" si="95"/>
        <v>0021478W</v>
      </c>
      <c r="B439">
        <f t="shared" si="95"/>
        <v>0</v>
      </c>
      <c r="C439"/>
      <c r="D439"/>
      <c r="E439"/>
      <c r="F439" s="78"/>
      <c r="G439"/>
      <c r="I439" s="20">
        <f t="shared" si="96"/>
        <v>42</v>
      </c>
      <c r="J439" s="62"/>
      <c r="L439" s="20">
        <f t="shared" si="97"/>
        <v>16</v>
      </c>
      <c r="N439" s="62"/>
      <c r="O439" s="20">
        <f t="shared" si="98"/>
        <v>49</v>
      </c>
      <c r="R439"/>
      <c r="U439" s="20">
        <f t="shared" si="99"/>
        <v>50</v>
      </c>
      <c r="V439" s="62"/>
      <c r="X439" s="20">
        <f t="shared" si="100"/>
        <v>51</v>
      </c>
      <c r="Z439" s="62"/>
      <c r="AA439"/>
      <c r="AD439"/>
      <c r="AG439"/>
      <c r="AH439" s="62"/>
      <c r="AJ439" s="20" t="str">
        <f t="shared" si="101"/>
        <v/>
      </c>
      <c r="AK439" s="97"/>
      <c r="AL439" s="62"/>
      <c r="AM439" s="20">
        <f t="shared" si="102"/>
        <v>2</v>
      </c>
      <c r="AP439" s="20">
        <f t="shared" si="103"/>
        <v>2</v>
      </c>
      <c r="AS439" s="20">
        <f t="shared" si="104"/>
        <v>51</v>
      </c>
      <c r="AT439" s="62"/>
      <c r="AV439" s="20">
        <f t="shared" si="105"/>
        <v>24</v>
      </c>
      <c r="AX439" s="62"/>
      <c r="AY439" s="20" t="str">
        <f t="shared" si="106"/>
        <v/>
      </c>
      <c r="BB439" s="20" t="str">
        <f t="shared" si="107"/>
        <v/>
      </c>
      <c r="BE439" s="20" t="str">
        <f t="shared" si="108"/>
        <v/>
      </c>
      <c r="BF439" s="62"/>
      <c r="BH439"/>
      <c r="BJ439" s="62"/>
      <c r="BK439" s="20" t="str">
        <f t="shared" si="109"/>
        <v/>
      </c>
      <c r="BL439" s="4"/>
      <c r="BN439"/>
      <c r="BQ439" s="20">
        <f t="shared" si="110"/>
        <v>12</v>
      </c>
      <c r="BR439" s="92"/>
      <c r="BT439"/>
      <c r="BV439" s="62"/>
      <c r="BW439" s="20">
        <f t="shared" si="111"/>
        <v>1</v>
      </c>
      <c r="BZ439" s="20" t="str">
        <f t="shared" si="112"/>
        <v/>
      </c>
      <c r="CA439" s="89"/>
      <c r="CC439" s="20">
        <f t="shared" si="113"/>
        <v>1</v>
      </c>
      <c r="CD439" s="4"/>
      <c r="CF439" s="20" t="str">
        <f t="shared" si="114"/>
        <v/>
      </c>
      <c r="CH439" s="62"/>
      <c r="CI439" s="20" t="str">
        <f t="shared" si="115"/>
        <v/>
      </c>
      <c r="CL439"/>
      <c r="CO439" s="20">
        <f t="shared" si="116"/>
        <v>42</v>
      </c>
      <c r="CP439" s="62"/>
      <c r="CT439" s="62"/>
      <c r="CU439" s="20">
        <f t="shared" si="117"/>
        <v>39</v>
      </c>
      <c r="DB439" s="62"/>
      <c r="DD439" s="20">
        <f t="shared" si="118"/>
        <v>39</v>
      </c>
      <c r="DE439" s="52"/>
      <c r="DF439" s="58"/>
      <c r="DG439" s="20">
        <f t="shared" si="119"/>
        <v>6</v>
      </c>
      <c r="DH439" s="58"/>
      <c r="DI439" s="52"/>
      <c r="DJ439" s="52"/>
      <c r="DK439" s="58"/>
      <c r="DL439" s="52"/>
      <c r="DM439" s="52"/>
      <c r="DN439" s="52"/>
      <c r="DO439" s="52"/>
      <c r="DP439" s="52"/>
      <c r="DQ439" s="52"/>
      <c r="DR439" s="52"/>
      <c r="DS439" s="52"/>
      <c r="DT439" s="52"/>
      <c r="DU439" s="52"/>
      <c r="DV439" s="52"/>
      <c r="DW439" s="58"/>
      <c r="DX439" s="58"/>
      <c r="DY439" s="58"/>
      <c r="DZ439" s="52"/>
      <c r="EA439" s="52"/>
      <c r="EB439" s="52"/>
      <c r="EC439" s="52"/>
      <c r="ED439" s="52"/>
      <c r="EE439" s="52"/>
      <c r="EF439" s="52"/>
      <c r="EG439" s="52"/>
      <c r="EH439" s="52"/>
      <c r="EI439" s="52"/>
      <c r="EJ439" s="52"/>
      <c r="EK439" s="52"/>
      <c r="EL439" s="52"/>
      <c r="EM439" s="52"/>
      <c r="EN439" s="52"/>
      <c r="EO439" s="52"/>
      <c r="EP439" s="52"/>
      <c r="EQ439" s="52"/>
      <c r="ER439" s="52"/>
      <c r="ES439" s="52"/>
      <c r="ET439" s="52"/>
      <c r="EU439" s="52"/>
      <c r="EV439" s="52"/>
      <c r="EW439" s="52"/>
      <c r="EX439" s="52"/>
    </row>
    <row r="440" spans="1:154" s="54" customFormat="1" x14ac:dyDescent="0.2">
      <c r="A440" t="str">
        <f t="shared" si="95"/>
        <v>0021479X</v>
      </c>
      <c r="B440">
        <f t="shared" si="95"/>
        <v>0</v>
      </c>
      <c r="C440"/>
      <c r="D440"/>
      <c r="E440"/>
      <c r="F440" s="78"/>
      <c r="G440"/>
      <c r="I440" s="20">
        <f t="shared" si="96"/>
        <v>39</v>
      </c>
      <c r="J440" s="62"/>
      <c r="L440" s="20">
        <f t="shared" si="97"/>
        <v>13</v>
      </c>
      <c r="N440" s="62"/>
      <c r="O440" s="20">
        <f t="shared" si="98"/>
        <v>8</v>
      </c>
      <c r="R440"/>
      <c r="U440" s="20">
        <f t="shared" si="99"/>
        <v>13</v>
      </c>
      <c r="V440" s="62"/>
      <c r="X440" s="20">
        <f t="shared" si="100"/>
        <v>42</v>
      </c>
      <c r="Z440" s="62"/>
      <c r="AA440"/>
      <c r="AD440"/>
      <c r="AG440"/>
      <c r="AH440" s="62"/>
      <c r="AJ440" s="20">
        <f t="shared" si="101"/>
        <v>46</v>
      </c>
      <c r="AK440" s="97"/>
      <c r="AL440" s="62"/>
      <c r="AM440" s="20">
        <f t="shared" si="102"/>
        <v>39</v>
      </c>
      <c r="AP440" s="20">
        <f t="shared" si="103"/>
        <v>49</v>
      </c>
      <c r="AS440" s="20">
        <f t="shared" si="104"/>
        <v>48</v>
      </c>
      <c r="AT440" s="62"/>
      <c r="AV440" s="20">
        <f t="shared" si="105"/>
        <v>1</v>
      </c>
      <c r="AX440" s="62"/>
      <c r="AY440" s="20">
        <f t="shared" si="106"/>
        <v>22</v>
      </c>
      <c r="BB440" s="20">
        <f t="shared" si="107"/>
        <v>32</v>
      </c>
      <c r="BE440" s="20">
        <f t="shared" si="108"/>
        <v>12</v>
      </c>
      <c r="BF440" s="62"/>
      <c r="BH440"/>
      <c r="BJ440" s="62"/>
      <c r="BK440" s="20">
        <f t="shared" si="109"/>
        <v>22</v>
      </c>
      <c r="BL440" s="4"/>
      <c r="BN440"/>
      <c r="BQ440" s="20">
        <f t="shared" si="110"/>
        <v>5</v>
      </c>
      <c r="BR440" s="92"/>
      <c r="BT440"/>
      <c r="BV440" s="62"/>
      <c r="BW440" s="20">
        <f t="shared" si="111"/>
        <v>39</v>
      </c>
      <c r="BZ440" s="20">
        <f t="shared" si="112"/>
        <v>26</v>
      </c>
      <c r="CA440" s="89"/>
      <c r="CC440" s="20">
        <f t="shared" si="113"/>
        <v>29</v>
      </c>
      <c r="CD440" s="4"/>
      <c r="CF440" s="20">
        <f t="shared" si="114"/>
        <v>41</v>
      </c>
      <c r="CH440" s="62"/>
      <c r="CI440" s="20">
        <f t="shared" si="115"/>
        <v>14</v>
      </c>
      <c r="CL440"/>
      <c r="CO440" s="20">
        <f t="shared" si="116"/>
        <v>42</v>
      </c>
      <c r="CP440" s="62"/>
      <c r="CT440" s="62"/>
      <c r="CU440" s="20">
        <f t="shared" si="117"/>
        <v>17</v>
      </c>
      <c r="DB440" s="62"/>
      <c r="DD440" s="20">
        <f t="shared" si="118"/>
        <v>9</v>
      </c>
      <c r="DE440" s="52"/>
      <c r="DF440" s="58"/>
      <c r="DG440" s="20">
        <f t="shared" si="119"/>
        <v>1</v>
      </c>
      <c r="DH440" s="58"/>
      <c r="DI440" s="52"/>
      <c r="DJ440" s="52"/>
      <c r="DK440" s="58"/>
      <c r="DL440" s="52"/>
      <c r="DM440" s="52"/>
      <c r="DN440" s="52"/>
      <c r="DO440" s="52"/>
      <c r="DP440" s="52"/>
      <c r="DQ440" s="52"/>
      <c r="DR440" s="52"/>
      <c r="DS440" s="52"/>
      <c r="DT440" s="52"/>
      <c r="DU440" s="52"/>
      <c r="DV440" s="52"/>
      <c r="DW440" s="58"/>
      <c r="DX440" s="58"/>
      <c r="DY440" s="58"/>
      <c r="DZ440" s="52"/>
      <c r="EA440" s="52"/>
      <c r="EB440" s="52"/>
      <c r="EC440" s="52"/>
      <c r="ED440" s="52"/>
      <c r="EE440" s="52"/>
      <c r="EF440" s="52"/>
      <c r="EG440" s="52"/>
      <c r="EH440" s="52"/>
      <c r="EI440" s="52"/>
      <c r="EJ440" s="52"/>
      <c r="EK440" s="52"/>
      <c r="EL440" s="52"/>
      <c r="EM440" s="52"/>
      <c r="EN440" s="52"/>
      <c r="EO440" s="52"/>
      <c r="EP440" s="52"/>
      <c r="EQ440" s="52"/>
      <c r="ER440" s="52"/>
      <c r="ES440" s="52"/>
      <c r="ET440" s="52"/>
      <c r="EU440" s="52"/>
      <c r="EV440" s="52"/>
      <c r="EW440" s="52"/>
      <c r="EX440" s="52"/>
    </row>
    <row r="441" spans="1:154" s="54" customFormat="1" x14ac:dyDescent="0.2">
      <c r="A441" t="str">
        <f t="shared" si="95"/>
        <v>0022008X</v>
      </c>
      <c r="B441">
        <f t="shared" si="95"/>
        <v>0</v>
      </c>
      <c r="C441"/>
      <c r="D441"/>
      <c r="E441"/>
      <c r="F441" s="78"/>
      <c r="G441"/>
      <c r="I441" s="20">
        <f t="shared" si="96"/>
        <v>26</v>
      </c>
      <c r="J441" s="62"/>
      <c r="L441" s="20">
        <f t="shared" si="97"/>
        <v>1</v>
      </c>
      <c r="N441" s="62"/>
      <c r="O441" s="20">
        <f t="shared" si="98"/>
        <v>51</v>
      </c>
      <c r="R441"/>
      <c r="U441" s="20">
        <f t="shared" si="99"/>
        <v>51</v>
      </c>
      <c r="V441" s="62"/>
      <c r="X441" s="20">
        <f t="shared" si="100"/>
        <v>26</v>
      </c>
      <c r="Z441" s="62"/>
      <c r="AA441"/>
      <c r="AD441"/>
      <c r="AG441"/>
      <c r="AH441" s="62"/>
      <c r="AJ441" s="20">
        <f t="shared" si="101"/>
        <v>31</v>
      </c>
      <c r="AK441" s="97"/>
      <c r="AL441" s="62"/>
      <c r="AM441" s="20">
        <f t="shared" si="102"/>
        <v>29</v>
      </c>
      <c r="AP441" s="20">
        <f t="shared" si="103"/>
        <v>27</v>
      </c>
      <c r="AS441" s="20">
        <f t="shared" si="104"/>
        <v>30</v>
      </c>
      <c r="AT441" s="62"/>
      <c r="AV441" s="20">
        <f t="shared" si="105"/>
        <v>1</v>
      </c>
      <c r="AX441" s="62"/>
      <c r="AY441" s="20">
        <f t="shared" si="106"/>
        <v>36</v>
      </c>
      <c r="BB441" s="20">
        <f t="shared" si="107"/>
        <v>32</v>
      </c>
      <c r="BE441" s="20">
        <f t="shared" si="108"/>
        <v>41</v>
      </c>
      <c r="BF441" s="62"/>
      <c r="BH441"/>
      <c r="BJ441" s="62"/>
      <c r="BK441" s="20">
        <f t="shared" si="109"/>
        <v>43</v>
      </c>
      <c r="BL441" s="4"/>
      <c r="BN441"/>
      <c r="BQ441" s="20">
        <f t="shared" si="110"/>
        <v>38</v>
      </c>
      <c r="BR441" s="92"/>
      <c r="BT441"/>
      <c r="BV441" s="62"/>
      <c r="BW441" s="20">
        <f t="shared" si="111"/>
        <v>22</v>
      </c>
      <c r="BZ441" s="20">
        <f t="shared" si="112"/>
        <v>21</v>
      </c>
      <c r="CA441" s="89"/>
      <c r="CC441" s="20">
        <f t="shared" si="113"/>
        <v>1</v>
      </c>
      <c r="CD441" s="4"/>
      <c r="CF441" s="20">
        <f t="shared" si="114"/>
        <v>28</v>
      </c>
      <c r="CH441" s="62"/>
      <c r="CI441" s="20">
        <f t="shared" si="115"/>
        <v>33</v>
      </c>
      <c r="CL441"/>
      <c r="CO441" s="20">
        <f t="shared" si="116"/>
        <v>23</v>
      </c>
      <c r="CP441" s="62"/>
      <c r="CT441" s="62"/>
      <c r="CU441" s="20">
        <f t="shared" si="117"/>
        <v>28</v>
      </c>
      <c r="DB441" s="62"/>
      <c r="DD441" s="20">
        <f t="shared" si="118"/>
        <v>23</v>
      </c>
      <c r="DE441" s="52"/>
      <c r="DF441" s="58"/>
      <c r="DG441" s="20">
        <f t="shared" si="119"/>
        <v>19</v>
      </c>
      <c r="DH441" s="58"/>
      <c r="DI441" s="52"/>
      <c r="DJ441" s="52"/>
      <c r="DK441" s="58"/>
      <c r="DL441" s="52"/>
      <c r="DM441" s="52"/>
      <c r="DN441" s="52"/>
      <c r="DO441" s="52"/>
      <c r="DP441" s="52"/>
      <c r="DQ441" s="52"/>
      <c r="DR441" s="52"/>
      <c r="DS441" s="52"/>
      <c r="DT441" s="52"/>
      <c r="DU441" s="52"/>
      <c r="DV441" s="52"/>
      <c r="DW441" s="58"/>
      <c r="DX441" s="58"/>
      <c r="DY441" s="58"/>
      <c r="DZ441" s="52"/>
      <c r="EA441" s="52"/>
      <c r="EB441" s="52"/>
      <c r="EC441" s="52"/>
      <c r="ED441" s="52"/>
      <c r="EE441" s="52"/>
      <c r="EF441" s="52"/>
      <c r="EG441" s="52"/>
      <c r="EH441" s="52"/>
      <c r="EI441" s="52"/>
      <c r="EJ441" s="52"/>
      <c r="EK441" s="52"/>
      <c r="EL441" s="52"/>
      <c r="EM441" s="52"/>
      <c r="EN441" s="52"/>
      <c r="EO441" s="52"/>
      <c r="EP441" s="52"/>
      <c r="EQ441" s="52"/>
      <c r="ER441" s="52"/>
      <c r="ES441" s="52"/>
      <c r="ET441" s="52"/>
      <c r="EU441" s="52"/>
      <c r="EV441" s="52"/>
      <c r="EW441" s="52"/>
      <c r="EX441" s="52"/>
    </row>
    <row r="442" spans="1:154" s="54" customFormat="1" x14ac:dyDescent="0.2">
      <c r="A442" t="str">
        <f t="shared" si="95"/>
        <v>0600003C</v>
      </c>
      <c r="B442">
        <f t="shared" si="95"/>
        <v>0</v>
      </c>
      <c r="C442"/>
      <c r="D442"/>
      <c r="E442"/>
      <c r="F442" s="78"/>
      <c r="G442"/>
      <c r="I442" s="20">
        <f t="shared" si="96"/>
        <v>15</v>
      </c>
      <c r="J442" s="62"/>
      <c r="L442" s="20">
        <f t="shared" si="97"/>
        <v>43</v>
      </c>
      <c r="N442" s="62"/>
      <c r="O442" s="20">
        <f t="shared" si="98"/>
        <v>17</v>
      </c>
      <c r="R442"/>
      <c r="U442" s="20">
        <f t="shared" si="99"/>
        <v>30</v>
      </c>
      <c r="V442" s="62"/>
      <c r="X442" s="20">
        <f t="shared" si="100"/>
        <v>17</v>
      </c>
      <c r="Z442" s="62"/>
      <c r="AA442"/>
      <c r="AD442"/>
      <c r="AG442"/>
      <c r="AH442" s="62"/>
      <c r="AJ442" s="20">
        <f t="shared" si="101"/>
        <v>16</v>
      </c>
      <c r="AK442" s="97"/>
      <c r="AL442" s="62"/>
      <c r="AM442" s="20">
        <f t="shared" si="102"/>
        <v>18</v>
      </c>
      <c r="AP442" s="20">
        <f t="shared" si="103"/>
        <v>29</v>
      </c>
      <c r="AS442" s="20">
        <f t="shared" si="104"/>
        <v>13</v>
      </c>
      <c r="AT442" s="62"/>
      <c r="AV442" s="20">
        <f t="shared" si="105"/>
        <v>31</v>
      </c>
      <c r="AX442" s="62"/>
      <c r="AY442" s="20">
        <f t="shared" si="106"/>
        <v>45</v>
      </c>
      <c r="BB442" s="20">
        <f t="shared" si="107"/>
        <v>20</v>
      </c>
      <c r="BE442" s="20">
        <f t="shared" si="108"/>
        <v>4</v>
      </c>
      <c r="BF442" s="62"/>
      <c r="BH442"/>
      <c r="BJ442" s="62"/>
      <c r="BK442" s="20">
        <f t="shared" si="109"/>
        <v>25</v>
      </c>
      <c r="BL442" s="4"/>
      <c r="BN442"/>
      <c r="BQ442" s="20">
        <f t="shared" si="110"/>
        <v>9</v>
      </c>
      <c r="BR442" s="92"/>
      <c r="BT442"/>
      <c r="BV442" s="62"/>
      <c r="BW442" s="20">
        <f t="shared" si="111"/>
        <v>12</v>
      </c>
      <c r="BZ442" s="20">
        <f t="shared" si="112"/>
        <v>24</v>
      </c>
      <c r="CA442" s="89"/>
      <c r="CC442" s="20">
        <f t="shared" si="113"/>
        <v>40</v>
      </c>
      <c r="CD442" s="4"/>
      <c r="CF442" s="20">
        <f t="shared" si="114"/>
        <v>12</v>
      </c>
      <c r="CH442" s="62"/>
      <c r="CI442" s="20">
        <f t="shared" si="115"/>
        <v>6</v>
      </c>
      <c r="CL442"/>
      <c r="CO442" s="20">
        <f t="shared" si="116"/>
        <v>14</v>
      </c>
      <c r="CP442" s="62"/>
      <c r="CT442" s="62"/>
      <c r="CU442" s="20">
        <f t="shared" si="117"/>
        <v>3</v>
      </c>
      <c r="DB442" s="62"/>
      <c r="DD442" s="20">
        <f t="shared" si="118"/>
        <v>17</v>
      </c>
      <c r="DE442" s="52"/>
      <c r="DF442" s="58"/>
      <c r="DG442" s="20">
        <f t="shared" si="119"/>
        <v>30</v>
      </c>
      <c r="DH442" s="58"/>
      <c r="DI442" s="52"/>
      <c r="DJ442" s="52"/>
      <c r="DK442" s="58"/>
      <c r="DL442" s="52"/>
      <c r="DM442" s="52"/>
      <c r="DN442" s="52"/>
      <c r="DO442" s="52"/>
      <c r="DP442" s="52"/>
      <c r="DQ442" s="52"/>
      <c r="DR442" s="52"/>
      <c r="DS442" s="52"/>
      <c r="DT442" s="52"/>
      <c r="DU442" s="52"/>
      <c r="DV442" s="52"/>
      <c r="DW442" s="58"/>
      <c r="DX442" s="58"/>
      <c r="DY442" s="58"/>
      <c r="DZ442" s="52"/>
      <c r="EA442" s="52"/>
      <c r="EB442" s="52"/>
      <c r="EC442" s="52"/>
      <c r="ED442" s="52"/>
      <c r="EE442" s="52"/>
      <c r="EF442" s="52"/>
      <c r="EG442" s="52"/>
      <c r="EH442" s="52"/>
      <c r="EI442" s="52"/>
      <c r="EJ442" s="52"/>
      <c r="EK442" s="52"/>
      <c r="EL442" s="52"/>
      <c r="EM442" s="52"/>
      <c r="EN442" s="52"/>
      <c r="EO442" s="52"/>
      <c r="EP442" s="52"/>
      <c r="EQ442" s="52"/>
      <c r="ER442" s="52"/>
      <c r="ES442" s="52"/>
      <c r="ET442" s="52"/>
      <c r="EU442" s="52"/>
      <c r="EV442" s="52"/>
      <c r="EW442" s="52"/>
      <c r="EX442" s="52"/>
    </row>
    <row r="443" spans="1:154" s="54" customFormat="1" x14ac:dyDescent="0.2">
      <c r="A443" t="str">
        <f t="shared" si="95"/>
        <v>0600004D</v>
      </c>
      <c r="B443">
        <f t="shared" si="95"/>
        <v>0</v>
      </c>
      <c r="C443"/>
      <c r="D443"/>
      <c r="E443"/>
      <c r="F443" s="78"/>
      <c r="G443"/>
      <c r="I443" s="20">
        <f t="shared" si="96"/>
        <v>47</v>
      </c>
      <c r="J443" s="62"/>
      <c r="L443" s="20">
        <f t="shared" si="97"/>
        <v>5</v>
      </c>
      <c r="N443" s="62"/>
      <c r="O443" s="20">
        <f t="shared" si="98"/>
        <v>46</v>
      </c>
      <c r="R443"/>
      <c r="U443" s="20">
        <f t="shared" si="99"/>
        <v>46</v>
      </c>
      <c r="V443" s="62"/>
      <c r="X443" s="20">
        <f t="shared" si="100"/>
        <v>22</v>
      </c>
      <c r="Z443" s="62"/>
      <c r="AA443"/>
      <c r="AD443"/>
      <c r="AG443"/>
      <c r="AH443" s="62"/>
      <c r="AJ443" s="20">
        <f t="shared" si="101"/>
        <v>16</v>
      </c>
      <c r="AK443" s="97"/>
      <c r="AL443" s="62"/>
      <c r="AM443" s="20">
        <f t="shared" si="102"/>
        <v>43</v>
      </c>
      <c r="AP443" s="20">
        <f t="shared" si="103"/>
        <v>51</v>
      </c>
      <c r="AS443" s="20">
        <f t="shared" si="104"/>
        <v>15</v>
      </c>
      <c r="AT443" s="62"/>
      <c r="AV443" s="20">
        <f t="shared" si="105"/>
        <v>38</v>
      </c>
      <c r="AX443" s="62"/>
      <c r="AY443" s="20">
        <f t="shared" si="106"/>
        <v>15</v>
      </c>
      <c r="BB443" s="20">
        <f t="shared" si="107"/>
        <v>11</v>
      </c>
      <c r="BE443" s="20">
        <f t="shared" si="108"/>
        <v>6</v>
      </c>
      <c r="BF443" s="62"/>
      <c r="BH443"/>
      <c r="BJ443" s="62"/>
      <c r="BK443" s="20">
        <f t="shared" si="109"/>
        <v>2</v>
      </c>
      <c r="BL443" s="4"/>
      <c r="BN443"/>
      <c r="BQ443" s="20">
        <f t="shared" si="110"/>
        <v>12</v>
      </c>
      <c r="BR443" s="92"/>
      <c r="BT443"/>
      <c r="BV443" s="62"/>
      <c r="BW443" s="20">
        <f t="shared" si="111"/>
        <v>51</v>
      </c>
      <c r="BZ443" s="20">
        <f t="shared" si="112"/>
        <v>16</v>
      </c>
      <c r="CA443" s="89"/>
      <c r="CC443" s="20">
        <f t="shared" si="113"/>
        <v>35</v>
      </c>
      <c r="CD443" s="4"/>
      <c r="CF443" s="20">
        <f t="shared" si="114"/>
        <v>42</v>
      </c>
      <c r="CH443" s="62"/>
      <c r="CI443" s="20">
        <f t="shared" si="115"/>
        <v>22</v>
      </c>
      <c r="CL443"/>
      <c r="CO443" s="20">
        <f t="shared" si="116"/>
        <v>1</v>
      </c>
      <c r="CP443" s="62"/>
      <c r="CT443" s="62"/>
      <c r="CU443" s="20">
        <f t="shared" si="117"/>
        <v>24</v>
      </c>
      <c r="DB443" s="62"/>
      <c r="DD443" s="20">
        <f t="shared" si="118"/>
        <v>32</v>
      </c>
      <c r="DE443" s="52"/>
      <c r="DF443" s="58"/>
      <c r="DG443" s="20">
        <f t="shared" si="119"/>
        <v>35</v>
      </c>
      <c r="DH443" s="58"/>
      <c r="DI443" s="52"/>
      <c r="DJ443" s="52"/>
      <c r="DK443" s="58"/>
      <c r="DL443" s="52"/>
      <c r="DM443" s="52"/>
      <c r="DN443" s="52"/>
      <c r="DO443" s="52"/>
      <c r="DP443" s="52"/>
      <c r="DQ443" s="52"/>
      <c r="DR443" s="52"/>
      <c r="DS443" s="52"/>
      <c r="DT443" s="52"/>
      <c r="DU443" s="52"/>
      <c r="DV443" s="52"/>
      <c r="DW443" s="58"/>
      <c r="DX443" s="58"/>
      <c r="DY443" s="58"/>
      <c r="DZ443" s="52"/>
      <c r="EA443" s="52"/>
      <c r="EB443" s="52"/>
      <c r="EC443" s="52"/>
      <c r="ED443" s="52"/>
      <c r="EE443" s="52"/>
      <c r="EF443" s="52"/>
      <c r="EG443" s="52"/>
      <c r="EH443" s="52"/>
      <c r="EI443" s="52"/>
      <c r="EJ443" s="52"/>
      <c r="EK443" s="52"/>
      <c r="EL443" s="52"/>
      <c r="EM443" s="52"/>
      <c r="EN443" s="52"/>
      <c r="EO443" s="52"/>
      <c r="EP443" s="52"/>
      <c r="EQ443" s="52"/>
      <c r="ER443" s="52"/>
      <c r="ES443" s="52"/>
      <c r="ET443" s="52"/>
      <c r="EU443" s="52"/>
      <c r="EV443" s="52"/>
      <c r="EW443" s="52"/>
      <c r="EX443" s="52"/>
    </row>
    <row r="444" spans="1:154" s="54" customFormat="1" x14ac:dyDescent="0.2">
      <c r="A444" t="str">
        <f t="shared" si="95"/>
        <v>0600016S</v>
      </c>
      <c r="B444">
        <f t="shared" si="95"/>
        <v>0</v>
      </c>
      <c r="C444"/>
      <c r="D444"/>
      <c r="E444"/>
      <c r="F444" s="78"/>
      <c r="G444"/>
      <c r="I444" s="20">
        <f t="shared" si="96"/>
        <v>11</v>
      </c>
      <c r="J444" s="62"/>
      <c r="L444" s="20">
        <f t="shared" si="97"/>
        <v>49</v>
      </c>
      <c r="N444" s="62"/>
      <c r="O444" s="20">
        <f t="shared" si="98"/>
        <v>11</v>
      </c>
      <c r="R444"/>
      <c r="U444" s="20">
        <f t="shared" si="99"/>
        <v>8</v>
      </c>
      <c r="V444" s="62"/>
      <c r="X444" s="20">
        <f t="shared" si="100"/>
        <v>13</v>
      </c>
      <c r="Z444" s="62"/>
      <c r="AA444"/>
      <c r="AD444"/>
      <c r="AG444"/>
      <c r="AH444" s="62"/>
      <c r="AJ444" s="20">
        <f t="shared" si="101"/>
        <v>3</v>
      </c>
      <c r="AK444" s="97"/>
      <c r="AL444" s="62"/>
      <c r="AM444" s="20">
        <f t="shared" si="102"/>
        <v>37</v>
      </c>
      <c r="AP444" s="20">
        <f t="shared" si="103"/>
        <v>42</v>
      </c>
      <c r="AS444" s="20">
        <f t="shared" si="104"/>
        <v>3</v>
      </c>
      <c r="AT444" s="62"/>
      <c r="AV444" s="20">
        <f t="shared" si="105"/>
        <v>1</v>
      </c>
      <c r="AX444" s="62"/>
      <c r="AY444" s="20">
        <f t="shared" si="106"/>
        <v>31</v>
      </c>
      <c r="BB444" s="20">
        <f t="shared" si="107"/>
        <v>13</v>
      </c>
      <c r="BE444" s="20">
        <f t="shared" si="108"/>
        <v>30</v>
      </c>
      <c r="BF444" s="62"/>
      <c r="BH444"/>
      <c r="BJ444" s="62"/>
      <c r="BK444" s="20">
        <f t="shared" si="109"/>
        <v>18</v>
      </c>
      <c r="BL444" s="4"/>
      <c r="BN444"/>
      <c r="BQ444" s="20">
        <f t="shared" si="110"/>
        <v>34</v>
      </c>
      <c r="BR444" s="92"/>
      <c r="BT444"/>
      <c r="BV444" s="62"/>
      <c r="BW444" s="20">
        <f t="shared" si="111"/>
        <v>25</v>
      </c>
      <c r="BZ444" s="20">
        <f t="shared" si="112"/>
        <v>9</v>
      </c>
      <c r="CA444" s="89"/>
      <c r="CC444" s="20">
        <f t="shared" si="113"/>
        <v>1</v>
      </c>
      <c r="CD444" s="4"/>
      <c r="CF444" s="20">
        <f t="shared" si="114"/>
        <v>29</v>
      </c>
      <c r="CH444" s="62"/>
      <c r="CI444" s="20">
        <f t="shared" si="115"/>
        <v>43</v>
      </c>
      <c r="CL444"/>
      <c r="CO444" s="20">
        <f t="shared" si="116"/>
        <v>27</v>
      </c>
      <c r="CP444" s="62"/>
      <c r="CT444" s="62"/>
      <c r="CU444" s="20">
        <f t="shared" si="117"/>
        <v>39</v>
      </c>
      <c r="DB444" s="62"/>
      <c r="DD444" s="20">
        <f t="shared" si="118"/>
        <v>31</v>
      </c>
      <c r="DE444" s="52"/>
      <c r="DF444" s="58"/>
      <c r="DG444" s="20">
        <f t="shared" si="119"/>
        <v>19</v>
      </c>
      <c r="DH444" s="58"/>
      <c r="DI444" s="52"/>
      <c r="DJ444" s="52"/>
      <c r="DK444" s="58"/>
      <c r="DL444" s="52"/>
      <c r="DM444" s="52"/>
      <c r="DN444" s="52"/>
      <c r="DO444" s="52"/>
      <c r="DP444" s="52"/>
      <c r="DQ444" s="52"/>
      <c r="DR444" s="52"/>
      <c r="DS444" s="52"/>
      <c r="DT444" s="52"/>
      <c r="DU444" s="52"/>
      <c r="DV444" s="52"/>
      <c r="DW444" s="58"/>
      <c r="DX444" s="58"/>
      <c r="DY444" s="58"/>
      <c r="DZ444" s="52"/>
      <c r="EA444" s="52"/>
      <c r="EB444" s="52"/>
      <c r="EC444" s="52"/>
      <c r="ED444" s="52"/>
      <c r="EE444" s="52"/>
      <c r="EF444" s="52"/>
      <c r="EG444" s="52"/>
      <c r="EH444" s="52"/>
      <c r="EI444" s="52"/>
      <c r="EJ444" s="52"/>
      <c r="EK444" s="52"/>
      <c r="EL444" s="52"/>
      <c r="EM444" s="52"/>
      <c r="EN444" s="52"/>
      <c r="EO444" s="52"/>
      <c r="EP444" s="52"/>
      <c r="EQ444" s="52"/>
      <c r="ER444" s="52"/>
      <c r="ES444" s="52"/>
      <c r="ET444" s="52"/>
      <c r="EU444" s="52"/>
      <c r="EV444" s="52"/>
      <c r="EW444" s="52"/>
      <c r="EX444" s="52"/>
    </row>
    <row r="445" spans="1:154" s="54" customFormat="1" x14ac:dyDescent="0.2">
      <c r="A445" t="str">
        <f t="shared" si="95"/>
        <v>0600017T</v>
      </c>
      <c r="B445">
        <f t="shared" si="95"/>
        <v>0</v>
      </c>
      <c r="C445"/>
      <c r="D445"/>
      <c r="E445"/>
      <c r="F445" s="78"/>
      <c r="G445"/>
      <c r="I445" s="20">
        <f t="shared" si="96"/>
        <v>21</v>
      </c>
      <c r="J445" s="62"/>
      <c r="L445" s="20">
        <f t="shared" si="97"/>
        <v>25</v>
      </c>
      <c r="N445" s="62"/>
      <c r="O445" s="20">
        <f t="shared" si="98"/>
        <v>35</v>
      </c>
      <c r="R445"/>
      <c r="U445" s="20">
        <f t="shared" si="99"/>
        <v>31</v>
      </c>
      <c r="V445" s="62"/>
      <c r="X445" s="20">
        <f t="shared" si="100"/>
        <v>28</v>
      </c>
      <c r="Z445" s="62"/>
      <c r="AA445"/>
      <c r="AD445"/>
      <c r="AG445"/>
      <c r="AH445" s="62"/>
      <c r="AJ445" s="20">
        <f t="shared" si="101"/>
        <v>21</v>
      </c>
      <c r="AK445" s="97"/>
      <c r="AL445" s="62"/>
      <c r="AM445" s="20">
        <f t="shared" si="102"/>
        <v>41</v>
      </c>
      <c r="AP445" s="20">
        <f t="shared" si="103"/>
        <v>50</v>
      </c>
      <c r="AS445" s="20">
        <f t="shared" si="104"/>
        <v>12</v>
      </c>
      <c r="AT445" s="62"/>
      <c r="AV445" s="20">
        <f t="shared" si="105"/>
        <v>35</v>
      </c>
      <c r="AX445" s="62"/>
      <c r="AY445" s="20">
        <f t="shared" si="106"/>
        <v>1</v>
      </c>
      <c r="BB445" s="20">
        <f t="shared" si="107"/>
        <v>15</v>
      </c>
      <c r="BE445" s="20">
        <f t="shared" si="108"/>
        <v>18</v>
      </c>
      <c r="BF445" s="62"/>
      <c r="BH445"/>
      <c r="BJ445" s="62"/>
      <c r="BK445" s="20">
        <f t="shared" si="109"/>
        <v>11</v>
      </c>
      <c r="BL445" s="4"/>
      <c r="BN445"/>
      <c r="BQ445" s="20">
        <f t="shared" si="110"/>
        <v>26</v>
      </c>
      <c r="BR445" s="92"/>
      <c r="BT445"/>
      <c r="BV445" s="62"/>
      <c r="BW445" s="20">
        <f t="shared" si="111"/>
        <v>34</v>
      </c>
      <c r="BZ445" s="20">
        <f t="shared" si="112"/>
        <v>4</v>
      </c>
      <c r="CA445" s="89"/>
      <c r="CC445" s="20">
        <f t="shared" si="113"/>
        <v>1</v>
      </c>
      <c r="CD445" s="4"/>
      <c r="CF445" s="20">
        <f t="shared" si="114"/>
        <v>22</v>
      </c>
      <c r="CH445" s="62"/>
      <c r="CI445" s="20">
        <f t="shared" si="115"/>
        <v>12</v>
      </c>
      <c r="CL445"/>
      <c r="CO445" s="20">
        <f t="shared" si="116"/>
        <v>42</v>
      </c>
      <c r="CP445" s="62"/>
      <c r="CT445" s="62"/>
      <c r="CU445" s="20">
        <f t="shared" si="117"/>
        <v>13</v>
      </c>
      <c r="DB445" s="62"/>
      <c r="DD445" s="20">
        <f t="shared" si="118"/>
        <v>19</v>
      </c>
      <c r="DE445" s="52"/>
      <c r="DF445" s="58"/>
      <c r="DG445" s="20">
        <f t="shared" si="119"/>
        <v>33</v>
      </c>
      <c r="DH445" s="58"/>
      <c r="DI445" s="52"/>
      <c r="DJ445" s="52"/>
      <c r="DK445" s="58"/>
      <c r="DL445" s="52"/>
      <c r="DM445" s="52"/>
      <c r="DN445" s="52"/>
      <c r="DO445" s="52"/>
      <c r="DP445" s="52"/>
      <c r="DQ445" s="52"/>
      <c r="DR445" s="52"/>
      <c r="DS445" s="52"/>
      <c r="DT445" s="52"/>
      <c r="DU445" s="52"/>
      <c r="DV445" s="52"/>
      <c r="DW445" s="58"/>
      <c r="DX445" s="58"/>
      <c r="DY445" s="58"/>
      <c r="DZ445" s="52"/>
      <c r="EA445" s="52"/>
      <c r="EB445" s="52"/>
      <c r="EC445" s="52"/>
      <c r="ED445" s="52"/>
      <c r="EE445" s="52"/>
      <c r="EF445" s="52"/>
      <c r="EG445" s="52"/>
      <c r="EH445" s="52"/>
      <c r="EI445" s="52"/>
      <c r="EJ445" s="52"/>
      <c r="EK445" s="52"/>
      <c r="EL445" s="52"/>
      <c r="EM445" s="52"/>
      <c r="EN445" s="52"/>
      <c r="EO445" s="52"/>
      <c r="EP445" s="52"/>
      <c r="EQ445" s="52"/>
      <c r="ER445" s="52"/>
      <c r="ES445" s="52"/>
      <c r="ET445" s="52"/>
      <c r="EU445" s="52"/>
      <c r="EV445" s="52"/>
      <c r="EW445" s="52"/>
      <c r="EX445" s="52"/>
    </row>
    <row r="446" spans="1:154" s="54" customFormat="1" x14ac:dyDescent="0.2">
      <c r="A446" t="str">
        <f t="shared" si="95"/>
        <v>0600041U</v>
      </c>
      <c r="B446">
        <f t="shared" si="95"/>
        <v>0</v>
      </c>
      <c r="C446"/>
      <c r="D446"/>
      <c r="E446"/>
      <c r="F446" s="78"/>
      <c r="G446"/>
      <c r="I446" s="20">
        <f t="shared" si="96"/>
        <v>16</v>
      </c>
      <c r="J446" s="62"/>
      <c r="L446" s="20">
        <f t="shared" si="97"/>
        <v>28</v>
      </c>
      <c r="N446" s="62"/>
      <c r="O446" s="20">
        <f t="shared" si="98"/>
        <v>29</v>
      </c>
      <c r="R446"/>
      <c r="U446" s="20">
        <f t="shared" si="99"/>
        <v>28</v>
      </c>
      <c r="V446" s="62"/>
      <c r="X446" s="20">
        <f t="shared" si="100"/>
        <v>35</v>
      </c>
      <c r="Z446" s="62"/>
      <c r="AA446"/>
      <c r="AD446"/>
      <c r="AG446"/>
      <c r="AH446" s="62"/>
      <c r="AJ446" s="20">
        <f t="shared" si="101"/>
        <v>26</v>
      </c>
      <c r="AK446" s="97"/>
      <c r="AL446" s="62"/>
      <c r="AM446" s="20">
        <f t="shared" si="102"/>
        <v>23</v>
      </c>
      <c r="AP446" s="20">
        <f t="shared" si="103"/>
        <v>18</v>
      </c>
      <c r="AS446" s="20">
        <f t="shared" si="104"/>
        <v>14</v>
      </c>
      <c r="AT446" s="62"/>
      <c r="AV446" s="20">
        <f t="shared" si="105"/>
        <v>30</v>
      </c>
      <c r="AX446" s="62"/>
      <c r="AY446" s="20">
        <f t="shared" si="106"/>
        <v>1</v>
      </c>
      <c r="BB446" s="20">
        <f t="shared" si="107"/>
        <v>24</v>
      </c>
      <c r="BE446" s="20">
        <f t="shared" si="108"/>
        <v>12</v>
      </c>
      <c r="BF446" s="62"/>
      <c r="BH446"/>
      <c r="BJ446" s="62"/>
      <c r="BK446" s="20">
        <f t="shared" si="109"/>
        <v>8</v>
      </c>
      <c r="BL446" s="4"/>
      <c r="BN446"/>
      <c r="BQ446" s="20">
        <f t="shared" si="110"/>
        <v>27</v>
      </c>
      <c r="BR446" s="92"/>
      <c r="BT446"/>
      <c r="BV446" s="62"/>
      <c r="BW446" s="20">
        <f t="shared" si="111"/>
        <v>8</v>
      </c>
      <c r="BZ446" s="20">
        <f t="shared" si="112"/>
        <v>33</v>
      </c>
      <c r="CA446" s="89"/>
      <c r="CC446" s="20">
        <f t="shared" si="113"/>
        <v>1</v>
      </c>
      <c r="CD446" s="4"/>
      <c r="CF446" s="20">
        <f t="shared" si="114"/>
        <v>23</v>
      </c>
      <c r="CH446" s="62"/>
      <c r="CI446" s="20">
        <f t="shared" si="115"/>
        <v>37</v>
      </c>
      <c r="CL446"/>
      <c r="CO446" s="20">
        <f t="shared" si="116"/>
        <v>40</v>
      </c>
      <c r="CP446" s="62"/>
      <c r="CT446" s="62"/>
      <c r="CU446" s="20">
        <f t="shared" si="117"/>
        <v>26</v>
      </c>
      <c r="DB446" s="62"/>
      <c r="DD446" s="20">
        <f t="shared" si="118"/>
        <v>21</v>
      </c>
      <c r="DE446" s="52"/>
      <c r="DF446" s="58"/>
      <c r="DG446" s="20">
        <f t="shared" si="119"/>
        <v>42</v>
      </c>
      <c r="DH446" s="58"/>
      <c r="DI446" s="52"/>
      <c r="DJ446" s="52"/>
      <c r="DK446" s="58"/>
      <c r="DL446" s="52"/>
      <c r="DM446" s="52"/>
      <c r="DN446" s="52"/>
      <c r="DO446" s="52"/>
      <c r="DP446" s="52"/>
      <c r="DQ446" s="52"/>
      <c r="DR446" s="52"/>
      <c r="DS446" s="52"/>
      <c r="DT446" s="52"/>
      <c r="DU446" s="52"/>
      <c r="DV446" s="52"/>
      <c r="DW446" s="58"/>
      <c r="DX446" s="58"/>
      <c r="DY446" s="58"/>
      <c r="DZ446" s="52"/>
      <c r="EA446" s="52"/>
      <c r="EB446" s="52"/>
      <c r="EC446" s="52"/>
      <c r="ED446" s="52"/>
      <c r="EE446" s="52"/>
      <c r="EF446" s="52"/>
      <c r="EG446" s="52"/>
      <c r="EH446" s="52"/>
      <c r="EI446" s="52"/>
      <c r="EJ446" s="52"/>
      <c r="EK446" s="52"/>
      <c r="EL446" s="52"/>
      <c r="EM446" s="52"/>
      <c r="EN446" s="52"/>
      <c r="EO446" s="52"/>
      <c r="EP446" s="52"/>
      <c r="EQ446" s="52"/>
      <c r="ER446" s="52"/>
      <c r="ES446" s="52"/>
      <c r="ET446" s="52"/>
      <c r="EU446" s="52"/>
      <c r="EV446" s="52"/>
      <c r="EW446" s="52"/>
      <c r="EX446" s="52"/>
    </row>
    <row r="447" spans="1:154" s="54" customFormat="1" x14ac:dyDescent="0.2">
      <c r="A447" t="str">
        <f t="shared" si="95"/>
        <v>0600048B</v>
      </c>
      <c r="B447">
        <f t="shared" si="95"/>
        <v>0</v>
      </c>
      <c r="C447"/>
      <c r="D447"/>
      <c r="E447"/>
      <c r="F447" s="78"/>
      <c r="G447"/>
      <c r="I447" s="20">
        <f t="shared" si="96"/>
        <v>8</v>
      </c>
      <c r="J447" s="62"/>
      <c r="L447" s="20">
        <f t="shared" si="97"/>
        <v>38</v>
      </c>
      <c r="N447" s="62"/>
      <c r="O447" s="20">
        <f t="shared" si="98"/>
        <v>28</v>
      </c>
      <c r="R447"/>
      <c r="U447" s="20">
        <f t="shared" si="99"/>
        <v>25</v>
      </c>
      <c r="V447" s="62"/>
      <c r="X447" s="20">
        <f t="shared" si="100"/>
        <v>7</v>
      </c>
      <c r="Z447" s="62"/>
      <c r="AA447"/>
      <c r="AD447"/>
      <c r="AG447"/>
      <c r="AH447" s="62"/>
      <c r="AJ447" s="20">
        <f t="shared" si="101"/>
        <v>6</v>
      </c>
      <c r="AK447" s="97"/>
      <c r="AL447" s="62"/>
      <c r="AM447" s="20">
        <f t="shared" si="102"/>
        <v>6</v>
      </c>
      <c r="AP447" s="20">
        <f t="shared" si="103"/>
        <v>5</v>
      </c>
      <c r="AS447" s="20">
        <f t="shared" si="104"/>
        <v>9</v>
      </c>
      <c r="AT447" s="62"/>
      <c r="AV447" s="20">
        <f t="shared" si="105"/>
        <v>22</v>
      </c>
      <c r="AX447" s="62"/>
      <c r="AY447" s="20">
        <f t="shared" si="106"/>
        <v>24</v>
      </c>
      <c r="BB447" s="20">
        <f t="shared" si="107"/>
        <v>20</v>
      </c>
      <c r="BE447" s="20">
        <f t="shared" si="108"/>
        <v>6</v>
      </c>
      <c r="BF447" s="62"/>
      <c r="BH447"/>
      <c r="BJ447" s="62"/>
      <c r="BK447" s="20">
        <f t="shared" si="109"/>
        <v>11</v>
      </c>
      <c r="BL447" s="4"/>
      <c r="BN447"/>
      <c r="BQ447" s="20">
        <f t="shared" si="110"/>
        <v>7</v>
      </c>
      <c r="BR447" s="92"/>
      <c r="BT447"/>
      <c r="BV447" s="62"/>
      <c r="BW447" s="20">
        <f t="shared" si="111"/>
        <v>13</v>
      </c>
      <c r="BZ447" s="20">
        <f t="shared" si="112"/>
        <v>41</v>
      </c>
      <c r="CA447" s="89"/>
      <c r="CC447" s="20">
        <f t="shared" si="113"/>
        <v>41</v>
      </c>
      <c r="CD447" s="4"/>
      <c r="CF447" s="20">
        <f t="shared" si="114"/>
        <v>4</v>
      </c>
      <c r="CH447" s="62"/>
      <c r="CI447" s="20">
        <f t="shared" si="115"/>
        <v>5</v>
      </c>
      <c r="CL447"/>
      <c r="CO447" s="20">
        <f t="shared" si="116"/>
        <v>5</v>
      </c>
      <c r="CP447" s="62"/>
      <c r="CT447" s="62"/>
      <c r="CU447" s="20">
        <f t="shared" si="117"/>
        <v>39</v>
      </c>
      <c r="DB447" s="62"/>
      <c r="DD447" s="20">
        <f t="shared" si="118"/>
        <v>40</v>
      </c>
      <c r="DE447" s="52"/>
      <c r="DF447" s="58"/>
      <c r="DG447" s="20">
        <f t="shared" si="119"/>
        <v>24</v>
      </c>
      <c r="DH447" s="58"/>
      <c r="DI447" s="52"/>
      <c r="DJ447" s="52"/>
      <c r="DK447" s="58"/>
      <c r="DL447" s="52"/>
      <c r="DM447" s="52"/>
      <c r="DN447" s="52"/>
      <c r="DO447" s="52"/>
      <c r="DP447" s="52"/>
      <c r="DQ447" s="52"/>
      <c r="DR447" s="52"/>
      <c r="DS447" s="52"/>
      <c r="DT447" s="52"/>
      <c r="DU447" s="52"/>
      <c r="DV447" s="52"/>
      <c r="DW447" s="58"/>
      <c r="DX447" s="58"/>
      <c r="DY447" s="58"/>
      <c r="DZ447" s="52"/>
      <c r="EA447" s="52"/>
      <c r="EB447" s="52"/>
      <c r="EC447" s="52"/>
      <c r="ED447" s="52"/>
      <c r="EE447" s="52"/>
      <c r="EF447" s="52"/>
      <c r="EG447" s="52"/>
      <c r="EH447" s="52"/>
      <c r="EI447" s="52"/>
      <c r="EJ447" s="52"/>
      <c r="EK447" s="52"/>
      <c r="EL447" s="52"/>
      <c r="EM447" s="52"/>
      <c r="EN447" s="52"/>
      <c r="EO447" s="52"/>
      <c r="EP447" s="52"/>
      <c r="EQ447" s="52"/>
      <c r="ER447" s="52"/>
      <c r="ES447" s="52"/>
      <c r="ET447" s="52"/>
      <c r="EU447" s="52"/>
      <c r="EV447" s="52"/>
      <c r="EW447" s="52"/>
      <c r="EX447" s="52"/>
    </row>
    <row r="448" spans="1:154" s="54" customFormat="1" x14ac:dyDescent="0.2">
      <c r="A448" t="str">
        <f t="shared" si="95"/>
        <v>0600049C</v>
      </c>
      <c r="B448">
        <f t="shared" si="95"/>
        <v>0</v>
      </c>
      <c r="C448"/>
      <c r="D448"/>
      <c r="E448"/>
      <c r="F448" s="78"/>
      <c r="G448"/>
      <c r="I448" s="20">
        <f t="shared" si="96"/>
        <v>19</v>
      </c>
      <c r="J448" s="62"/>
      <c r="L448" s="20">
        <f t="shared" si="97"/>
        <v>6</v>
      </c>
      <c r="N448" s="62"/>
      <c r="O448" s="20">
        <f t="shared" si="98"/>
        <v>44</v>
      </c>
      <c r="R448"/>
      <c r="U448" s="20">
        <f t="shared" si="99"/>
        <v>41</v>
      </c>
      <c r="V448" s="62"/>
      <c r="X448" s="20">
        <f t="shared" si="100"/>
        <v>2</v>
      </c>
      <c r="Z448" s="62"/>
      <c r="AA448"/>
      <c r="AD448"/>
      <c r="AG448"/>
      <c r="AH448" s="62"/>
      <c r="AJ448" s="20">
        <f t="shared" si="101"/>
        <v>5</v>
      </c>
      <c r="AK448" s="97"/>
      <c r="AL448" s="62"/>
      <c r="AM448" s="20">
        <f t="shared" si="102"/>
        <v>7</v>
      </c>
      <c r="AP448" s="20">
        <f t="shared" si="103"/>
        <v>14</v>
      </c>
      <c r="AS448" s="20">
        <f t="shared" si="104"/>
        <v>1</v>
      </c>
      <c r="AT448" s="62"/>
      <c r="AV448" s="20">
        <f t="shared" si="105"/>
        <v>32</v>
      </c>
      <c r="AX448" s="62"/>
      <c r="AY448" s="20">
        <f t="shared" si="106"/>
        <v>1</v>
      </c>
      <c r="BB448" s="20">
        <f t="shared" si="107"/>
        <v>31</v>
      </c>
      <c r="BE448" s="20">
        <f t="shared" si="108"/>
        <v>37</v>
      </c>
      <c r="BF448" s="62"/>
      <c r="BH448"/>
      <c r="BJ448" s="62"/>
      <c r="BK448" s="20">
        <f t="shared" si="109"/>
        <v>33</v>
      </c>
      <c r="BL448" s="4"/>
      <c r="BN448"/>
      <c r="BQ448" s="20">
        <f t="shared" si="110"/>
        <v>42</v>
      </c>
      <c r="BR448" s="92"/>
      <c r="BT448"/>
      <c r="BV448" s="62"/>
      <c r="BW448" s="20">
        <f t="shared" si="111"/>
        <v>39</v>
      </c>
      <c r="BZ448" s="20">
        <f t="shared" si="112"/>
        <v>26</v>
      </c>
      <c r="CA448" s="89"/>
      <c r="CC448" s="20">
        <f t="shared" si="113"/>
        <v>26</v>
      </c>
      <c r="CD448" s="4"/>
      <c r="CF448" s="20">
        <f t="shared" si="114"/>
        <v>26</v>
      </c>
      <c r="CH448" s="62"/>
      <c r="CI448" s="20">
        <f t="shared" si="115"/>
        <v>40</v>
      </c>
      <c r="CL448"/>
      <c r="CO448" s="20">
        <f t="shared" si="116"/>
        <v>39</v>
      </c>
      <c r="CP448" s="62"/>
      <c r="CT448" s="62"/>
      <c r="CU448" s="20">
        <f t="shared" si="117"/>
        <v>17</v>
      </c>
      <c r="DB448" s="62"/>
      <c r="DD448" s="20">
        <f t="shared" si="118"/>
        <v>35</v>
      </c>
      <c r="DE448" s="52"/>
      <c r="DF448" s="58"/>
      <c r="DG448" s="20">
        <f t="shared" si="119"/>
        <v>49</v>
      </c>
      <c r="DH448" s="58"/>
      <c r="DI448" s="52"/>
      <c r="DJ448" s="52"/>
      <c r="DK448" s="58"/>
      <c r="DL448" s="52"/>
      <c r="DM448" s="52"/>
      <c r="DN448" s="52"/>
      <c r="DO448" s="52"/>
      <c r="DP448" s="52"/>
      <c r="DQ448" s="52"/>
      <c r="DR448" s="52"/>
      <c r="DS448" s="52"/>
      <c r="DT448" s="52"/>
      <c r="DU448" s="52"/>
      <c r="DV448" s="52"/>
      <c r="DW448" s="58"/>
      <c r="DX448" s="58"/>
      <c r="DY448" s="58"/>
      <c r="DZ448" s="52"/>
      <c r="EA448" s="52"/>
      <c r="EB448" s="52"/>
      <c r="EC448" s="52"/>
      <c r="ED448" s="52"/>
      <c r="EE448" s="52"/>
      <c r="EF448" s="52"/>
      <c r="EG448" s="52"/>
      <c r="EH448" s="52"/>
      <c r="EI448" s="52"/>
      <c r="EJ448" s="52"/>
      <c r="EK448" s="52"/>
      <c r="EL448" s="52"/>
      <c r="EM448" s="52"/>
      <c r="EN448" s="52"/>
      <c r="EO448" s="52"/>
      <c r="EP448" s="52"/>
      <c r="EQ448" s="52"/>
      <c r="ER448" s="52"/>
      <c r="ES448" s="52"/>
      <c r="ET448" s="52"/>
      <c r="EU448" s="52"/>
      <c r="EV448" s="52"/>
      <c r="EW448" s="52"/>
      <c r="EX448" s="52"/>
    </row>
    <row r="449" spans="1:154" s="54" customFormat="1" x14ac:dyDescent="0.2">
      <c r="A449" t="str">
        <f t="shared" si="95"/>
        <v>0600062S</v>
      </c>
      <c r="B449">
        <f t="shared" si="95"/>
        <v>0</v>
      </c>
      <c r="C449"/>
      <c r="D449"/>
      <c r="E449"/>
      <c r="F449" s="78"/>
      <c r="G449"/>
      <c r="I449" s="20">
        <f t="shared" si="96"/>
        <v>33</v>
      </c>
      <c r="J449" s="62"/>
      <c r="L449" s="20">
        <f t="shared" si="97"/>
        <v>20</v>
      </c>
      <c r="N449" s="62"/>
      <c r="O449" s="20">
        <f t="shared" si="98"/>
        <v>18</v>
      </c>
      <c r="R449"/>
      <c r="U449" s="20">
        <f t="shared" si="99"/>
        <v>15</v>
      </c>
      <c r="V449" s="62"/>
      <c r="X449" s="20">
        <f t="shared" si="100"/>
        <v>6</v>
      </c>
      <c r="Z449" s="62"/>
      <c r="AA449"/>
      <c r="AD449"/>
      <c r="AG449"/>
      <c r="AH449" s="62"/>
      <c r="AJ449" s="20">
        <f t="shared" si="101"/>
        <v>4</v>
      </c>
      <c r="AK449" s="97"/>
      <c r="AL449" s="62"/>
      <c r="AM449" s="20">
        <f t="shared" si="102"/>
        <v>42</v>
      </c>
      <c r="AP449" s="20">
        <f t="shared" si="103"/>
        <v>15</v>
      </c>
      <c r="AS449" s="20">
        <f t="shared" si="104"/>
        <v>16</v>
      </c>
      <c r="AT449" s="62"/>
      <c r="AV449" s="20" t="str">
        <f t="shared" si="105"/>
        <v/>
      </c>
      <c r="AX449" s="62"/>
      <c r="AY449" s="20">
        <f t="shared" si="106"/>
        <v>20</v>
      </c>
      <c r="BB449" s="20">
        <f t="shared" si="107"/>
        <v>39</v>
      </c>
      <c r="BE449" s="20">
        <f t="shared" si="108"/>
        <v>38</v>
      </c>
      <c r="BF449" s="62"/>
      <c r="BH449"/>
      <c r="BJ449" s="62"/>
      <c r="BK449" s="20">
        <f t="shared" si="109"/>
        <v>22</v>
      </c>
      <c r="BL449" s="4"/>
      <c r="BN449"/>
      <c r="BQ449" s="20">
        <f t="shared" si="110"/>
        <v>45</v>
      </c>
      <c r="BR449" s="92"/>
      <c r="BT449"/>
      <c r="BV449" s="62"/>
      <c r="BW449" s="20">
        <f t="shared" si="111"/>
        <v>5</v>
      </c>
      <c r="BZ449" s="20">
        <f t="shared" si="112"/>
        <v>5</v>
      </c>
      <c r="CA449" s="89"/>
      <c r="CC449" s="20" t="str">
        <f t="shared" si="113"/>
        <v/>
      </c>
      <c r="CD449" s="4"/>
      <c r="CF449" s="20">
        <f t="shared" si="114"/>
        <v>32</v>
      </c>
      <c r="CH449" s="62"/>
      <c r="CI449" s="20">
        <f t="shared" si="115"/>
        <v>47</v>
      </c>
      <c r="CL449"/>
      <c r="CO449" s="20">
        <f t="shared" si="116"/>
        <v>36</v>
      </c>
      <c r="CP449" s="62"/>
      <c r="CT449" s="62"/>
      <c r="CU449" s="20">
        <f t="shared" si="117"/>
        <v>39</v>
      </c>
      <c r="DB449" s="62"/>
      <c r="DD449" s="20">
        <f t="shared" si="118"/>
        <v>44</v>
      </c>
      <c r="DE449" s="52"/>
      <c r="DF449" s="58"/>
      <c r="DG449" s="20">
        <f t="shared" si="119"/>
        <v>45</v>
      </c>
      <c r="DH449" s="58"/>
      <c r="DI449" s="52"/>
      <c r="DJ449" s="52"/>
      <c r="DK449" s="58"/>
      <c r="DL449" s="52"/>
      <c r="DM449" s="52"/>
      <c r="DN449" s="52"/>
      <c r="DO449" s="52"/>
      <c r="DP449" s="52"/>
      <c r="DQ449" s="52"/>
      <c r="DR449" s="52"/>
      <c r="DS449" s="52"/>
      <c r="DT449" s="52"/>
      <c r="DU449" s="52"/>
      <c r="DV449" s="52"/>
      <c r="DW449" s="58"/>
      <c r="DX449" s="58"/>
      <c r="DY449" s="58"/>
      <c r="DZ449" s="52"/>
      <c r="EA449" s="52"/>
      <c r="EB449" s="52"/>
      <c r="EC449" s="52"/>
      <c r="ED449" s="52"/>
      <c r="EE449" s="52"/>
      <c r="EF449" s="52"/>
      <c r="EG449" s="52"/>
      <c r="EH449" s="52"/>
      <c r="EI449" s="52"/>
      <c r="EJ449" s="52"/>
      <c r="EK449" s="52"/>
      <c r="EL449" s="52"/>
      <c r="EM449" s="52"/>
      <c r="EN449" s="52"/>
      <c r="EO449" s="52"/>
      <c r="EP449" s="52"/>
      <c r="EQ449" s="52"/>
      <c r="ER449" s="52"/>
      <c r="ES449" s="52"/>
      <c r="ET449" s="52"/>
      <c r="EU449" s="52"/>
      <c r="EV449" s="52"/>
      <c r="EW449" s="52"/>
      <c r="EX449" s="52"/>
    </row>
    <row r="450" spans="1:154" s="54" customFormat="1" x14ac:dyDescent="0.2">
      <c r="A450" t="str">
        <f t="shared" si="95"/>
        <v>0600063T</v>
      </c>
      <c r="B450">
        <f t="shared" si="95"/>
        <v>0</v>
      </c>
      <c r="C450"/>
      <c r="D450"/>
      <c r="E450"/>
      <c r="F450" s="78"/>
      <c r="G450"/>
      <c r="I450" s="20">
        <f t="shared" si="96"/>
        <v>41</v>
      </c>
      <c r="J450" s="62"/>
      <c r="L450" s="20">
        <f t="shared" si="97"/>
        <v>2</v>
      </c>
      <c r="N450" s="62"/>
      <c r="O450" s="20">
        <f t="shared" si="98"/>
        <v>41</v>
      </c>
      <c r="R450"/>
      <c r="U450" s="20">
        <f t="shared" si="99"/>
        <v>40</v>
      </c>
      <c r="V450" s="62"/>
      <c r="X450" s="20">
        <f t="shared" si="100"/>
        <v>4</v>
      </c>
      <c r="Z450" s="62"/>
      <c r="AA450"/>
      <c r="AD450"/>
      <c r="AG450"/>
      <c r="AH450" s="62"/>
      <c r="AJ450" s="20">
        <f t="shared" si="101"/>
        <v>13</v>
      </c>
      <c r="AK450" s="97"/>
      <c r="AL450" s="62"/>
      <c r="AM450" s="20">
        <f t="shared" si="102"/>
        <v>28</v>
      </c>
      <c r="AP450" s="20">
        <f t="shared" si="103"/>
        <v>27</v>
      </c>
      <c r="AS450" s="20">
        <f t="shared" si="104"/>
        <v>36</v>
      </c>
      <c r="AT450" s="62"/>
      <c r="AV450" s="20">
        <f t="shared" si="105"/>
        <v>45</v>
      </c>
      <c r="AX450" s="62"/>
      <c r="AY450" s="20">
        <f t="shared" si="106"/>
        <v>37</v>
      </c>
      <c r="BB450" s="20">
        <f t="shared" si="107"/>
        <v>36</v>
      </c>
      <c r="BE450" s="20">
        <f t="shared" si="108"/>
        <v>21</v>
      </c>
      <c r="BF450" s="62"/>
      <c r="BH450"/>
      <c r="BJ450" s="62"/>
      <c r="BK450" s="20">
        <f t="shared" si="109"/>
        <v>25</v>
      </c>
      <c r="BL450" s="4"/>
      <c r="BN450"/>
      <c r="BQ450" s="20">
        <f t="shared" si="110"/>
        <v>20</v>
      </c>
      <c r="BR450" s="92"/>
      <c r="BT450"/>
      <c r="BV450" s="62"/>
      <c r="BW450" s="20">
        <f t="shared" si="111"/>
        <v>1</v>
      </c>
      <c r="BZ450" s="20">
        <f t="shared" si="112"/>
        <v>35</v>
      </c>
      <c r="CA450" s="89"/>
      <c r="CC450" s="20">
        <f t="shared" si="113"/>
        <v>1</v>
      </c>
      <c r="CD450" s="4"/>
      <c r="CF450" s="20">
        <f t="shared" si="114"/>
        <v>36</v>
      </c>
      <c r="CH450" s="62"/>
      <c r="CI450" s="20">
        <f t="shared" si="115"/>
        <v>25</v>
      </c>
      <c r="CL450"/>
      <c r="CO450" s="20">
        <f t="shared" si="116"/>
        <v>9</v>
      </c>
      <c r="CP450" s="62"/>
      <c r="CT450" s="62"/>
      <c r="CU450" s="20">
        <f t="shared" si="117"/>
        <v>29</v>
      </c>
      <c r="DB450" s="62"/>
      <c r="DD450" s="20">
        <f t="shared" si="118"/>
        <v>5</v>
      </c>
      <c r="DE450" s="52"/>
      <c r="DF450" s="58"/>
      <c r="DG450" s="20">
        <f t="shared" si="119"/>
        <v>1</v>
      </c>
      <c r="DH450" s="58"/>
      <c r="DI450" s="52"/>
      <c r="DJ450" s="52"/>
      <c r="DK450" s="58"/>
      <c r="DL450" s="52"/>
      <c r="DM450" s="52"/>
      <c r="DN450" s="52"/>
      <c r="DO450" s="52"/>
      <c r="DP450" s="52"/>
      <c r="DQ450" s="52"/>
      <c r="DR450" s="52"/>
      <c r="DS450" s="52"/>
      <c r="DT450" s="52"/>
      <c r="DU450" s="52"/>
      <c r="DV450" s="52"/>
      <c r="DW450" s="58"/>
      <c r="DX450" s="58"/>
      <c r="DY450" s="58"/>
      <c r="DZ450" s="52"/>
      <c r="EA450" s="52"/>
      <c r="EB450" s="52"/>
      <c r="EC450" s="52"/>
      <c r="ED450" s="52"/>
      <c r="EE450" s="52"/>
      <c r="EF450" s="52"/>
      <c r="EG450" s="52"/>
      <c r="EH450" s="52"/>
      <c r="EI450" s="52"/>
      <c r="EJ450" s="52"/>
      <c r="EK450" s="52"/>
      <c r="EL450" s="52"/>
      <c r="EM450" s="52"/>
      <c r="EN450" s="52"/>
      <c r="EO450" s="52"/>
      <c r="EP450" s="52"/>
      <c r="EQ450" s="52"/>
      <c r="ER450" s="52"/>
      <c r="ES450" s="52"/>
      <c r="ET450" s="52"/>
      <c r="EU450" s="52"/>
      <c r="EV450" s="52"/>
      <c r="EW450" s="52"/>
      <c r="EX450" s="52"/>
    </row>
    <row r="451" spans="1:154" s="54" customFormat="1" x14ac:dyDescent="0.2">
      <c r="A451" t="str">
        <f t="shared" si="95"/>
        <v>0600070A</v>
      </c>
      <c r="B451">
        <f t="shared" si="95"/>
        <v>0</v>
      </c>
      <c r="C451"/>
      <c r="D451"/>
      <c r="E451"/>
      <c r="F451" s="78"/>
      <c r="G451"/>
      <c r="I451" s="20">
        <f t="shared" si="96"/>
        <v>23</v>
      </c>
      <c r="J451" s="62"/>
      <c r="L451" s="20">
        <f t="shared" si="97"/>
        <v>50</v>
      </c>
      <c r="N451" s="62"/>
      <c r="O451" s="20">
        <f t="shared" si="98"/>
        <v>47</v>
      </c>
      <c r="R451"/>
      <c r="U451" s="20">
        <f t="shared" si="99"/>
        <v>49</v>
      </c>
      <c r="V451" s="62"/>
      <c r="X451" s="20">
        <f t="shared" si="100"/>
        <v>45</v>
      </c>
      <c r="Z451" s="62"/>
      <c r="AA451"/>
      <c r="AD451"/>
      <c r="AG451"/>
      <c r="AH451" s="62"/>
      <c r="AJ451" s="20" t="str">
        <f t="shared" si="101"/>
        <v/>
      </c>
      <c r="AK451" s="97"/>
      <c r="AL451" s="62"/>
      <c r="AM451" s="20">
        <f t="shared" si="102"/>
        <v>1</v>
      </c>
      <c r="AP451" s="20">
        <f t="shared" si="103"/>
        <v>1</v>
      </c>
      <c r="AS451" s="20">
        <f t="shared" si="104"/>
        <v>31</v>
      </c>
      <c r="AT451" s="62"/>
      <c r="AV451" s="20">
        <f t="shared" si="105"/>
        <v>1</v>
      </c>
      <c r="AX451" s="62"/>
      <c r="AY451" s="20" t="str">
        <f t="shared" si="106"/>
        <v/>
      </c>
      <c r="BB451" s="20" t="str">
        <f t="shared" si="107"/>
        <v/>
      </c>
      <c r="BE451" s="20" t="str">
        <f t="shared" si="108"/>
        <v/>
      </c>
      <c r="BF451" s="62"/>
      <c r="BH451"/>
      <c r="BJ451" s="62"/>
      <c r="BK451" s="20" t="str">
        <f t="shared" si="109"/>
        <v/>
      </c>
      <c r="BL451" s="4"/>
      <c r="BN451"/>
      <c r="BQ451" s="20">
        <f t="shared" si="110"/>
        <v>12</v>
      </c>
      <c r="BR451" s="92"/>
      <c r="BT451"/>
      <c r="BV451" s="62"/>
      <c r="BW451" s="20">
        <f t="shared" si="111"/>
        <v>1</v>
      </c>
      <c r="BZ451" s="20" t="str">
        <f t="shared" si="112"/>
        <v/>
      </c>
      <c r="CA451" s="89"/>
      <c r="CC451" s="20">
        <f t="shared" si="113"/>
        <v>30</v>
      </c>
      <c r="CD451" s="4"/>
      <c r="CF451" s="20" t="str">
        <f t="shared" si="114"/>
        <v/>
      </c>
      <c r="CH451" s="62"/>
      <c r="CI451" s="20" t="str">
        <f t="shared" si="115"/>
        <v/>
      </c>
      <c r="CL451"/>
      <c r="CO451" s="20">
        <f t="shared" si="116"/>
        <v>42</v>
      </c>
      <c r="CP451" s="62"/>
      <c r="CT451" s="62"/>
      <c r="CU451" s="20">
        <f t="shared" si="117"/>
        <v>39</v>
      </c>
      <c r="DB451" s="62"/>
      <c r="DD451" s="20">
        <f t="shared" si="118"/>
        <v>48</v>
      </c>
      <c r="DE451" s="52"/>
      <c r="DF451" s="58"/>
      <c r="DG451" s="20">
        <f t="shared" si="119"/>
        <v>35</v>
      </c>
      <c r="DH451" s="58"/>
      <c r="DI451" s="52"/>
      <c r="DJ451" s="52"/>
      <c r="DK451" s="58"/>
      <c r="DL451" s="52"/>
      <c r="DM451" s="52"/>
      <c r="DN451" s="52"/>
      <c r="DO451" s="52"/>
      <c r="DP451" s="52"/>
      <c r="DQ451" s="52"/>
      <c r="DR451" s="52"/>
      <c r="DS451" s="52"/>
      <c r="DT451" s="52"/>
      <c r="DU451" s="52"/>
      <c r="DV451" s="52"/>
      <c r="DW451" s="58"/>
      <c r="DX451" s="58"/>
      <c r="DY451" s="58"/>
      <c r="DZ451" s="52"/>
      <c r="EA451" s="52"/>
      <c r="EB451" s="52"/>
      <c r="EC451" s="52"/>
      <c r="ED451" s="52"/>
      <c r="EE451" s="52"/>
      <c r="EF451" s="52"/>
      <c r="EG451" s="52"/>
      <c r="EH451" s="52"/>
      <c r="EI451" s="52"/>
      <c r="EJ451" s="52"/>
      <c r="EK451" s="52"/>
      <c r="EL451" s="52"/>
      <c r="EM451" s="52"/>
      <c r="EN451" s="52"/>
      <c r="EO451" s="52"/>
      <c r="EP451" s="52"/>
      <c r="EQ451" s="52"/>
      <c r="ER451" s="52"/>
      <c r="ES451" s="52"/>
      <c r="ET451" s="52"/>
      <c r="EU451" s="52"/>
      <c r="EV451" s="52"/>
      <c r="EW451" s="52"/>
      <c r="EX451" s="52"/>
    </row>
    <row r="452" spans="1:154" s="54" customFormat="1" x14ac:dyDescent="0.2">
      <c r="A452" t="str">
        <f t="shared" si="95"/>
        <v>0601363F</v>
      </c>
      <c r="B452">
        <f t="shared" si="95"/>
        <v>0</v>
      </c>
      <c r="C452"/>
      <c r="D452"/>
      <c r="E452"/>
      <c r="F452" s="78"/>
      <c r="G452"/>
      <c r="I452" s="20">
        <f t="shared" si="96"/>
        <v>35</v>
      </c>
      <c r="J452" s="62"/>
      <c r="L452" s="20">
        <f t="shared" si="97"/>
        <v>10</v>
      </c>
      <c r="N452" s="62"/>
      <c r="O452" s="20">
        <f t="shared" si="98"/>
        <v>38</v>
      </c>
      <c r="R452"/>
      <c r="U452" s="20">
        <f t="shared" si="99"/>
        <v>36</v>
      </c>
      <c r="V452" s="62"/>
      <c r="X452" s="20">
        <f t="shared" si="100"/>
        <v>5</v>
      </c>
      <c r="Z452" s="62"/>
      <c r="AA452"/>
      <c r="AD452"/>
      <c r="AG452"/>
      <c r="AH452" s="62"/>
      <c r="AJ452" s="20">
        <f t="shared" si="101"/>
        <v>9</v>
      </c>
      <c r="AK452" s="97"/>
      <c r="AL452" s="62"/>
      <c r="AM452" s="20">
        <f t="shared" si="102"/>
        <v>9</v>
      </c>
      <c r="AP452" s="20">
        <f t="shared" si="103"/>
        <v>19</v>
      </c>
      <c r="AS452" s="20">
        <f t="shared" si="104"/>
        <v>6</v>
      </c>
      <c r="AT452" s="62"/>
      <c r="AV452" s="20">
        <f t="shared" si="105"/>
        <v>1</v>
      </c>
      <c r="AX452" s="62"/>
      <c r="AY452" s="20">
        <f t="shared" si="106"/>
        <v>42</v>
      </c>
      <c r="BB452" s="20">
        <f t="shared" si="107"/>
        <v>34</v>
      </c>
      <c r="BE452" s="20">
        <f t="shared" si="108"/>
        <v>30</v>
      </c>
      <c r="BF452" s="62"/>
      <c r="BH452"/>
      <c r="BJ452" s="62"/>
      <c r="BK452" s="20">
        <f t="shared" si="109"/>
        <v>25</v>
      </c>
      <c r="BL452" s="4"/>
      <c r="BN452"/>
      <c r="BQ452" s="20">
        <f t="shared" si="110"/>
        <v>20</v>
      </c>
      <c r="BR452" s="92"/>
      <c r="BT452"/>
      <c r="BV452" s="62"/>
      <c r="BW452" s="20">
        <f t="shared" si="111"/>
        <v>46</v>
      </c>
      <c r="BZ452" s="20">
        <f t="shared" si="112"/>
        <v>30</v>
      </c>
      <c r="CA452" s="89"/>
      <c r="CC452" s="20">
        <f t="shared" si="113"/>
        <v>1</v>
      </c>
      <c r="CD452" s="4"/>
      <c r="CF452" s="20">
        <f t="shared" si="114"/>
        <v>11</v>
      </c>
      <c r="CH452" s="62"/>
      <c r="CI452" s="20">
        <f t="shared" si="115"/>
        <v>21</v>
      </c>
      <c r="CL452"/>
      <c r="CO452" s="20">
        <f t="shared" si="116"/>
        <v>31</v>
      </c>
      <c r="CP452" s="62"/>
      <c r="CT452" s="62"/>
      <c r="CU452" s="20">
        <f t="shared" si="117"/>
        <v>9</v>
      </c>
      <c r="DB452" s="62"/>
      <c r="DD452" s="20">
        <f t="shared" si="118"/>
        <v>30</v>
      </c>
      <c r="DE452" s="52"/>
      <c r="DF452" s="58"/>
      <c r="DG452" s="20">
        <f t="shared" si="119"/>
        <v>30</v>
      </c>
      <c r="DH452" s="58"/>
      <c r="DI452" s="52"/>
      <c r="DJ452" s="52"/>
      <c r="DK452" s="58"/>
      <c r="DL452" s="52"/>
      <c r="DM452" s="52"/>
      <c r="DN452" s="52"/>
      <c r="DO452" s="52"/>
      <c r="DP452" s="52"/>
      <c r="DQ452" s="52"/>
      <c r="DR452" s="52"/>
      <c r="DS452" s="52"/>
      <c r="DT452" s="52"/>
      <c r="DU452" s="52"/>
      <c r="DV452" s="52"/>
      <c r="DW452" s="58"/>
      <c r="DX452" s="58"/>
      <c r="DY452" s="58"/>
      <c r="DZ452" s="52"/>
      <c r="EA452" s="52"/>
      <c r="EB452" s="52"/>
      <c r="EC452" s="52"/>
      <c r="ED452" s="52"/>
      <c r="EE452" s="52"/>
      <c r="EF452" s="52"/>
      <c r="EG452" s="52"/>
      <c r="EH452" s="52"/>
      <c r="EI452" s="52"/>
      <c r="EJ452" s="52"/>
      <c r="EK452" s="52"/>
      <c r="EL452" s="52"/>
      <c r="EM452" s="52"/>
      <c r="EN452" s="52"/>
      <c r="EO452" s="52"/>
      <c r="EP452" s="52"/>
      <c r="EQ452" s="52"/>
      <c r="ER452" s="52"/>
      <c r="ES452" s="52"/>
      <c r="ET452" s="52"/>
      <c r="EU452" s="52"/>
      <c r="EV452" s="52"/>
      <c r="EW452" s="52"/>
      <c r="EX452" s="52"/>
    </row>
    <row r="453" spans="1:154" s="54" customFormat="1" x14ac:dyDescent="0.2">
      <c r="A453" t="str">
        <f t="shared" si="95"/>
        <v>0601470X</v>
      </c>
      <c r="B453">
        <f t="shared" si="95"/>
        <v>0</v>
      </c>
      <c r="C453"/>
      <c r="D453"/>
      <c r="E453"/>
      <c r="F453" s="78"/>
      <c r="G453"/>
      <c r="I453" s="20">
        <f t="shared" si="96"/>
        <v>45</v>
      </c>
      <c r="J453" s="62"/>
      <c r="L453" s="20">
        <f t="shared" si="97"/>
        <v>34</v>
      </c>
      <c r="N453" s="62"/>
      <c r="O453" s="20">
        <f t="shared" si="98"/>
        <v>36</v>
      </c>
      <c r="R453"/>
      <c r="U453" s="20">
        <f t="shared" si="99"/>
        <v>41</v>
      </c>
      <c r="V453" s="62"/>
      <c r="X453" s="20">
        <f t="shared" si="100"/>
        <v>24</v>
      </c>
      <c r="Z453" s="62"/>
      <c r="AA453"/>
      <c r="AD453"/>
      <c r="AG453"/>
      <c r="AH453" s="62"/>
      <c r="AJ453" s="20">
        <f t="shared" si="101"/>
        <v>15</v>
      </c>
      <c r="AK453" s="97"/>
      <c r="AL453" s="62"/>
      <c r="AM453" s="20">
        <f t="shared" si="102"/>
        <v>12</v>
      </c>
      <c r="AP453" s="20">
        <f t="shared" si="103"/>
        <v>13</v>
      </c>
      <c r="AS453" s="20">
        <f t="shared" si="104"/>
        <v>11</v>
      </c>
      <c r="AT453" s="62"/>
      <c r="AV453" s="20">
        <f t="shared" si="105"/>
        <v>1</v>
      </c>
      <c r="AX453" s="62"/>
      <c r="AY453" s="20">
        <f t="shared" si="106"/>
        <v>1</v>
      </c>
      <c r="BB453" s="20">
        <f t="shared" si="107"/>
        <v>1</v>
      </c>
      <c r="BE453" s="20">
        <f t="shared" si="108"/>
        <v>26</v>
      </c>
      <c r="BF453" s="62"/>
      <c r="BH453"/>
      <c r="BJ453" s="62"/>
      <c r="BK453" s="20">
        <f t="shared" si="109"/>
        <v>19</v>
      </c>
      <c r="BL453" s="4"/>
      <c r="BN453"/>
      <c r="BQ453" s="20">
        <f t="shared" si="110"/>
        <v>32</v>
      </c>
      <c r="BR453" s="92"/>
      <c r="BT453"/>
      <c r="BV453" s="62"/>
      <c r="BW453" s="20">
        <f t="shared" si="111"/>
        <v>45</v>
      </c>
      <c r="BZ453" s="20">
        <f t="shared" si="112"/>
        <v>31</v>
      </c>
      <c r="CA453" s="89"/>
      <c r="CC453" s="20">
        <f t="shared" si="113"/>
        <v>1</v>
      </c>
      <c r="CD453" s="4"/>
      <c r="CF453" s="20">
        <f t="shared" si="114"/>
        <v>9</v>
      </c>
      <c r="CH453" s="62"/>
      <c r="CI453" s="20">
        <f t="shared" si="115"/>
        <v>24</v>
      </c>
      <c r="CL453"/>
      <c r="CO453" s="20">
        <f t="shared" si="116"/>
        <v>38</v>
      </c>
      <c r="CP453" s="62"/>
      <c r="CT453" s="62"/>
      <c r="CU453" s="20">
        <f t="shared" si="117"/>
        <v>8</v>
      </c>
      <c r="DB453" s="62"/>
      <c r="DD453" s="20">
        <f t="shared" si="118"/>
        <v>38</v>
      </c>
      <c r="DE453" s="52"/>
      <c r="DF453" s="58"/>
      <c r="DG453" s="20">
        <f t="shared" si="119"/>
        <v>50</v>
      </c>
      <c r="DH453" s="58"/>
      <c r="DI453" s="52"/>
      <c r="DJ453" s="52"/>
      <c r="DK453" s="58"/>
      <c r="DL453" s="52"/>
      <c r="DM453" s="52"/>
      <c r="DN453" s="52"/>
      <c r="DO453" s="52"/>
      <c r="DP453" s="52"/>
      <c r="DQ453" s="52"/>
      <c r="DR453" s="52"/>
      <c r="DS453" s="52"/>
      <c r="DT453" s="52"/>
      <c r="DU453" s="52"/>
      <c r="DV453" s="52"/>
      <c r="DW453" s="58"/>
      <c r="DX453" s="58"/>
      <c r="DY453" s="58"/>
      <c r="DZ453" s="52"/>
      <c r="EA453" s="52"/>
      <c r="EB453" s="52"/>
      <c r="EC453" s="52"/>
      <c r="ED453" s="52"/>
      <c r="EE453" s="52"/>
      <c r="EF453" s="52"/>
      <c r="EG453" s="52"/>
      <c r="EH453" s="52"/>
      <c r="EI453" s="52"/>
      <c r="EJ453" s="52"/>
      <c r="EK453" s="52"/>
      <c r="EL453" s="52"/>
      <c r="EM453" s="52"/>
      <c r="EN453" s="52"/>
      <c r="EO453" s="52"/>
      <c r="EP453" s="52"/>
      <c r="EQ453" s="52"/>
      <c r="ER453" s="52"/>
      <c r="ES453" s="52"/>
      <c r="ET453" s="52"/>
      <c r="EU453" s="52"/>
      <c r="EV453" s="52"/>
      <c r="EW453" s="52"/>
      <c r="EX453" s="52"/>
    </row>
    <row r="454" spans="1:154" s="54" customFormat="1" x14ac:dyDescent="0.2">
      <c r="A454" t="str">
        <f t="shared" si="95"/>
        <v>0601787S</v>
      </c>
      <c r="B454">
        <f t="shared" si="95"/>
        <v>0</v>
      </c>
      <c r="C454"/>
      <c r="D454"/>
      <c r="E454"/>
      <c r="F454" s="78"/>
      <c r="G454"/>
      <c r="I454" s="20">
        <f t="shared" si="96"/>
        <v>3</v>
      </c>
      <c r="J454" s="62"/>
      <c r="L454" s="20">
        <f t="shared" si="97"/>
        <v>35</v>
      </c>
      <c r="N454" s="62"/>
      <c r="O454" s="20">
        <f t="shared" si="98"/>
        <v>5</v>
      </c>
      <c r="R454"/>
      <c r="U454" s="20">
        <f t="shared" si="99"/>
        <v>3</v>
      </c>
      <c r="V454" s="62"/>
      <c r="X454" s="20">
        <f t="shared" si="100"/>
        <v>8</v>
      </c>
      <c r="Z454" s="62"/>
      <c r="AA454"/>
      <c r="AD454"/>
      <c r="AG454"/>
      <c r="AH454" s="62"/>
      <c r="AJ454" s="20">
        <f t="shared" si="101"/>
        <v>7</v>
      </c>
      <c r="AK454" s="97"/>
      <c r="AL454" s="62"/>
      <c r="AM454" s="20">
        <f t="shared" si="102"/>
        <v>49</v>
      </c>
      <c r="AP454" s="20">
        <f t="shared" si="103"/>
        <v>35</v>
      </c>
      <c r="AS454" s="20">
        <f t="shared" si="104"/>
        <v>6</v>
      </c>
      <c r="AT454" s="62"/>
      <c r="AV454" s="20">
        <f t="shared" si="105"/>
        <v>27</v>
      </c>
      <c r="AX454" s="62"/>
      <c r="AY454" s="20">
        <f t="shared" si="106"/>
        <v>16</v>
      </c>
      <c r="BB454" s="20">
        <f t="shared" si="107"/>
        <v>36</v>
      </c>
      <c r="BE454" s="20">
        <f t="shared" si="108"/>
        <v>9</v>
      </c>
      <c r="BF454" s="62"/>
      <c r="BH454"/>
      <c r="BJ454" s="62"/>
      <c r="BK454" s="20">
        <f t="shared" si="109"/>
        <v>4</v>
      </c>
      <c r="BL454" s="4"/>
      <c r="BN454"/>
      <c r="BQ454" s="20">
        <f t="shared" si="110"/>
        <v>12</v>
      </c>
      <c r="BR454" s="92"/>
      <c r="BT454"/>
      <c r="BV454" s="62"/>
      <c r="BW454" s="20">
        <f t="shared" si="111"/>
        <v>23</v>
      </c>
      <c r="BZ454" s="20">
        <f t="shared" si="112"/>
        <v>18</v>
      </c>
      <c r="CA454" s="89"/>
      <c r="CC454" s="20">
        <f t="shared" si="113"/>
        <v>38</v>
      </c>
      <c r="CD454" s="4"/>
      <c r="CF454" s="20">
        <f t="shared" si="114"/>
        <v>43</v>
      </c>
      <c r="CH454" s="62"/>
      <c r="CI454" s="20">
        <f t="shared" si="115"/>
        <v>32</v>
      </c>
      <c r="CL454"/>
      <c r="CO454" s="20">
        <f t="shared" si="116"/>
        <v>25</v>
      </c>
      <c r="CP454" s="62"/>
      <c r="CT454" s="62"/>
      <c r="CU454" s="20">
        <f t="shared" si="117"/>
        <v>25</v>
      </c>
      <c r="DB454" s="62"/>
      <c r="DD454" s="20">
        <f t="shared" si="118"/>
        <v>8</v>
      </c>
      <c r="DE454" s="52"/>
      <c r="DF454" s="58"/>
      <c r="DG454" s="20">
        <f t="shared" si="119"/>
        <v>11</v>
      </c>
      <c r="DH454" s="58"/>
      <c r="DI454" s="52"/>
      <c r="DJ454" s="52"/>
      <c r="DK454" s="58"/>
      <c r="DL454" s="52"/>
      <c r="DM454" s="52"/>
      <c r="DN454" s="52"/>
      <c r="DO454" s="52"/>
      <c r="DP454" s="52"/>
      <c r="DQ454" s="52"/>
      <c r="DR454" s="52"/>
      <c r="DS454" s="52"/>
      <c r="DT454" s="52"/>
      <c r="DU454" s="52"/>
      <c r="DV454" s="52"/>
      <c r="DW454" s="58"/>
      <c r="DX454" s="58"/>
      <c r="DY454" s="58"/>
      <c r="DZ454" s="52"/>
      <c r="EA454" s="52"/>
      <c r="EB454" s="52"/>
      <c r="EC454" s="52"/>
      <c r="ED454" s="52"/>
      <c r="EE454" s="52"/>
      <c r="EF454" s="52"/>
      <c r="EG454" s="52"/>
      <c r="EH454" s="52"/>
      <c r="EI454" s="52"/>
      <c r="EJ454" s="52"/>
      <c r="EK454" s="52"/>
      <c r="EL454" s="52"/>
      <c r="EM454" s="52"/>
      <c r="EN454" s="52"/>
      <c r="EO454" s="52"/>
      <c r="EP454" s="52"/>
      <c r="EQ454" s="52"/>
      <c r="ER454" s="52"/>
      <c r="ES454" s="52"/>
      <c r="ET454" s="52"/>
      <c r="EU454" s="52"/>
      <c r="EV454" s="52"/>
      <c r="EW454" s="52"/>
      <c r="EX454" s="52"/>
    </row>
    <row r="455" spans="1:154" s="54" customFormat="1" x14ac:dyDescent="0.2">
      <c r="A455" t="str">
        <f t="shared" si="95"/>
        <v>0601822E</v>
      </c>
      <c r="B455">
        <f t="shared" si="95"/>
        <v>0</v>
      </c>
      <c r="C455"/>
      <c r="D455"/>
      <c r="E455"/>
      <c r="F455" s="78"/>
      <c r="G455"/>
      <c r="I455" s="20">
        <f t="shared" si="96"/>
        <v>20</v>
      </c>
      <c r="J455" s="62"/>
      <c r="L455" s="20">
        <f t="shared" si="97"/>
        <v>48</v>
      </c>
      <c r="N455" s="62"/>
      <c r="O455" s="20">
        <f t="shared" si="98"/>
        <v>7</v>
      </c>
      <c r="R455"/>
      <c r="U455" s="20">
        <f t="shared" si="99"/>
        <v>7</v>
      </c>
      <c r="V455" s="62"/>
      <c r="X455" s="20">
        <f t="shared" si="100"/>
        <v>16</v>
      </c>
      <c r="Z455" s="62"/>
      <c r="AA455"/>
      <c r="AD455"/>
      <c r="AG455"/>
      <c r="AH455" s="62"/>
      <c r="AJ455" s="20">
        <f t="shared" si="101"/>
        <v>19</v>
      </c>
      <c r="AK455" s="97"/>
      <c r="AL455" s="62"/>
      <c r="AM455" s="20">
        <f t="shared" si="102"/>
        <v>31</v>
      </c>
      <c r="AP455" s="20">
        <f t="shared" si="103"/>
        <v>23</v>
      </c>
      <c r="AS455" s="20">
        <f t="shared" si="104"/>
        <v>20</v>
      </c>
      <c r="AT455" s="62"/>
      <c r="AV455" s="20">
        <f t="shared" si="105"/>
        <v>33</v>
      </c>
      <c r="AX455" s="62"/>
      <c r="AY455" s="20">
        <f t="shared" si="106"/>
        <v>29</v>
      </c>
      <c r="BB455" s="20">
        <f t="shared" si="107"/>
        <v>28</v>
      </c>
      <c r="BE455" s="20">
        <f t="shared" si="108"/>
        <v>39</v>
      </c>
      <c r="BF455" s="62"/>
      <c r="BH455"/>
      <c r="BJ455" s="62"/>
      <c r="BK455" s="20">
        <f t="shared" si="109"/>
        <v>36</v>
      </c>
      <c r="BL455" s="4"/>
      <c r="BN455"/>
      <c r="BQ455" s="20">
        <f t="shared" si="110"/>
        <v>37</v>
      </c>
      <c r="BR455" s="92"/>
      <c r="BT455"/>
      <c r="BV455" s="62"/>
      <c r="BW455" s="20">
        <f t="shared" si="111"/>
        <v>10</v>
      </c>
      <c r="BZ455" s="20">
        <f t="shared" si="112"/>
        <v>20</v>
      </c>
      <c r="CA455" s="89"/>
      <c r="CC455" s="20">
        <f t="shared" si="113"/>
        <v>1</v>
      </c>
      <c r="CD455" s="4"/>
      <c r="CF455" s="20">
        <f t="shared" si="114"/>
        <v>40</v>
      </c>
      <c r="CH455" s="62"/>
      <c r="CI455" s="20">
        <f t="shared" si="115"/>
        <v>39</v>
      </c>
      <c r="CL455"/>
      <c r="CO455" s="20">
        <f t="shared" si="116"/>
        <v>19</v>
      </c>
      <c r="CP455" s="62"/>
      <c r="CT455" s="62"/>
      <c r="CU455" s="20">
        <f t="shared" si="117"/>
        <v>34</v>
      </c>
      <c r="DB455" s="62"/>
      <c r="DD455" s="20">
        <f t="shared" si="118"/>
        <v>36</v>
      </c>
      <c r="DE455" s="52"/>
      <c r="DF455" s="58"/>
      <c r="DG455" s="20">
        <f t="shared" si="119"/>
        <v>35</v>
      </c>
      <c r="DH455" s="58"/>
      <c r="DI455" s="52"/>
      <c r="DJ455" s="52"/>
      <c r="DK455" s="58"/>
      <c r="DL455" s="52"/>
      <c r="DM455" s="52"/>
      <c r="DN455" s="52"/>
      <c r="DO455" s="52"/>
      <c r="DP455" s="52"/>
      <c r="DQ455" s="52"/>
      <c r="DR455" s="52"/>
      <c r="DS455" s="52"/>
      <c r="DT455" s="52"/>
      <c r="DU455" s="52"/>
      <c r="DV455" s="52"/>
      <c r="DW455" s="58"/>
      <c r="DX455" s="58"/>
      <c r="DY455" s="58"/>
      <c r="DZ455" s="52"/>
      <c r="EA455" s="52"/>
      <c r="EB455" s="52"/>
      <c r="EC455" s="52"/>
      <c r="ED455" s="52"/>
      <c r="EE455" s="52"/>
      <c r="EF455" s="52"/>
      <c r="EG455" s="52"/>
      <c r="EH455" s="52"/>
      <c r="EI455" s="52"/>
      <c r="EJ455" s="52"/>
      <c r="EK455" s="52"/>
      <c r="EL455" s="52"/>
      <c r="EM455" s="52"/>
      <c r="EN455" s="52"/>
      <c r="EO455" s="52"/>
      <c r="EP455" s="52"/>
      <c r="EQ455" s="52"/>
      <c r="ER455" s="52"/>
      <c r="ES455" s="52"/>
      <c r="ET455" s="52"/>
      <c r="EU455" s="52"/>
      <c r="EV455" s="52"/>
      <c r="EW455" s="52"/>
      <c r="EX455" s="52"/>
    </row>
    <row r="456" spans="1:154" s="54" customFormat="1" x14ac:dyDescent="0.2">
      <c r="A456" t="str">
        <f t="shared" si="95"/>
        <v>0601845E</v>
      </c>
      <c r="B456">
        <f t="shared" si="95"/>
        <v>0</v>
      </c>
      <c r="C456"/>
      <c r="D456"/>
      <c r="E456"/>
      <c r="F456" s="78"/>
      <c r="G456"/>
      <c r="I456" s="20">
        <f t="shared" si="96"/>
        <v>7</v>
      </c>
      <c r="J456" s="62"/>
      <c r="L456" s="20">
        <f t="shared" si="97"/>
        <v>44</v>
      </c>
      <c r="N456" s="62"/>
      <c r="O456" s="20">
        <f t="shared" si="98"/>
        <v>33</v>
      </c>
      <c r="R456"/>
      <c r="U456" s="20">
        <f t="shared" si="99"/>
        <v>22</v>
      </c>
      <c r="V456" s="62"/>
      <c r="X456" s="20">
        <f t="shared" si="100"/>
        <v>3</v>
      </c>
      <c r="Z456" s="62"/>
      <c r="AA456"/>
      <c r="AD456"/>
      <c r="AG456"/>
      <c r="AH456" s="62"/>
      <c r="AJ456" s="20">
        <f t="shared" si="101"/>
        <v>19</v>
      </c>
      <c r="AK456" s="97"/>
      <c r="AL456" s="62"/>
      <c r="AM456" s="20">
        <f t="shared" si="102"/>
        <v>44</v>
      </c>
      <c r="AP456" s="20">
        <f t="shared" si="103"/>
        <v>48</v>
      </c>
      <c r="AS456" s="20">
        <f t="shared" si="104"/>
        <v>21</v>
      </c>
      <c r="AT456" s="62"/>
      <c r="AV456" s="20">
        <f t="shared" si="105"/>
        <v>41</v>
      </c>
      <c r="AX456" s="62"/>
      <c r="AY456" s="20">
        <f t="shared" si="106"/>
        <v>27</v>
      </c>
      <c r="BB456" s="20">
        <f t="shared" si="107"/>
        <v>41</v>
      </c>
      <c r="BE456" s="20">
        <f t="shared" si="108"/>
        <v>28</v>
      </c>
      <c r="BF456" s="62"/>
      <c r="BH456"/>
      <c r="BJ456" s="62"/>
      <c r="BK456" s="20">
        <f t="shared" si="109"/>
        <v>43</v>
      </c>
      <c r="BL456" s="4"/>
      <c r="BN456"/>
      <c r="BQ456" s="20">
        <f t="shared" si="110"/>
        <v>12</v>
      </c>
      <c r="BR456" s="92"/>
      <c r="BT456"/>
      <c r="BV456" s="62"/>
      <c r="BW456" s="20">
        <f t="shared" si="111"/>
        <v>23</v>
      </c>
      <c r="BZ456" s="20">
        <f t="shared" si="112"/>
        <v>2</v>
      </c>
      <c r="CA456" s="89"/>
      <c r="CC456" s="20">
        <f t="shared" si="113"/>
        <v>1</v>
      </c>
      <c r="CD456" s="4"/>
      <c r="CF456" s="20">
        <f t="shared" si="114"/>
        <v>18</v>
      </c>
      <c r="CH456" s="62"/>
      <c r="CI456" s="20">
        <f t="shared" si="115"/>
        <v>17</v>
      </c>
      <c r="CL456"/>
      <c r="CO456" s="20">
        <f t="shared" si="116"/>
        <v>42</v>
      </c>
      <c r="CP456" s="62"/>
      <c r="CT456" s="62"/>
      <c r="CU456" s="20">
        <f t="shared" si="117"/>
        <v>21</v>
      </c>
      <c r="DB456" s="62"/>
      <c r="DD456" s="20">
        <f t="shared" si="118"/>
        <v>50</v>
      </c>
      <c r="DE456" s="52"/>
      <c r="DF456" s="58"/>
      <c r="DG456" s="20">
        <f t="shared" si="119"/>
        <v>44</v>
      </c>
      <c r="DH456" s="58"/>
      <c r="DI456" s="52"/>
      <c r="DJ456" s="52"/>
      <c r="DK456" s="58"/>
      <c r="DL456" s="52"/>
      <c r="DM456" s="52"/>
      <c r="DN456" s="52"/>
      <c r="DO456" s="52"/>
      <c r="DP456" s="52"/>
      <c r="DQ456" s="52"/>
      <c r="DR456" s="52"/>
      <c r="DS456" s="52"/>
      <c r="DT456" s="52"/>
      <c r="DU456" s="52"/>
      <c r="DV456" s="52"/>
      <c r="DW456" s="58"/>
      <c r="DX456" s="58"/>
      <c r="DY456" s="58"/>
      <c r="DZ456" s="52"/>
      <c r="EA456" s="52"/>
      <c r="EB456" s="52"/>
      <c r="EC456" s="52"/>
      <c r="ED456" s="52"/>
      <c r="EE456" s="52"/>
      <c r="EF456" s="52"/>
      <c r="EG456" s="52"/>
      <c r="EH456" s="52"/>
      <c r="EI456" s="52"/>
      <c r="EJ456" s="52"/>
      <c r="EK456" s="52"/>
      <c r="EL456" s="52"/>
      <c r="EM456" s="52"/>
      <c r="EN456" s="52"/>
      <c r="EO456" s="52"/>
      <c r="EP456" s="52"/>
      <c r="EQ456" s="52"/>
      <c r="ER456" s="52"/>
      <c r="ES456" s="52"/>
      <c r="ET456" s="52"/>
      <c r="EU456" s="52"/>
      <c r="EV456" s="52"/>
      <c r="EW456" s="52"/>
      <c r="EX456" s="52"/>
    </row>
    <row r="457" spans="1:154" s="54" customFormat="1" x14ac:dyDescent="0.2">
      <c r="A457" t="str">
        <f t="shared" si="95"/>
        <v>0601870G</v>
      </c>
      <c r="B457">
        <f t="shared" si="95"/>
        <v>0</v>
      </c>
      <c r="C457"/>
      <c r="D457"/>
      <c r="E457"/>
      <c r="F457" s="78"/>
      <c r="G457"/>
      <c r="I457" s="20">
        <f t="shared" si="96"/>
        <v>51</v>
      </c>
      <c r="J457" s="62"/>
      <c r="L457" s="20">
        <f t="shared" si="97"/>
        <v>13</v>
      </c>
      <c r="N457" s="62"/>
      <c r="O457" s="20">
        <f t="shared" si="98"/>
        <v>39</v>
      </c>
      <c r="R457"/>
      <c r="U457" s="20">
        <f t="shared" si="99"/>
        <v>43</v>
      </c>
      <c r="V457" s="62"/>
      <c r="X457" s="20">
        <f t="shared" si="100"/>
        <v>19</v>
      </c>
      <c r="Z457" s="62"/>
      <c r="AA457"/>
      <c r="AD457"/>
      <c r="AG457"/>
      <c r="AH457" s="62"/>
      <c r="AJ457" s="20">
        <f t="shared" si="101"/>
        <v>33</v>
      </c>
      <c r="AK457" s="97"/>
      <c r="AL457" s="62"/>
      <c r="AM457" s="20">
        <f t="shared" si="102"/>
        <v>50</v>
      </c>
      <c r="AP457" s="20">
        <f t="shared" si="103"/>
        <v>47</v>
      </c>
      <c r="AS457" s="20">
        <f t="shared" si="104"/>
        <v>35</v>
      </c>
      <c r="AT457" s="62"/>
      <c r="AV457" s="20">
        <f t="shared" si="105"/>
        <v>1</v>
      </c>
      <c r="AX457" s="62"/>
      <c r="AY457" s="20">
        <f t="shared" si="106"/>
        <v>34</v>
      </c>
      <c r="BB457" s="20">
        <f t="shared" si="107"/>
        <v>12</v>
      </c>
      <c r="BE457" s="20">
        <f t="shared" si="108"/>
        <v>39</v>
      </c>
      <c r="BF457" s="62"/>
      <c r="BH457"/>
      <c r="BJ457" s="62"/>
      <c r="BK457" s="20">
        <f t="shared" si="109"/>
        <v>36</v>
      </c>
      <c r="BL457" s="4"/>
      <c r="BN457"/>
      <c r="BQ457" s="20">
        <f t="shared" si="110"/>
        <v>42</v>
      </c>
      <c r="BR457" s="92"/>
      <c r="BT457"/>
      <c r="BV457" s="62"/>
      <c r="BW457" s="20">
        <f t="shared" si="111"/>
        <v>48</v>
      </c>
      <c r="BZ457" s="20">
        <f t="shared" si="112"/>
        <v>17</v>
      </c>
      <c r="CA457" s="89"/>
      <c r="CC457" s="20">
        <f t="shared" si="113"/>
        <v>1</v>
      </c>
      <c r="CD457" s="4"/>
      <c r="CF457" s="20">
        <f t="shared" si="114"/>
        <v>39</v>
      </c>
      <c r="CH457" s="62"/>
      <c r="CI457" s="20">
        <f t="shared" si="115"/>
        <v>44</v>
      </c>
      <c r="CL457"/>
      <c r="CO457" s="20">
        <f t="shared" si="116"/>
        <v>42</v>
      </c>
      <c r="CP457" s="62"/>
      <c r="CT457" s="62"/>
      <c r="CU457" s="20">
        <f t="shared" si="117"/>
        <v>35</v>
      </c>
      <c r="DB457" s="62"/>
      <c r="DD457" s="20">
        <f t="shared" si="118"/>
        <v>26</v>
      </c>
      <c r="DE457" s="52"/>
      <c r="DF457" s="58"/>
      <c r="DG457" s="20">
        <f t="shared" si="119"/>
        <v>45</v>
      </c>
      <c r="DH457" s="58"/>
      <c r="DI457" s="52"/>
      <c r="DJ457" s="52"/>
      <c r="DK457" s="58"/>
      <c r="DL457" s="52"/>
      <c r="DM457" s="52"/>
      <c r="DN457" s="52"/>
      <c r="DO457" s="52"/>
      <c r="DP457" s="52"/>
      <c r="DQ457" s="52"/>
      <c r="DR457" s="52"/>
      <c r="DS457" s="52"/>
      <c r="DT457" s="52"/>
      <c r="DU457" s="52"/>
      <c r="DV457" s="52"/>
      <c r="DW457" s="58"/>
      <c r="DX457" s="58"/>
      <c r="DY457" s="58"/>
      <c r="DZ457" s="52"/>
      <c r="EA457" s="52"/>
      <c r="EB457" s="52"/>
      <c r="EC457" s="52"/>
      <c r="ED457" s="52"/>
      <c r="EE457" s="52"/>
      <c r="EF457" s="52"/>
      <c r="EG457" s="52"/>
      <c r="EH457" s="52"/>
      <c r="EI457" s="52"/>
      <c r="EJ457" s="52"/>
      <c r="EK457" s="52"/>
      <c r="EL457" s="52"/>
      <c r="EM457" s="52"/>
      <c r="EN457" s="52"/>
      <c r="EO457" s="52"/>
      <c r="EP457" s="52"/>
      <c r="EQ457" s="52"/>
      <c r="ER457" s="52"/>
      <c r="ES457" s="52"/>
      <c r="ET457" s="52"/>
      <c r="EU457" s="52"/>
      <c r="EV457" s="52"/>
      <c r="EW457" s="52"/>
      <c r="EX457" s="52"/>
    </row>
    <row r="458" spans="1:154" s="54" customFormat="1" x14ac:dyDescent="0.2">
      <c r="A458" t="str">
        <f t="shared" si="95"/>
        <v>0601897L</v>
      </c>
      <c r="B458">
        <f t="shared" si="95"/>
        <v>0</v>
      </c>
      <c r="C458"/>
      <c r="D458"/>
      <c r="E458"/>
      <c r="F458" s="78"/>
      <c r="G458"/>
      <c r="I458" s="20">
        <f t="shared" si="96"/>
        <v>35</v>
      </c>
      <c r="J458" s="62"/>
      <c r="L458" s="20">
        <f t="shared" si="97"/>
        <v>22</v>
      </c>
      <c r="N458" s="62"/>
      <c r="O458" s="20">
        <f t="shared" si="98"/>
        <v>22</v>
      </c>
      <c r="R458"/>
      <c r="U458" s="20">
        <f t="shared" si="99"/>
        <v>19</v>
      </c>
      <c r="V458" s="62"/>
      <c r="X458" s="20">
        <f t="shared" si="100"/>
        <v>44</v>
      </c>
      <c r="Z458" s="62"/>
      <c r="AA458"/>
      <c r="AD458"/>
      <c r="AG458"/>
      <c r="AH458" s="62"/>
      <c r="AJ458" s="20">
        <f t="shared" si="101"/>
        <v>38</v>
      </c>
      <c r="AK458" s="97"/>
      <c r="AL458" s="62"/>
      <c r="AM458" s="20">
        <f t="shared" si="102"/>
        <v>27</v>
      </c>
      <c r="AP458" s="20">
        <f t="shared" si="103"/>
        <v>23</v>
      </c>
      <c r="AS458" s="20">
        <f t="shared" si="104"/>
        <v>23</v>
      </c>
      <c r="AT458" s="62"/>
      <c r="AV458" s="20">
        <f t="shared" si="105"/>
        <v>22</v>
      </c>
      <c r="AX458" s="62"/>
      <c r="AY458" s="20">
        <f t="shared" si="106"/>
        <v>1</v>
      </c>
      <c r="BB458" s="20">
        <f t="shared" si="107"/>
        <v>1</v>
      </c>
      <c r="BE458" s="20">
        <f t="shared" si="108"/>
        <v>1</v>
      </c>
      <c r="BF458" s="62"/>
      <c r="BH458"/>
      <c r="BJ458" s="62"/>
      <c r="BK458" s="20">
        <f t="shared" si="109"/>
        <v>1</v>
      </c>
      <c r="BL458" s="4"/>
      <c r="BN458"/>
      <c r="BQ458" s="20">
        <f t="shared" si="110"/>
        <v>1</v>
      </c>
      <c r="BR458" s="92"/>
      <c r="BT458"/>
      <c r="BV458" s="62"/>
      <c r="BW458" s="20">
        <f t="shared" si="111"/>
        <v>30</v>
      </c>
      <c r="BZ458" s="20">
        <f t="shared" si="112"/>
        <v>13</v>
      </c>
      <c r="CA458" s="89"/>
      <c r="CC458" s="20">
        <f t="shared" si="113"/>
        <v>27</v>
      </c>
      <c r="CD458" s="4"/>
      <c r="CF458" s="20">
        <f t="shared" si="114"/>
        <v>14</v>
      </c>
      <c r="CH458" s="62"/>
      <c r="CI458" s="20">
        <f t="shared" si="115"/>
        <v>4</v>
      </c>
      <c r="CL458"/>
      <c r="CO458" s="20">
        <f t="shared" si="116"/>
        <v>3</v>
      </c>
      <c r="CP458" s="62"/>
      <c r="CT458" s="62"/>
      <c r="CU458" s="20">
        <f t="shared" si="117"/>
        <v>10</v>
      </c>
      <c r="DB458" s="62"/>
      <c r="DD458" s="20">
        <f t="shared" si="118"/>
        <v>24</v>
      </c>
      <c r="DE458" s="52"/>
      <c r="DF458" s="58"/>
      <c r="DG458" s="20">
        <f t="shared" si="119"/>
        <v>19</v>
      </c>
      <c r="DH458" s="58"/>
      <c r="DI458" s="52"/>
      <c r="DJ458" s="52"/>
      <c r="DK458" s="58"/>
      <c r="DL458" s="52"/>
      <c r="DM458" s="52"/>
      <c r="DN458" s="52"/>
      <c r="DO458" s="52"/>
      <c r="DP458" s="52"/>
      <c r="DQ458" s="52"/>
      <c r="DR458" s="52"/>
      <c r="DS458" s="52"/>
      <c r="DT458" s="52"/>
      <c r="DU458" s="52"/>
      <c r="DV458" s="52"/>
      <c r="DW458" s="58"/>
      <c r="DX458" s="58"/>
      <c r="DY458" s="58"/>
      <c r="DZ458" s="52"/>
      <c r="EA458" s="52"/>
      <c r="EB458" s="52"/>
      <c r="EC458" s="52"/>
      <c r="ED458" s="52"/>
      <c r="EE458" s="52"/>
      <c r="EF458" s="52"/>
      <c r="EG458" s="52"/>
      <c r="EH458" s="52"/>
      <c r="EI458" s="52"/>
      <c r="EJ458" s="52"/>
      <c r="EK458" s="52"/>
      <c r="EL458" s="52"/>
      <c r="EM458" s="52"/>
      <c r="EN458" s="52"/>
      <c r="EO458" s="52"/>
      <c r="EP458" s="52"/>
      <c r="EQ458" s="52"/>
      <c r="ER458" s="52"/>
      <c r="ES458" s="52"/>
      <c r="ET458" s="52"/>
      <c r="EU458" s="52"/>
      <c r="EV458" s="52"/>
      <c r="EW458" s="52"/>
      <c r="EX458" s="52"/>
    </row>
    <row r="459" spans="1:154" s="54" customFormat="1" x14ac:dyDescent="0.2">
      <c r="A459" t="str">
        <f t="shared" si="95"/>
        <v>0800013E</v>
      </c>
      <c r="B459">
        <f t="shared" si="95"/>
        <v>0</v>
      </c>
      <c r="C459"/>
      <c r="D459"/>
      <c r="E459"/>
      <c r="F459" s="78"/>
      <c r="G459"/>
      <c r="I459" s="20">
        <f t="shared" si="96"/>
        <v>11</v>
      </c>
      <c r="J459" s="62"/>
      <c r="L459" s="20">
        <f t="shared" si="97"/>
        <v>15</v>
      </c>
      <c r="N459" s="62"/>
      <c r="O459" s="20">
        <f t="shared" si="98"/>
        <v>26</v>
      </c>
      <c r="R459"/>
      <c r="U459" s="20">
        <f t="shared" si="99"/>
        <v>20</v>
      </c>
      <c r="V459" s="62"/>
      <c r="X459" s="20">
        <f t="shared" si="100"/>
        <v>34</v>
      </c>
      <c r="Z459" s="62"/>
      <c r="AA459"/>
      <c r="AD459"/>
      <c r="AG459"/>
      <c r="AH459" s="62"/>
      <c r="AJ459" s="20">
        <f t="shared" si="101"/>
        <v>27</v>
      </c>
      <c r="AK459" s="97"/>
      <c r="AL459" s="62"/>
      <c r="AM459" s="20">
        <f t="shared" si="102"/>
        <v>8</v>
      </c>
      <c r="AP459" s="20">
        <f t="shared" si="103"/>
        <v>10</v>
      </c>
      <c r="AS459" s="20">
        <f t="shared" si="104"/>
        <v>32</v>
      </c>
      <c r="AT459" s="62"/>
      <c r="AV459" s="20">
        <f t="shared" si="105"/>
        <v>28</v>
      </c>
      <c r="AX459" s="62"/>
      <c r="AY459" s="20">
        <f t="shared" si="106"/>
        <v>1</v>
      </c>
      <c r="BB459" s="20">
        <f t="shared" si="107"/>
        <v>29</v>
      </c>
      <c r="BE459" s="20">
        <f t="shared" si="108"/>
        <v>44</v>
      </c>
      <c r="BF459" s="62"/>
      <c r="BH459"/>
      <c r="BJ459" s="62"/>
      <c r="BK459" s="20">
        <f t="shared" si="109"/>
        <v>48</v>
      </c>
      <c r="BL459" s="4"/>
      <c r="BN459"/>
      <c r="BQ459" s="20">
        <f t="shared" si="110"/>
        <v>40</v>
      </c>
      <c r="BR459" s="92"/>
      <c r="BT459"/>
      <c r="BV459" s="62"/>
      <c r="BW459" s="20">
        <f t="shared" si="111"/>
        <v>26</v>
      </c>
      <c r="BZ459" s="20">
        <f t="shared" si="112"/>
        <v>38</v>
      </c>
      <c r="CA459" s="89"/>
      <c r="CC459" s="20">
        <f t="shared" si="113"/>
        <v>46</v>
      </c>
      <c r="CD459" s="4"/>
      <c r="CF459" s="20">
        <f t="shared" si="114"/>
        <v>18</v>
      </c>
      <c r="CH459" s="62"/>
      <c r="CI459" s="20">
        <f t="shared" si="115"/>
        <v>42</v>
      </c>
      <c r="CL459"/>
      <c r="CO459" s="20">
        <f t="shared" si="116"/>
        <v>26</v>
      </c>
      <c r="CP459" s="62"/>
      <c r="CT459" s="62"/>
      <c r="CU459" s="20">
        <f t="shared" si="117"/>
        <v>39</v>
      </c>
      <c r="DB459" s="62"/>
      <c r="DD459" s="20">
        <f t="shared" si="118"/>
        <v>51</v>
      </c>
      <c r="DE459" s="52"/>
      <c r="DF459" s="58"/>
      <c r="DG459" s="20">
        <f t="shared" si="119"/>
        <v>51</v>
      </c>
      <c r="DH459" s="58"/>
      <c r="DI459" s="52"/>
      <c r="DJ459" s="52"/>
      <c r="DK459" s="58"/>
      <c r="DL459" s="52"/>
      <c r="DM459" s="52"/>
      <c r="DN459" s="52"/>
      <c r="DO459" s="52"/>
      <c r="DP459" s="52"/>
      <c r="DQ459" s="52"/>
      <c r="DR459" s="52"/>
      <c r="DS459" s="52"/>
      <c r="DT459" s="52"/>
      <c r="DU459" s="52"/>
      <c r="DV459" s="52"/>
      <c r="DW459" s="58"/>
      <c r="DX459" s="58"/>
      <c r="DY459" s="58"/>
      <c r="DZ459" s="52"/>
      <c r="EA459" s="52"/>
      <c r="EB459" s="52"/>
      <c r="EC459" s="52"/>
      <c r="ED459" s="52"/>
      <c r="EE459" s="52"/>
      <c r="EF459" s="52"/>
      <c r="EG459" s="52"/>
      <c r="EH459" s="52"/>
      <c r="EI459" s="52"/>
      <c r="EJ459" s="52"/>
      <c r="EK459" s="52"/>
      <c r="EL459" s="52"/>
      <c r="EM459" s="52"/>
      <c r="EN459" s="52"/>
      <c r="EO459" s="52"/>
      <c r="EP459" s="52"/>
      <c r="EQ459" s="52"/>
      <c r="ER459" s="52"/>
      <c r="ES459" s="52"/>
      <c r="ET459" s="52"/>
      <c r="EU459" s="52"/>
      <c r="EV459" s="52"/>
      <c r="EW459" s="52"/>
      <c r="EX459" s="52"/>
    </row>
    <row r="460" spans="1:154" s="54" customFormat="1" x14ac:dyDescent="0.2">
      <c r="A460" t="str">
        <f t="shared" si="95"/>
        <v>0800061G</v>
      </c>
      <c r="B460">
        <f t="shared" si="95"/>
        <v>0</v>
      </c>
      <c r="C460"/>
      <c r="D460"/>
      <c r="E460"/>
      <c r="F460" s="78"/>
      <c r="G460"/>
      <c r="I460" s="20">
        <f t="shared" si="96"/>
        <v>1</v>
      </c>
      <c r="J460" s="62"/>
      <c r="L460" s="20">
        <f t="shared" si="97"/>
        <v>12</v>
      </c>
      <c r="N460" s="62"/>
      <c r="O460" s="20">
        <f t="shared" si="98"/>
        <v>15</v>
      </c>
      <c r="R460"/>
      <c r="U460" s="20">
        <f t="shared" si="99"/>
        <v>8</v>
      </c>
      <c r="V460" s="62"/>
      <c r="X460" s="20">
        <f t="shared" si="100"/>
        <v>43</v>
      </c>
      <c r="Z460" s="62"/>
      <c r="AA460"/>
      <c r="AD460"/>
      <c r="AG460"/>
      <c r="AH460" s="62"/>
      <c r="AJ460" s="20">
        <f t="shared" si="101"/>
        <v>44</v>
      </c>
      <c r="AK460" s="97"/>
      <c r="AL460" s="62"/>
      <c r="AM460" s="20">
        <f t="shared" si="102"/>
        <v>30</v>
      </c>
      <c r="AP460" s="20">
        <f t="shared" si="103"/>
        <v>37</v>
      </c>
      <c r="AS460" s="20">
        <f t="shared" si="104"/>
        <v>38</v>
      </c>
      <c r="AT460" s="62"/>
      <c r="AV460" s="20">
        <f t="shared" si="105"/>
        <v>19</v>
      </c>
      <c r="AX460" s="62"/>
      <c r="AY460" s="20">
        <f t="shared" si="106"/>
        <v>33</v>
      </c>
      <c r="BB460" s="20">
        <f t="shared" si="107"/>
        <v>13</v>
      </c>
      <c r="BE460" s="20">
        <f t="shared" si="108"/>
        <v>6</v>
      </c>
      <c r="BF460" s="62"/>
      <c r="BH460"/>
      <c r="BJ460" s="62"/>
      <c r="BK460" s="20">
        <f t="shared" si="109"/>
        <v>4</v>
      </c>
      <c r="BL460" s="4"/>
      <c r="BN460"/>
      <c r="BQ460" s="20">
        <f t="shared" si="110"/>
        <v>3</v>
      </c>
      <c r="BR460" s="92"/>
      <c r="BT460"/>
      <c r="BV460" s="62"/>
      <c r="BW460" s="20">
        <f t="shared" si="111"/>
        <v>47</v>
      </c>
      <c r="BZ460" s="20">
        <f t="shared" si="112"/>
        <v>11</v>
      </c>
      <c r="CA460" s="89"/>
      <c r="CC460" s="20">
        <f t="shared" si="113"/>
        <v>28</v>
      </c>
      <c r="CD460" s="4"/>
      <c r="CF460" s="20">
        <f t="shared" si="114"/>
        <v>31</v>
      </c>
      <c r="CH460" s="62"/>
      <c r="CI460" s="20">
        <f t="shared" si="115"/>
        <v>6</v>
      </c>
      <c r="CL460"/>
      <c r="CO460" s="20">
        <f t="shared" si="116"/>
        <v>15</v>
      </c>
      <c r="CP460" s="62"/>
      <c r="CT460" s="62"/>
      <c r="CU460" s="20">
        <f t="shared" si="117"/>
        <v>7</v>
      </c>
      <c r="DB460" s="62"/>
      <c r="DD460" s="20">
        <f t="shared" si="118"/>
        <v>49</v>
      </c>
      <c r="DE460" s="52"/>
      <c r="DF460" s="58"/>
      <c r="DG460" s="20">
        <f t="shared" si="119"/>
        <v>35</v>
      </c>
      <c r="DH460" s="58"/>
      <c r="DI460" s="52"/>
      <c r="DJ460" s="52"/>
      <c r="DK460" s="58"/>
      <c r="DL460" s="52"/>
      <c r="DM460" s="52"/>
      <c r="DN460" s="52"/>
      <c r="DO460" s="52"/>
      <c r="DP460" s="52"/>
      <c r="DQ460" s="52"/>
      <c r="DR460" s="52"/>
      <c r="DS460" s="52"/>
      <c r="DT460" s="52"/>
      <c r="DU460" s="52"/>
      <c r="DV460" s="52"/>
      <c r="DW460" s="58"/>
      <c r="DX460" s="58"/>
      <c r="DY460" s="58"/>
      <c r="DZ460" s="52"/>
      <c r="EA460" s="52"/>
      <c r="EB460" s="52"/>
      <c r="EC460" s="52"/>
      <c r="ED460" s="52"/>
      <c r="EE460" s="52"/>
      <c r="EF460" s="52"/>
      <c r="EG460" s="52"/>
      <c r="EH460" s="52"/>
      <c r="EI460" s="52"/>
      <c r="EJ460" s="52"/>
      <c r="EK460" s="52"/>
      <c r="EL460" s="52"/>
      <c r="EM460" s="52"/>
      <c r="EN460" s="52"/>
      <c r="EO460" s="52"/>
      <c r="EP460" s="52"/>
      <c r="EQ460" s="52"/>
      <c r="ER460" s="52"/>
      <c r="ES460" s="52"/>
      <c r="ET460" s="52"/>
      <c r="EU460" s="52"/>
      <c r="EV460" s="52"/>
      <c r="EW460" s="52"/>
      <c r="EX460" s="52"/>
    </row>
    <row r="461" spans="1:154" s="54" customFormat="1" x14ac:dyDescent="0.2">
      <c r="A461" t="str">
        <f t="shared" si="95"/>
        <v>0800062H</v>
      </c>
      <c r="B461">
        <f t="shared" si="95"/>
        <v>0</v>
      </c>
      <c r="C461"/>
      <c r="D461"/>
      <c r="E461"/>
      <c r="F461" s="78"/>
      <c r="G461"/>
      <c r="I461" s="20">
        <f t="shared" si="96"/>
        <v>11</v>
      </c>
      <c r="J461" s="62"/>
      <c r="L461" s="20">
        <f t="shared" si="97"/>
        <v>3</v>
      </c>
      <c r="N461" s="62"/>
      <c r="O461" s="20">
        <f t="shared" si="98"/>
        <v>41</v>
      </c>
      <c r="R461"/>
      <c r="U461" s="20">
        <f t="shared" si="99"/>
        <v>34</v>
      </c>
      <c r="V461" s="62"/>
      <c r="X461" s="20">
        <f t="shared" si="100"/>
        <v>21</v>
      </c>
      <c r="Z461" s="62"/>
      <c r="AA461"/>
      <c r="AD461"/>
      <c r="AG461"/>
      <c r="AH461" s="62"/>
      <c r="AJ461" s="20">
        <f t="shared" si="101"/>
        <v>35</v>
      </c>
      <c r="AK461" s="97"/>
      <c r="AL461" s="62"/>
      <c r="AM461" s="20">
        <f t="shared" si="102"/>
        <v>38</v>
      </c>
      <c r="AP461" s="20">
        <f t="shared" si="103"/>
        <v>22</v>
      </c>
      <c r="AS461" s="20">
        <f t="shared" si="104"/>
        <v>45</v>
      </c>
      <c r="AT461" s="62"/>
      <c r="AV461" s="20">
        <f t="shared" si="105"/>
        <v>26</v>
      </c>
      <c r="AX461" s="62"/>
      <c r="AY461" s="20">
        <f t="shared" si="106"/>
        <v>1</v>
      </c>
      <c r="BB461" s="20">
        <f t="shared" si="107"/>
        <v>34</v>
      </c>
      <c r="BE461" s="20">
        <f t="shared" si="108"/>
        <v>9</v>
      </c>
      <c r="BF461" s="62"/>
      <c r="BH461"/>
      <c r="BJ461" s="62"/>
      <c r="BK461" s="20">
        <f t="shared" si="109"/>
        <v>22</v>
      </c>
      <c r="BL461" s="4"/>
      <c r="BN461"/>
      <c r="BQ461" s="20">
        <f t="shared" si="110"/>
        <v>10</v>
      </c>
      <c r="BR461" s="92"/>
      <c r="BT461"/>
      <c r="BV461" s="62"/>
      <c r="BW461" s="20">
        <f t="shared" si="111"/>
        <v>30</v>
      </c>
      <c r="BZ461" s="20">
        <f t="shared" si="112"/>
        <v>40</v>
      </c>
      <c r="CA461" s="89"/>
      <c r="CC461" s="20">
        <f t="shared" si="113"/>
        <v>37</v>
      </c>
      <c r="CD461" s="4"/>
      <c r="CF461" s="20">
        <f t="shared" si="114"/>
        <v>25</v>
      </c>
      <c r="CH461" s="62"/>
      <c r="CI461" s="20">
        <f t="shared" si="115"/>
        <v>10</v>
      </c>
      <c r="CL461"/>
      <c r="CO461" s="20">
        <f t="shared" si="116"/>
        <v>42</v>
      </c>
      <c r="CP461" s="62"/>
      <c r="CT461" s="62"/>
      <c r="CU461" s="20">
        <f t="shared" si="117"/>
        <v>12</v>
      </c>
      <c r="DB461" s="62"/>
      <c r="DD461" s="20">
        <f t="shared" si="118"/>
        <v>15</v>
      </c>
      <c r="DE461" s="52"/>
      <c r="DF461" s="58"/>
      <c r="DG461" s="20">
        <f t="shared" si="119"/>
        <v>6</v>
      </c>
      <c r="DH461" s="58"/>
      <c r="DI461" s="52"/>
      <c r="DJ461" s="52"/>
      <c r="DK461" s="58"/>
      <c r="DL461" s="52"/>
      <c r="DM461" s="52"/>
      <c r="DN461" s="52"/>
      <c r="DO461" s="52"/>
      <c r="DP461" s="52"/>
      <c r="DQ461" s="52"/>
      <c r="DR461" s="52"/>
      <c r="DS461" s="52"/>
      <c r="DT461" s="52"/>
      <c r="DU461" s="52"/>
      <c r="DV461" s="52"/>
      <c r="DW461" s="58"/>
      <c r="DX461" s="58"/>
      <c r="DY461" s="58"/>
      <c r="DZ461" s="52"/>
      <c r="EA461" s="52"/>
      <c r="EB461" s="52"/>
      <c r="EC461" s="52"/>
      <c r="ED461" s="52"/>
      <c r="EE461" s="52"/>
      <c r="EF461" s="52"/>
      <c r="EG461" s="52"/>
      <c r="EH461" s="52"/>
      <c r="EI461" s="52"/>
      <c r="EJ461" s="52"/>
      <c r="EK461" s="52"/>
      <c r="EL461" s="52"/>
      <c r="EM461" s="52"/>
      <c r="EN461" s="52"/>
      <c r="EO461" s="52"/>
      <c r="EP461" s="52"/>
      <c r="EQ461" s="52"/>
      <c r="ER461" s="52"/>
      <c r="ES461" s="52"/>
      <c r="ET461" s="52"/>
      <c r="EU461" s="52"/>
      <c r="EV461" s="52"/>
      <c r="EW461" s="52"/>
      <c r="EX461" s="52"/>
    </row>
    <row r="462" spans="1:154" s="54" customFormat="1" x14ac:dyDescent="0.2">
      <c r="A462" t="str">
        <f t="shared" si="95"/>
        <v>0800063J</v>
      </c>
      <c r="B462">
        <f t="shared" si="95"/>
        <v>0</v>
      </c>
      <c r="C462"/>
      <c r="D462"/>
      <c r="E462"/>
      <c r="F462" s="78"/>
      <c r="G462"/>
      <c r="I462" s="20">
        <f t="shared" si="96"/>
        <v>2</v>
      </c>
      <c r="J462" s="62"/>
      <c r="L462" s="20">
        <f t="shared" si="97"/>
        <v>47</v>
      </c>
      <c r="N462" s="62"/>
      <c r="O462" s="20">
        <f t="shared" si="98"/>
        <v>11</v>
      </c>
      <c r="R462"/>
      <c r="U462" s="20">
        <f t="shared" si="99"/>
        <v>8</v>
      </c>
      <c r="V462" s="62"/>
      <c r="X462" s="20">
        <f t="shared" si="100"/>
        <v>40</v>
      </c>
      <c r="Z462" s="62"/>
      <c r="AA462"/>
      <c r="AD462"/>
      <c r="AG462"/>
      <c r="AH462" s="62"/>
      <c r="AJ462" s="20">
        <f t="shared" si="101"/>
        <v>37</v>
      </c>
      <c r="AK462" s="97"/>
      <c r="AL462" s="62"/>
      <c r="AM462" s="20">
        <f t="shared" si="102"/>
        <v>21</v>
      </c>
      <c r="AP462" s="20">
        <f t="shared" si="103"/>
        <v>37</v>
      </c>
      <c r="AS462" s="20">
        <f t="shared" si="104"/>
        <v>33</v>
      </c>
      <c r="AT462" s="62"/>
      <c r="AV462" s="20">
        <f t="shared" si="105"/>
        <v>1</v>
      </c>
      <c r="AX462" s="62"/>
      <c r="AY462" s="20">
        <f t="shared" si="106"/>
        <v>19</v>
      </c>
      <c r="BB462" s="20">
        <f t="shared" si="107"/>
        <v>36</v>
      </c>
      <c r="BE462" s="20">
        <f t="shared" si="108"/>
        <v>21</v>
      </c>
      <c r="BF462" s="62"/>
      <c r="BH462"/>
      <c r="BJ462" s="62"/>
      <c r="BK462" s="20">
        <f t="shared" si="109"/>
        <v>13</v>
      </c>
      <c r="BL462" s="4"/>
      <c r="BN462"/>
      <c r="BQ462" s="20">
        <f t="shared" si="110"/>
        <v>20</v>
      </c>
      <c r="BR462" s="92"/>
      <c r="BT462"/>
      <c r="BV462" s="62"/>
      <c r="BW462" s="20">
        <f t="shared" si="111"/>
        <v>21</v>
      </c>
      <c r="BZ462" s="20">
        <f t="shared" si="112"/>
        <v>22</v>
      </c>
      <c r="CA462" s="89"/>
      <c r="CC462" s="20">
        <f t="shared" si="113"/>
        <v>36</v>
      </c>
      <c r="CD462" s="4"/>
      <c r="CF462" s="20">
        <f t="shared" si="114"/>
        <v>30</v>
      </c>
      <c r="CH462" s="62"/>
      <c r="CI462" s="20">
        <f t="shared" si="115"/>
        <v>30</v>
      </c>
      <c r="CL462"/>
      <c r="CO462" s="20">
        <f t="shared" si="116"/>
        <v>32</v>
      </c>
      <c r="CP462" s="62"/>
      <c r="CT462" s="62"/>
      <c r="CU462" s="20">
        <f t="shared" si="117"/>
        <v>16</v>
      </c>
      <c r="DB462" s="62"/>
      <c r="DD462" s="20">
        <f t="shared" si="118"/>
        <v>47</v>
      </c>
      <c r="DE462" s="52"/>
      <c r="DF462" s="58"/>
      <c r="DG462" s="20">
        <f t="shared" si="119"/>
        <v>35</v>
      </c>
      <c r="DH462" s="58"/>
      <c r="DI462" s="52"/>
      <c r="DJ462" s="52"/>
      <c r="DK462" s="58"/>
      <c r="DL462" s="52"/>
      <c r="DM462" s="52"/>
      <c r="DN462" s="52"/>
      <c r="DO462" s="52"/>
      <c r="DP462" s="52"/>
      <c r="DQ462" s="52"/>
      <c r="DR462" s="52"/>
      <c r="DS462" s="52"/>
      <c r="DT462" s="52"/>
      <c r="DU462" s="52"/>
      <c r="DV462" s="52"/>
      <c r="DW462" s="58"/>
      <c r="DX462" s="58"/>
      <c r="DY462" s="58"/>
      <c r="DZ462" s="52"/>
      <c r="EA462" s="52"/>
      <c r="EB462" s="52"/>
      <c r="EC462" s="52"/>
      <c r="ED462" s="52"/>
      <c r="EE462" s="52"/>
      <c r="EF462" s="52"/>
      <c r="EG462" s="52"/>
      <c r="EH462" s="52"/>
      <c r="EI462" s="52"/>
      <c r="EJ462" s="52"/>
      <c r="EK462" s="52"/>
      <c r="EL462" s="52"/>
      <c r="EM462" s="52"/>
      <c r="EN462" s="52"/>
      <c r="EO462" s="52"/>
      <c r="EP462" s="52"/>
      <c r="EQ462" s="52"/>
      <c r="ER462" s="52"/>
      <c r="ES462" s="52"/>
      <c r="ET462" s="52"/>
      <c r="EU462" s="52"/>
      <c r="EV462" s="52"/>
      <c r="EW462" s="52"/>
      <c r="EX462" s="52"/>
    </row>
    <row r="463" spans="1:154" s="54" customFormat="1" x14ac:dyDescent="0.2">
      <c r="A463" t="str">
        <f t="shared" si="95"/>
        <v>0800065L</v>
      </c>
      <c r="B463">
        <f t="shared" si="95"/>
        <v>0</v>
      </c>
      <c r="C463"/>
      <c r="D463"/>
      <c r="E463"/>
      <c r="F463" s="78"/>
      <c r="G463"/>
      <c r="I463" s="20">
        <f t="shared" si="96"/>
        <v>46</v>
      </c>
      <c r="J463" s="62"/>
      <c r="L463" s="20">
        <f t="shared" si="97"/>
        <v>21</v>
      </c>
      <c r="N463" s="62"/>
      <c r="O463" s="20">
        <f t="shared" si="98"/>
        <v>43</v>
      </c>
      <c r="R463"/>
      <c r="U463" s="20">
        <f t="shared" si="99"/>
        <v>36</v>
      </c>
      <c r="V463" s="62"/>
      <c r="X463" s="20">
        <f t="shared" si="100"/>
        <v>50</v>
      </c>
      <c r="Z463" s="62"/>
      <c r="AA463"/>
      <c r="AD463"/>
      <c r="AG463"/>
      <c r="AH463" s="62"/>
      <c r="AJ463" s="20">
        <f t="shared" si="101"/>
        <v>45</v>
      </c>
      <c r="AK463" s="97"/>
      <c r="AL463" s="62"/>
      <c r="AM463" s="20">
        <f t="shared" si="102"/>
        <v>25</v>
      </c>
      <c r="AP463" s="20">
        <f t="shared" si="103"/>
        <v>21</v>
      </c>
      <c r="AS463" s="20">
        <f t="shared" si="104"/>
        <v>39</v>
      </c>
      <c r="AT463" s="62"/>
      <c r="AV463" s="20">
        <f t="shared" si="105"/>
        <v>43</v>
      </c>
      <c r="AX463" s="62"/>
      <c r="AY463" s="20">
        <f t="shared" si="106"/>
        <v>44</v>
      </c>
      <c r="BB463" s="20">
        <f t="shared" si="107"/>
        <v>42</v>
      </c>
      <c r="BE463" s="20">
        <f t="shared" si="108"/>
        <v>21</v>
      </c>
      <c r="BF463" s="62"/>
      <c r="BH463"/>
      <c r="BJ463" s="62"/>
      <c r="BK463" s="20">
        <f t="shared" si="109"/>
        <v>30</v>
      </c>
      <c r="BL463" s="4"/>
      <c r="BN463"/>
      <c r="BQ463" s="20">
        <f t="shared" si="110"/>
        <v>32</v>
      </c>
      <c r="BR463" s="92"/>
      <c r="BT463"/>
      <c r="BV463" s="62"/>
      <c r="BW463" s="20">
        <f t="shared" si="111"/>
        <v>33</v>
      </c>
      <c r="BZ463" s="20">
        <f t="shared" si="112"/>
        <v>39</v>
      </c>
      <c r="CA463" s="89"/>
      <c r="CC463" s="20">
        <f t="shared" si="113"/>
        <v>1</v>
      </c>
      <c r="CD463" s="4"/>
      <c r="CF463" s="20">
        <f t="shared" si="114"/>
        <v>27</v>
      </c>
      <c r="CH463" s="62"/>
      <c r="CI463" s="20">
        <f t="shared" si="115"/>
        <v>26</v>
      </c>
      <c r="CL463"/>
      <c r="CO463" s="20">
        <f t="shared" si="116"/>
        <v>20</v>
      </c>
      <c r="CP463" s="62"/>
      <c r="CT463" s="62"/>
      <c r="CU463" s="20">
        <f t="shared" si="117"/>
        <v>23</v>
      </c>
      <c r="DB463" s="62"/>
      <c r="DD463" s="20">
        <f t="shared" si="118"/>
        <v>13</v>
      </c>
      <c r="DE463" s="52"/>
      <c r="DF463" s="58"/>
      <c r="DG463" s="20">
        <f t="shared" si="119"/>
        <v>24</v>
      </c>
      <c r="DH463" s="58"/>
      <c r="DI463" s="52"/>
      <c r="DJ463" s="52"/>
      <c r="DK463" s="58"/>
      <c r="DL463" s="52"/>
      <c r="DM463" s="52"/>
      <c r="DN463" s="52"/>
      <c r="DO463" s="52"/>
      <c r="DP463" s="52"/>
      <c r="DQ463" s="52"/>
      <c r="DR463" s="52"/>
      <c r="DS463" s="52"/>
      <c r="DT463" s="52"/>
      <c r="DU463" s="52"/>
      <c r="DV463" s="52"/>
      <c r="DW463" s="58"/>
      <c r="DX463" s="58"/>
      <c r="DY463" s="58"/>
      <c r="DZ463" s="52"/>
      <c r="EA463" s="52"/>
      <c r="EB463" s="52"/>
      <c r="EC463" s="52"/>
      <c r="ED463" s="52"/>
      <c r="EE463" s="52"/>
      <c r="EF463" s="52"/>
      <c r="EG463" s="52"/>
      <c r="EH463" s="52"/>
      <c r="EI463" s="52"/>
      <c r="EJ463" s="52"/>
      <c r="EK463" s="52"/>
      <c r="EL463" s="52"/>
      <c r="EM463" s="52"/>
      <c r="EN463" s="52"/>
      <c r="EO463" s="52"/>
      <c r="EP463" s="52"/>
      <c r="EQ463" s="52"/>
      <c r="ER463" s="52"/>
      <c r="ES463" s="52"/>
      <c r="ET463" s="52"/>
      <c r="EU463" s="52"/>
      <c r="EV463" s="52"/>
      <c r="EW463" s="52"/>
      <c r="EX463" s="52"/>
    </row>
    <row r="464" spans="1:154" s="54" customFormat="1" x14ac:dyDescent="0.2">
      <c r="A464" t="str">
        <f t="shared" si="95"/>
        <v>0801194N</v>
      </c>
      <c r="B464">
        <f t="shared" si="95"/>
        <v>0</v>
      </c>
      <c r="C464"/>
      <c r="D464"/>
      <c r="E464"/>
      <c r="F464" s="78"/>
      <c r="G464"/>
      <c r="I464" s="20">
        <f t="shared" si="96"/>
        <v>5</v>
      </c>
      <c r="J464" s="62"/>
      <c r="L464" s="20">
        <f t="shared" si="97"/>
        <v>29</v>
      </c>
      <c r="N464" s="62"/>
      <c r="O464" s="20">
        <f t="shared" si="98"/>
        <v>20</v>
      </c>
      <c r="R464"/>
      <c r="U464" s="20">
        <f t="shared" si="99"/>
        <v>20</v>
      </c>
      <c r="V464" s="62"/>
      <c r="X464" s="20">
        <f t="shared" si="100"/>
        <v>39</v>
      </c>
      <c r="Z464" s="62"/>
      <c r="AA464"/>
      <c r="AD464"/>
      <c r="AG464"/>
      <c r="AH464" s="62"/>
      <c r="AJ464" s="20">
        <f t="shared" si="101"/>
        <v>41</v>
      </c>
      <c r="AK464" s="97"/>
      <c r="AL464" s="62"/>
      <c r="AM464" s="20">
        <f t="shared" si="102"/>
        <v>5</v>
      </c>
      <c r="AP464" s="20">
        <f t="shared" si="103"/>
        <v>4</v>
      </c>
      <c r="AS464" s="20">
        <f t="shared" si="104"/>
        <v>28</v>
      </c>
      <c r="AT464" s="62"/>
      <c r="AV464" s="20">
        <f t="shared" si="105"/>
        <v>34</v>
      </c>
      <c r="AX464" s="62"/>
      <c r="AY464" s="20">
        <f t="shared" si="106"/>
        <v>41</v>
      </c>
      <c r="BB464" s="20">
        <f t="shared" si="107"/>
        <v>46</v>
      </c>
      <c r="BE464" s="20">
        <f t="shared" si="108"/>
        <v>35</v>
      </c>
      <c r="BF464" s="62"/>
      <c r="BH464"/>
      <c r="BJ464" s="62"/>
      <c r="BK464" s="20">
        <f t="shared" si="109"/>
        <v>30</v>
      </c>
      <c r="BL464" s="4"/>
      <c r="BN464"/>
      <c r="BQ464" s="20">
        <f t="shared" si="110"/>
        <v>36</v>
      </c>
      <c r="BR464" s="92"/>
      <c r="BT464"/>
      <c r="BV464" s="62"/>
      <c r="BW464" s="20">
        <f t="shared" si="111"/>
        <v>20</v>
      </c>
      <c r="BZ464" s="20">
        <f t="shared" si="112"/>
        <v>29</v>
      </c>
      <c r="CA464" s="89"/>
      <c r="CC464" s="20">
        <f t="shared" si="113"/>
        <v>1</v>
      </c>
      <c r="CD464" s="4"/>
      <c r="CF464" s="20">
        <f t="shared" si="114"/>
        <v>10</v>
      </c>
      <c r="CH464" s="62"/>
      <c r="CI464" s="20">
        <f t="shared" si="115"/>
        <v>36</v>
      </c>
      <c r="CL464"/>
      <c r="CO464" s="20">
        <f t="shared" si="116"/>
        <v>18</v>
      </c>
      <c r="CP464" s="62"/>
      <c r="CT464" s="62"/>
      <c r="CU464" s="20">
        <f t="shared" si="117"/>
        <v>33</v>
      </c>
      <c r="DB464" s="62"/>
      <c r="DD464" s="20">
        <f t="shared" si="118"/>
        <v>29</v>
      </c>
      <c r="DE464" s="52"/>
      <c r="DF464" s="58"/>
      <c r="DG464" s="20">
        <f t="shared" si="119"/>
        <v>35</v>
      </c>
      <c r="DH464" s="58"/>
      <c r="DI464" s="52"/>
      <c r="DJ464" s="52"/>
      <c r="DK464" s="58"/>
      <c r="DL464" s="52"/>
      <c r="DM464" s="52"/>
      <c r="DN464" s="52"/>
      <c r="DO464" s="52"/>
      <c r="DP464" s="52"/>
      <c r="DQ464" s="52"/>
      <c r="DR464" s="52"/>
      <c r="DS464" s="52"/>
      <c r="DT464" s="52"/>
      <c r="DU464" s="52"/>
      <c r="DV464" s="52"/>
      <c r="DW464" s="58"/>
      <c r="DX464" s="58"/>
      <c r="DY464" s="58"/>
      <c r="DZ464" s="52"/>
      <c r="EA464" s="52"/>
      <c r="EB464" s="52"/>
      <c r="EC464" s="52"/>
      <c r="ED464" s="52"/>
      <c r="EE464" s="52"/>
      <c r="EF464" s="52"/>
      <c r="EG464" s="52"/>
      <c r="EH464" s="52"/>
      <c r="EI464" s="52"/>
      <c r="EJ464" s="52"/>
      <c r="EK464" s="52"/>
      <c r="EL464" s="52"/>
      <c r="EM464" s="52"/>
      <c r="EN464" s="52"/>
      <c r="EO464" s="52"/>
      <c r="EP464" s="52"/>
      <c r="EQ464" s="52"/>
      <c r="ER464" s="52"/>
      <c r="ES464" s="52"/>
      <c r="ET464" s="52"/>
      <c r="EU464" s="52"/>
      <c r="EV464" s="52"/>
      <c r="EW464" s="52"/>
      <c r="EX464" s="52"/>
    </row>
    <row r="465" spans="1:154" s="54" customFormat="1" x14ac:dyDescent="0.2">
      <c r="A465" t="str">
        <f t="shared" si="95"/>
        <v>0801252B</v>
      </c>
      <c r="B465">
        <f t="shared" si="95"/>
        <v>0</v>
      </c>
      <c r="C465"/>
      <c r="D465"/>
      <c r="E465"/>
      <c r="F465" s="78"/>
      <c r="G465"/>
      <c r="I465" s="20">
        <f t="shared" si="96"/>
        <v>49</v>
      </c>
      <c r="J465" s="62"/>
      <c r="L465" s="20">
        <f t="shared" si="97"/>
        <v>8</v>
      </c>
      <c r="N465" s="62"/>
      <c r="O465" s="20">
        <f t="shared" si="98"/>
        <v>48</v>
      </c>
      <c r="R465"/>
      <c r="U465" s="20">
        <f t="shared" si="99"/>
        <v>47</v>
      </c>
      <c r="V465" s="62"/>
      <c r="X465" s="20">
        <f t="shared" si="100"/>
        <v>48</v>
      </c>
      <c r="Z465" s="62"/>
      <c r="AA465"/>
      <c r="AD465"/>
      <c r="AG465"/>
      <c r="AH465" s="62"/>
      <c r="AJ465" s="20">
        <f t="shared" si="101"/>
        <v>39</v>
      </c>
      <c r="AK465" s="97"/>
      <c r="AL465" s="62"/>
      <c r="AM465" s="20">
        <f t="shared" si="102"/>
        <v>10</v>
      </c>
      <c r="AP465" s="20">
        <f t="shared" si="103"/>
        <v>7</v>
      </c>
      <c r="AS465" s="20">
        <f t="shared" si="104"/>
        <v>42</v>
      </c>
      <c r="AT465" s="62"/>
      <c r="AV465" s="20">
        <f t="shared" si="105"/>
        <v>24</v>
      </c>
      <c r="AX465" s="62"/>
      <c r="AY465" s="20">
        <f t="shared" si="106"/>
        <v>20</v>
      </c>
      <c r="BB465" s="20">
        <f t="shared" si="107"/>
        <v>17</v>
      </c>
      <c r="BE465" s="20">
        <f t="shared" si="108"/>
        <v>18</v>
      </c>
      <c r="BF465" s="62"/>
      <c r="BH465"/>
      <c r="BJ465" s="62"/>
      <c r="BK465" s="20">
        <f t="shared" si="109"/>
        <v>36</v>
      </c>
      <c r="BL465" s="4"/>
      <c r="BN465"/>
      <c r="BQ465" s="20">
        <f t="shared" si="110"/>
        <v>4</v>
      </c>
      <c r="BR465" s="92"/>
      <c r="BT465"/>
      <c r="BV465" s="62"/>
      <c r="BW465" s="20">
        <f t="shared" si="111"/>
        <v>37</v>
      </c>
      <c r="BZ465" s="20">
        <f t="shared" si="112"/>
        <v>24</v>
      </c>
      <c r="CA465" s="89"/>
      <c r="CC465" s="20">
        <f t="shared" si="113"/>
        <v>34</v>
      </c>
      <c r="CD465" s="4"/>
      <c r="CF465" s="20">
        <f t="shared" si="114"/>
        <v>20</v>
      </c>
      <c r="CH465" s="62"/>
      <c r="CI465" s="20">
        <f t="shared" si="115"/>
        <v>2</v>
      </c>
      <c r="CL465"/>
      <c r="CO465" s="20">
        <f t="shared" si="116"/>
        <v>21</v>
      </c>
      <c r="CP465" s="62"/>
      <c r="CT465" s="62"/>
      <c r="CU465" s="20">
        <f t="shared" si="117"/>
        <v>1</v>
      </c>
      <c r="DB465" s="62"/>
      <c r="DD465" s="20">
        <f t="shared" si="118"/>
        <v>41</v>
      </c>
      <c r="DE465" s="52"/>
      <c r="DF465" s="58"/>
      <c r="DG465" s="20">
        <f t="shared" si="119"/>
        <v>17</v>
      </c>
      <c r="DH465" s="58"/>
      <c r="DI465" s="52"/>
      <c r="DJ465" s="52"/>
      <c r="DK465" s="58"/>
      <c r="DL465" s="52"/>
      <c r="DM465" s="52"/>
      <c r="DN465" s="52"/>
      <c r="DO465" s="52"/>
      <c r="DP465" s="52"/>
      <c r="DQ465" s="52"/>
      <c r="DR465" s="52"/>
      <c r="DS465" s="52"/>
      <c r="DT465" s="52"/>
      <c r="DU465" s="52"/>
      <c r="DV465" s="52"/>
      <c r="DW465" s="58"/>
      <c r="DX465" s="58"/>
      <c r="DY465" s="58"/>
      <c r="DZ465" s="52"/>
      <c r="EA465" s="52"/>
      <c r="EB465" s="52"/>
      <c r="EC465" s="52"/>
      <c r="ED465" s="52"/>
      <c r="EE465" s="52"/>
      <c r="EF465" s="52"/>
      <c r="EG465" s="52"/>
      <c r="EH465" s="52"/>
      <c r="EI465" s="52"/>
      <c r="EJ465" s="52"/>
      <c r="EK465" s="52"/>
      <c r="EL465" s="52"/>
      <c r="EM465" s="52"/>
      <c r="EN465" s="52"/>
      <c r="EO465" s="52"/>
      <c r="EP465" s="52"/>
      <c r="EQ465" s="52"/>
      <c r="ER465" s="52"/>
      <c r="ES465" s="52"/>
      <c r="ET465" s="52"/>
      <c r="EU465" s="52"/>
      <c r="EV465" s="52"/>
      <c r="EW465" s="52"/>
      <c r="EX465" s="52"/>
    </row>
    <row r="466" spans="1:154" s="54" customFormat="1" x14ac:dyDescent="0.2">
      <c r="A466" t="str">
        <f t="shared" si="95"/>
        <v>0801336T</v>
      </c>
      <c r="B466">
        <f t="shared" si="95"/>
        <v>0</v>
      </c>
      <c r="C466"/>
      <c r="D466"/>
      <c r="E466"/>
      <c r="F466" s="78"/>
      <c r="G466"/>
      <c r="I466" s="20">
        <f t="shared" si="96"/>
        <v>4</v>
      </c>
      <c r="J466" s="62"/>
      <c r="L466" s="20">
        <f t="shared" si="97"/>
        <v>17</v>
      </c>
      <c r="N466" s="62"/>
      <c r="O466" s="20">
        <f t="shared" si="98"/>
        <v>32</v>
      </c>
      <c r="R466"/>
      <c r="U466" s="20">
        <f t="shared" si="99"/>
        <v>38</v>
      </c>
      <c r="V466" s="62"/>
      <c r="X466" s="20">
        <f t="shared" si="100"/>
        <v>10</v>
      </c>
      <c r="Z466" s="62"/>
      <c r="AA466"/>
      <c r="AD466"/>
      <c r="AG466"/>
      <c r="AH466" s="62"/>
      <c r="AJ466" s="20">
        <f t="shared" si="101"/>
        <v>12</v>
      </c>
      <c r="AK466" s="97"/>
      <c r="AL466" s="62"/>
      <c r="AM466" s="20">
        <f t="shared" si="102"/>
        <v>40</v>
      </c>
      <c r="AP466" s="20">
        <f t="shared" si="103"/>
        <v>45</v>
      </c>
      <c r="AS466" s="20">
        <f t="shared" si="104"/>
        <v>19</v>
      </c>
      <c r="AT466" s="62"/>
      <c r="AV466" s="20" t="str">
        <f t="shared" si="105"/>
        <v/>
      </c>
      <c r="AX466" s="62"/>
      <c r="AY466" s="20">
        <f t="shared" si="106"/>
        <v>38</v>
      </c>
      <c r="BB466" s="20">
        <f t="shared" si="107"/>
        <v>44</v>
      </c>
      <c r="BE466" s="20">
        <f t="shared" si="108"/>
        <v>9</v>
      </c>
      <c r="BF466" s="62"/>
      <c r="BH466"/>
      <c r="BJ466" s="62"/>
      <c r="BK466" s="20">
        <f t="shared" si="109"/>
        <v>15</v>
      </c>
      <c r="BL466" s="4"/>
      <c r="BN466"/>
      <c r="BQ466" s="20">
        <f t="shared" si="110"/>
        <v>10</v>
      </c>
      <c r="BR466" s="92"/>
      <c r="BT466"/>
      <c r="BV466" s="62"/>
      <c r="BW466" s="20">
        <f t="shared" si="111"/>
        <v>4</v>
      </c>
      <c r="BZ466" s="20">
        <f t="shared" si="112"/>
        <v>14</v>
      </c>
      <c r="CA466" s="89"/>
      <c r="CC466" s="20" t="str">
        <f t="shared" si="113"/>
        <v/>
      </c>
      <c r="CD466" s="4"/>
      <c r="CF466" s="20">
        <f t="shared" si="114"/>
        <v>24</v>
      </c>
      <c r="CH466" s="62"/>
      <c r="CI466" s="20">
        <f t="shared" si="115"/>
        <v>9</v>
      </c>
      <c r="CL466"/>
      <c r="CO466" s="20">
        <f t="shared" si="116"/>
        <v>6</v>
      </c>
      <c r="CP466" s="62"/>
      <c r="CT466" s="62"/>
      <c r="CU466" s="20">
        <f t="shared" si="117"/>
        <v>39</v>
      </c>
      <c r="DB466" s="62"/>
      <c r="DD466" s="20">
        <f t="shared" si="118"/>
        <v>10</v>
      </c>
      <c r="DE466" s="52"/>
      <c r="DF466" s="58"/>
      <c r="DG466" s="20">
        <f t="shared" si="119"/>
        <v>24</v>
      </c>
      <c r="DH466" s="58"/>
      <c r="DI466" s="52"/>
      <c r="DJ466" s="52"/>
      <c r="DK466" s="58"/>
      <c r="DL466" s="52"/>
      <c r="DM466" s="52"/>
      <c r="DN466" s="52"/>
      <c r="DO466" s="52"/>
      <c r="DP466" s="52"/>
      <c r="DQ466" s="52"/>
      <c r="DR466" s="52"/>
      <c r="DS466" s="52"/>
      <c r="DT466" s="52"/>
      <c r="DU466" s="52"/>
      <c r="DV466" s="52"/>
      <c r="DW466" s="58"/>
      <c r="DX466" s="58"/>
      <c r="DY466" s="58"/>
      <c r="DZ466" s="52"/>
      <c r="EA466" s="52"/>
      <c r="EB466" s="52"/>
      <c r="EC466" s="52"/>
      <c r="ED466" s="52"/>
      <c r="EE466" s="52"/>
      <c r="EF466" s="52"/>
      <c r="EG466" s="52"/>
      <c r="EH466" s="52"/>
      <c r="EI466" s="52"/>
      <c r="EJ466" s="52"/>
      <c r="EK466" s="52"/>
      <c r="EL466" s="52"/>
      <c r="EM466" s="52"/>
      <c r="EN466" s="52"/>
      <c r="EO466" s="52"/>
      <c r="EP466" s="52"/>
      <c r="EQ466" s="52"/>
      <c r="ER466" s="52"/>
      <c r="ES466" s="52"/>
      <c r="ET466" s="52"/>
      <c r="EU466" s="52"/>
      <c r="EV466" s="52"/>
      <c r="EW466" s="52"/>
      <c r="EX466" s="52"/>
    </row>
    <row r="467" spans="1:154" s="54" customFormat="1" x14ac:dyDescent="0.2">
      <c r="A467" t="str">
        <f t="shared" si="95"/>
        <v>0801514L</v>
      </c>
      <c r="B467">
        <f t="shared" si="95"/>
        <v>0</v>
      </c>
      <c r="C467"/>
      <c r="D467"/>
      <c r="E467"/>
      <c r="F467" s="78"/>
      <c r="G467"/>
      <c r="I467" s="20">
        <f t="shared" si="96"/>
        <v>44</v>
      </c>
      <c r="J467" s="62"/>
      <c r="L467" s="20">
        <f t="shared" si="97"/>
        <v>27</v>
      </c>
      <c r="N467" s="62"/>
      <c r="O467" s="20">
        <f t="shared" si="98"/>
        <v>37</v>
      </c>
      <c r="R467"/>
      <c r="U467" s="20">
        <f t="shared" si="99"/>
        <v>39</v>
      </c>
      <c r="V467" s="62"/>
      <c r="X467" s="20">
        <f t="shared" si="100"/>
        <v>46</v>
      </c>
      <c r="Z467" s="62"/>
      <c r="AA467"/>
      <c r="AD467"/>
      <c r="AG467"/>
      <c r="AH467" s="62"/>
      <c r="AJ467" s="20">
        <f t="shared" si="101"/>
        <v>36</v>
      </c>
      <c r="AK467" s="97"/>
      <c r="AL467" s="62"/>
      <c r="AM467" s="20">
        <f t="shared" si="102"/>
        <v>19</v>
      </c>
      <c r="AP467" s="20">
        <f t="shared" si="103"/>
        <v>32</v>
      </c>
      <c r="AS467" s="20">
        <f t="shared" si="104"/>
        <v>37</v>
      </c>
      <c r="AT467" s="62"/>
      <c r="AV467" s="20">
        <f t="shared" si="105"/>
        <v>42</v>
      </c>
      <c r="AX467" s="62"/>
      <c r="AY467" s="20">
        <f t="shared" si="106"/>
        <v>47</v>
      </c>
      <c r="BB467" s="20">
        <f t="shared" si="107"/>
        <v>47</v>
      </c>
      <c r="BE467" s="20">
        <f t="shared" si="108"/>
        <v>21</v>
      </c>
      <c r="BF467" s="62"/>
      <c r="BH467"/>
      <c r="BJ467" s="62"/>
      <c r="BK467" s="20">
        <f t="shared" si="109"/>
        <v>33</v>
      </c>
      <c r="BL467" s="4"/>
      <c r="BN467"/>
      <c r="BQ467" s="20">
        <f t="shared" si="110"/>
        <v>16</v>
      </c>
      <c r="BR467" s="92"/>
      <c r="BT467"/>
      <c r="BV467" s="62"/>
      <c r="BW467" s="20">
        <f t="shared" si="111"/>
        <v>41</v>
      </c>
      <c r="BZ467" s="20">
        <f t="shared" si="112"/>
        <v>36</v>
      </c>
      <c r="CA467" s="89"/>
      <c r="CC467" s="20">
        <f t="shared" si="113"/>
        <v>1</v>
      </c>
      <c r="CD467" s="4"/>
      <c r="CF467" s="20">
        <f t="shared" si="114"/>
        <v>33</v>
      </c>
      <c r="CH467" s="62"/>
      <c r="CI467" s="20">
        <f t="shared" si="115"/>
        <v>28</v>
      </c>
      <c r="CL467"/>
      <c r="CO467" s="20">
        <f t="shared" si="116"/>
        <v>7</v>
      </c>
      <c r="CP467" s="62"/>
      <c r="CT467" s="62"/>
      <c r="CU467" s="20">
        <f t="shared" si="117"/>
        <v>32</v>
      </c>
      <c r="DB467" s="62"/>
      <c r="DD467" s="20">
        <f t="shared" si="118"/>
        <v>18</v>
      </c>
      <c r="DE467" s="52"/>
      <c r="DF467" s="58"/>
      <c r="DG467" s="20">
        <f t="shared" si="119"/>
        <v>35</v>
      </c>
      <c r="DH467" s="58"/>
      <c r="DI467" s="52"/>
      <c r="DJ467" s="52"/>
      <c r="DK467" s="58"/>
      <c r="DL467" s="52"/>
      <c r="DM467" s="52"/>
      <c r="DN467" s="52"/>
      <c r="DO467" s="52"/>
      <c r="DP467" s="52"/>
      <c r="DQ467" s="52"/>
      <c r="DR467" s="52"/>
      <c r="DS467" s="52"/>
      <c r="DT467" s="52"/>
      <c r="DU467" s="52"/>
      <c r="DV467" s="52"/>
      <c r="DW467" s="58"/>
      <c r="DX467" s="58"/>
      <c r="DY467" s="58"/>
      <c r="DZ467" s="52"/>
      <c r="EA467" s="52"/>
      <c r="EB467" s="52"/>
      <c r="EC467" s="52"/>
      <c r="ED467" s="52"/>
      <c r="EE467" s="52"/>
      <c r="EF467" s="52"/>
      <c r="EG467" s="52"/>
      <c r="EH467" s="52"/>
      <c r="EI467" s="52"/>
      <c r="EJ467" s="52"/>
      <c r="EK467" s="52"/>
      <c r="EL467" s="52"/>
      <c r="EM467" s="52"/>
      <c r="EN467" s="52"/>
      <c r="EO467" s="52"/>
      <c r="EP467" s="52"/>
      <c r="EQ467" s="52"/>
      <c r="ER467" s="52"/>
      <c r="ES467" s="52"/>
      <c r="ET467" s="52"/>
      <c r="EU467" s="52"/>
      <c r="EV467" s="52"/>
      <c r="EW467" s="52"/>
      <c r="EX467" s="52"/>
    </row>
    <row r="468" spans="1:154" s="54" customFormat="1" x14ac:dyDescent="0.2">
      <c r="A468" t="str">
        <f t="shared" si="95"/>
        <v>0801628K</v>
      </c>
      <c r="B468">
        <f t="shared" si="95"/>
        <v>0</v>
      </c>
      <c r="C468"/>
      <c r="D468"/>
      <c r="E468"/>
      <c r="F468" s="78"/>
      <c r="G468"/>
      <c r="I468" s="20">
        <f t="shared" si="96"/>
        <v>16</v>
      </c>
      <c r="J468" s="62"/>
      <c r="L468" s="20">
        <f t="shared" si="97"/>
        <v>31</v>
      </c>
      <c r="N468" s="62"/>
      <c r="O468" s="20">
        <f t="shared" si="98"/>
        <v>19</v>
      </c>
      <c r="R468"/>
      <c r="U468" s="20">
        <f t="shared" si="99"/>
        <v>33</v>
      </c>
      <c r="V468" s="62"/>
      <c r="X468" s="20">
        <f t="shared" si="100"/>
        <v>31</v>
      </c>
      <c r="Z468" s="62"/>
      <c r="AA468"/>
      <c r="AD468"/>
      <c r="AG468"/>
      <c r="AH468" s="62"/>
      <c r="AJ468" s="20">
        <f t="shared" si="101"/>
        <v>43</v>
      </c>
      <c r="AK468" s="97"/>
      <c r="AL468" s="62"/>
      <c r="AM468" s="20">
        <f t="shared" si="102"/>
        <v>36</v>
      </c>
      <c r="AP468" s="20">
        <f t="shared" si="103"/>
        <v>33</v>
      </c>
      <c r="AS468" s="20">
        <f t="shared" si="104"/>
        <v>45</v>
      </c>
      <c r="AT468" s="62"/>
      <c r="AV468" s="20">
        <f t="shared" si="105"/>
        <v>18</v>
      </c>
      <c r="AX468" s="62"/>
      <c r="AY468" s="20">
        <f t="shared" si="106"/>
        <v>39</v>
      </c>
      <c r="BB468" s="20">
        <f t="shared" si="107"/>
        <v>23</v>
      </c>
      <c r="BE468" s="20">
        <f t="shared" si="108"/>
        <v>30</v>
      </c>
      <c r="BF468" s="62"/>
      <c r="BH468"/>
      <c r="BJ468" s="62"/>
      <c r="BK468" s="20">
        <f t="shared" si="109"/>
        <v>40</v>
      </c>
      <c r="BL468" s="4"/>
      <c r="BN468"/>
      <c r="BQ468" s="20">
        <f t="shared" si="110"/>
        <v>16</v>
      </c>
      <c r="BR468" s="92"/>
      <c r="BT468"/>
      <c r="BV468" s="62"/>
      <c r="BW468" s="20">
        <f t="shared" si="111"/>
        <v>16</v>
      </c>
      <c r="BZ468" s="20">
        <f t="shared" si="112"/>
        <v>15</v>
      </c>
      <c r="CA468" s="89"/>
      <c r="CC468" s="20">
        <f t="shared" si="113"/>
        <v>1</v>
      </c>
      <c r="CD468" s="4"/>
      <c r="CF468" s="20">
        <f t="shared" si="114"/>
        <v>16</v>
      </c>
      <c r="CH468" s="62"/>
      <c r="CI468" s="20">
        <f t="shared" si="115"/>
        <v>13</v>
      </c>
      <c r="CL468"/>
      <c r="CO468" s="20">
        <f t="shared" si="116"/>
        <v>42</v>
      </c>
      <c r="CP468" s="62"/>
      <c r="CT468" s="62"/>
      <c r="CU468" s="20">
        <f t="shared" si="117"/>
        <v>14</v>
      </c>
      <c r="DB468" s="62"/>
      <c r="DD468" s="20">
        <f t="shared" si="118"/>
        <v>28</v>
      </c>
      <c r="DE468" s="52"/>
      <c r="DF468" s="58"/>
      <c r="DG468" s="20">
        <f t="shared" si="119"/>
        <v>45</v>
      </c>
      <c r="DH468" s="58"/>
      <c r="DI468" s="52"/>
      <c r="DJ468" s="52"/>
      <c r="DK468" s="58"/>
      <c r="DL468" s="52"/>
      <c r="DM468" s="52"/>
      <c r="DN468" s="52"/>
      <c r="DO468" s="52"/>
      <c r="DP468" s="52"/>
      <c r="DQ468" s="52"/>
      <c r="DR468" s="52"/>
      <c r="DS468" s="52"/>
      <c r="DT468" s="52"/>
      <c r="DU468" s="52"/>
      <c r="DV468" s="52"/>
      <c r="DW468" s="58"/>
      <c r="DX468" s="58"/>
      <c r="DY468" s="58"/>
      <c r="DZ468" s="52"/>
      <c r="EA468" s="52"/>
      <c r="EB468" s="52"/>
      <c r="EC468" s="52"/>
      <c r="ED468" s="52"/>
      <c r="EE468" s="52"/>
      <c r="EF468" s="52"/>
      <c r="EG468" s="52"/>
      <c r="EH468" s="52"/>
      <c r="EI468" s="52"/>
      <c r="EJ468" s="52"/>
      <c r="EK468" s="52"/>
      <c r="EL468" s="52"/>
      <c r="EM468" s="52"/>
      <c r="EN468" s="52"/>
      <c r="EO468" s="52"/>
      <c r="EP468" s="52"/>
      <c r="EQ468" s="52"/>
      <c r="ER468" s="52"/>
      <c r="ES468" s="52"/>
      <c r="ET468" s="52"/>
      <c r="EU468" s="52"/>
      <c r="EV468" s="52"/>
      <c r="EW468" s="52"/>
      <c r="EX468" s="52"/>
    </row>
    <row r="469" spans="1:154" s="54" customFormat="1" x14ac:dyDescent="0.2">
      <c r="A469" t="str">
        <f t="shared" si="95"/>
        <v>0801704T</v>
      </c>
      <c r="B469">
        <f t="shared" si="95"/>
        <v>0</v>
      </c>
      <c r="C469"/>
      <c r="D469"/>
      <c r="E469"/>
      <c r="F469" s="78"/>
      <c r="G469"/>
      <c r="I469" s="20">
        <f t="shared" si="96"/>
        <v>8</v>
      </c>
      <c r="J469" s="62"/>
      <c r="L469" s="20">
        <f t="shared" si="97"/>
        <v>41</v>
      </c>
      <c r="N469" s="62"/>
      <c r="O469" s="20">
        <f t="shared" si="98"/>
        <v>3</v>
      </c>
      <c r="R469"/>
      <c r="U469" s="20">
        <f t="shared" si="99"/>
        <v>8</v>
      </c>
      <c r="V469" s="62"/>
      <c r="X469" s="20">
        <f t="shared" si="100"/>
        <v>49</v>
      </c>
      <c r="Z469" s="62"/>
      <c r="AA469"/>
      <c r="AD469"/>
      <c r="AG469"/>
      <c r="AH469" s="62"/>
      <c r="AJ469" s="20">
        <f t="shared" si="101"/>
        <v>49</v>
      </c>
      <c r="AK469" s="97"/>
      <c r="AL469" s="62"/>
      <c r="AM469" s="20">
        <f t="shared" si="102"/>
        <v>32</v>
      </c>
      <c r="AP469" s="20">
        <f t="shared" si="103"/>
        <v>35</v>
      </c>
      <c r="AS469" s="20">
        <f t="shared" si="104"/>
        <v>44</v>
      </c>
      <c r="AT469" s="62"/>
      <c r="AV469" s="20">
        <f t="shared" si="105"/>
        <v>45</v>
      </c>
      <c r="AX469" s="62"/>
      <c r="AY469" s="20">
        <f t="shared" si="106"/>
        <v>39</v>
      </c>
      <c r="BB469" s="20">
        <f t="shared" si="107"/>
        <v>1</v>
      </c>
      <c r="BE469" s="20">
        <f t="shared" si="108"/>
        <v>30</v>
      </c>
      <c r="BF469" s="62"/>
      <c r="BH469"/>
      <c r="BJ469" s="62"/>
      <c r="BK469" s="20">
        <f t="shared" si="109"/>
        <v>32</v>
      </c>
      <c r="BL469" s="4"/>
      <c r="BN469"/>
      <c r="BQ469" s="20">
        <f t="shared" si="110"/>
        <v>20</v>
      </c>
      <c r="BR469" s="92"/>
      <c r="BT469"/>
      <c r="BV469" s="62"/>
      <c r="BW469" s="20">
        <f t="shared" si="111"/>
        <v>10</v>
      </c>
      <c r="BZ469" s="20">
        <f t="shared" si="112"/>
        <v>42</v>
      </c>
      <c r="CA469" s="89"/>
      <c r="CC469" s="20">
        <f t="shared" si="113"/>
        <v>1</v>
      </c>
      <c r="CD469" s="4"/>
      <c r="CF469" s="20">
        <f t="shared" si="114"/>
        <v>17</v>
      </c>
      <c r="CH469" s="62"/>
      <c r="CI469" s="20">
        <f t="shared" si="115"/>
        <v>15</v>
      </c>
      <c r="CL469"/>
      <c r="CO469" s="20">
        <f t="shared" si="116"/>
        <v>9</v>
      </c>
      <c r="CP469" s="62"/>
      <c r="CT469" s="62"/>
      <c r="CU469" s="20">
        <f t="shared" si="117"/>
        <v>19</v>
      </c>
      <c r="DB469" s="62"/>
      <c r="DD469" s="20">
        <f t="shared" si="118"/>
        <v>1</v>
      </c>
      <c r="DE469" s="52"/>
      <c r="DF469" s="58"/>
      <c r="DG469" s="20">
        <f t="shared" si="119"/>
        <v>48</v>
      </c>
      <c r="DH469" s="58"/>
      <c r="DI469" s="52"/>
      <c r="DJ469" s="52"/>
      <c r="DK469" s="58"/>
      <c r="DL469" s="52"/>
      <c r="DM469" s="52"/>
      <c r="DN469" s="52"/>
      <c r="DO469" s="52"/>
      <c r="DP469" s="52"/>
      <c r="DQ469" s="52"/>
      <c r="DR469" s="52"/>
      <c r="DS469" s="52"/>
      <c r="DT469" s="52"/>
      <c r="DU469" s="52"/>
      <c r="DV469" s="52"/>
      <c r="DW469" s="58"/>
      <c r="DX469" s="58"/>
      <c r="DY469" s="58"/>
      <c r="DZ469" s="52"/>
      <c r="EA469" s="52"/>
      <c r="EB469" s="52"/>
      <c r="EC469" s="52"/>
      <c r="ED469" s="52"/>
      <c r="EE469" s="52"/>
      <c r="EF469" s="52"/>
      <c r="EG469" s="52"/>
      <c r="EH469" s="52"/>
      <c r="EI469" s="52"/>
      <c r="EJ469" s="52"/>
      <c r="EK469" s="52"/>
      <c r="EL469" s="52"/>
      <c r="EM469" s="52"/>
      <c r="EN469" s="52"/>
      <c r="EO469" s="52"/>
      <c r="EP469" s="52"/>
      <c r="EQ469" s="52"/>
      <c r="ER469" s="52"/>
      <c r="ES469" s="52"/>
      <c r="ET469" s="52"/>
      <c r="EU469" s="52"/>
      <c r="EV469" s="52"/>
      <c r="EW469" s="52"/>
      <c r="EX469" s="52"/>
    </row>
    <row r="470" spans="1:154" s="54" customFormat="1" x14ac:dyDescent="0.2">
      <c r="A470" t="str">
        <f t="shared" si="95"/>
        <v>0801739F</v>
      </c>
      <c r="B470">
        <f t="shared" si="95"/>
        <v>0</v>
      </c>
      <c r="C470"/>
      <c r="D470"/>
      <c r="E470"/>
      <c r="F470" s="78"/>
      <c r="G470"/>
      <c r="I470" s="20">
        <f t="shared" si="96"/>
        <v>47</v>
      </c>
      <c r="J470" s="62"/>
      <c r="L470" s="20">
        <f t="shared" si="97"/>
        <v>9</v>
      </c>
      <c r="N470" s="62"/>
      <c r="O470" s="20">
        <f t="shared" si="98"/>
        <v>50</v>
      </c>
      <c r="R470"/>
      <c r="U470" s="20">
        <f t="shared" si="99"/>
        <v>47</v>
      </c>
      <c r="V470" s="62"/>
      <c r="X470" s="20">
        <f t="shared" si="100"/>
        <v>29</v>
      </c>
      <c r="Z470" s="62"/>
      <c r="AA470"/>
      <c r="AD470"/>
      <c r="AG470"/>
      <c r="AH470" s="62"/>
      <c r="AJ470" s="20">
        <f t="shared" si="101"/>
        <v>29</v>
      </c>
      <c r="AK470" s="97"/>
      <c r="AL470" s="62"/>
      <c r="AM470" s="20">
        <f t="shared" si="102"/>
        <v>20</v>
      </c>
      <c r="AP470" s="20">
        <f t="shared" si="103"/>
        <v>12</v>
      </c>
      <c r="AS470" s="20">
        <f t="shared" si="104"/>
        <v>41</v>
      </c>
      <c r="AT470" s="62"/>
      <c r="AV470" s="20">
        <f t="shared" si="105"/>
        <v>1</v>
      </c>
      <c r="AX470" s="62"/>
      <c r="AY470" s="20">
        <f t="shared" si="106"/>
        <v>1</v>
      </c>
      <c r="BB470" s="20">
        <f t="shared" si="107"/>
        <v>1</v>
      </c>
      <c r="BE470" s="20">
        <f t="shared" si="108"/>
        <v>18</v>
      </c>
      <c r="BF470" s="62"/>
      <c r="BH470"/>
      <c r="BJ470" s="62"/>
      <c r="BK470" s="20">
        <f t="shared" si="109"/>
        <v>3</v>
      </c>
      <c r="BL470" s="4"/>
      <c r="BN470"/>
      <c r="BQ470" s="20">
        <f t="shared" si="110"/>
        <v>16</v>
      </c>
      <c r="BR470" s="92"/>
      <c r="BT470"/>
      <c r="BV470" s="62"/>
      <c r="BW470" s="20">
        <f t="shared" si="111"/>
        <v>50</v>
      </c>
      <c r="BZ470" s="20">
        <f t="shared" si="112"/>
        <v>34</v>
      </c>
      <c r="CA470" s="89"/>
      <c r="CC470" s="20">
        <f t="shared" si="113"/>
        <v>1</v>
      </c>
      <c r="CD470" s="4"/>
      <c r="CF470" s="20">
        <f t="shared" si="114"/>
        <v>8</v>
      </c>
      <c r="CH470" s="62"/>
      <c r="CI470" s="20">
        <f t="shared" si="115"/>
        <v>19</v>
      </c>
      <c r="CL470"/>
      <c r="CO470" s="20">
        <f t="shared" si="116"/>
        <v>30</v>
      </c>
      <c r="CP470" s="62"/>
      <c r="CT470" s="62"/>
      <c r="CU470" s="20">
        <f t="shared" si="117"/>
        <v>2</v>
      </c>
      <c r="DB470" s="62"/>
      <c r="DD470" s="20">
        <f t="shared" si="118"/>
        <v>34</v>
      </c>
      <c r="DE470" s="52"/>
      <c r="DF470" s="58"/>
      <c r="DG470" s="20">
        <f t="shared" si="119"/>
        <v>11</v>
      </c>
      <c r="DH470" s="58"/>
      <c r="DI470" s="52"/>
      <c r="DJ470" s="52"/>
      <c r="DK470" s="58"/>
      <c r="DL470" s="52"/>
      <c r="DM470" s="52"/>
      <c r="DN470" s="52"/>
      <c r="DO470" s="52"/>
      <c r="DP470" s="52"/>
      <c r="DQ470" s="52"/>
      <c r="DR470" s="52"/>
      <c r="DS470" s="52"/>
      <c r="DT470" s="52"/>
      <c r="DU470" s="52"/>
      <c r="DV470" s="52"/>
      <c r="DW470" s="58"/>
      <c r="DX470" s="58"/>
      <c r="DY470" s="58"/>
      <c r="DZ470" s="52"/>
      <c r="EA470" s="52"/>
      <c r="EB470" s="52"/>
      <c r="EC470" s="52"/>
      <c r="ED470" s="52"/>
      <c r="EE470" s="52"/>
      <c r="EF470" s="52"/>
      <c r="EG470" s="52"/>
      <c r="EH470" s="52"/>
      <c r="EI470" s="52"/>
      <c r="EJ470" s="52"/>
      <c r="EK470" s="52"/>
      <c r="EL470" s="52"/>
      <c r="EM470" s="52"/>
      <c r="EN470" s="52"/>
      <c r="EO470" s="52"/>
      <c r="EP470" s="52"/>
      <c r="EQ470" s="52"/>
      <c r="ER470" s="52"/>
      <c r="ES470" s="52"/>
      <c r="ET470" s="52"/>
      <c r="EU470" s="52"/>
      <c r="EV470" s="52"/>
      <c r="EW470" s="52"/>
      <c r="EX470" s="52"/>
    </row>
    <row r="471" spans="1:154" s="81" customFormat="1" x14ac:dyDescent="0.2">
      <c r="A471" s="79" t="str">
        <f t="shared" si="95"/>
        <v>0020492Z</v>
      </c>
      <c r="B471" s="79" t="str">
        <f t="shared" si="95"/>
        <v>PR</v>
      </c>
      <c r="C471" s="79"/>
      <c r="D471" s="79"/>
      <c r="E471" s="79"/>
      <c r="F471" s="85"/>
      <c r="G471" s="79"/>
      <c r="I471" s="86"/>
      <c r="J471" s="87"/>
      <c r="L471" s="86"/>
      <c r="N471" s="87"/>
      <c r="O471" s="86"/>
      <c r="R471" s="79"/>
      <c r="U471" s="86"/>
      <c r="V471" s="87"/>
      <c r="X471" s="86"/>
      <c r="Z471" s="87"/>
      <c r="AA471" s="79"/>
      <c r="AD471" s="79"/>
      <c r="AG471" s="79"/>
      <c r="AH471" s="87"/>
      <c r="AJ471" s="86"/>
      <c r="AK471" s="98"/>
      <c r="AL471" s="87"/>
      <c r="AM471" s="86"/>
      <c r="AP471" s="86"/>
      <c r="AS471" s="86"/>
      <c r="AT471" s="87"/>
      <c r="AV471" s="86"/>
      <c r="AX471" s="87"/>
      <c r="AY471" s="86"/>
      <c r="BB471" s="86"/>
      <c r="BE471" s="86"/>
      <c r="BF471" s="87"/>
      <c r="BH471" s="79"/>
      <c r="BJ471" s="87"/>
      <c r="BK471" s="86"/>
      <c r="BL471" s="95"/>
      <c r="BN471" s="79"/>
      <c r="BQ471" s="86"/>
      <c r="BR471" s="93"/>
      <c r="BT471" s="79"/>
      <c r="BV471" s="87"/>
      <c r="BW471" s="86"/>
      <c r="BZ471" s="86"/>
      <c r="CA471" s="90"/>
      <c r="CC471" s="86"/>
      <c r="CD471" s="94"/>
      <c r="CF471" s="86"/>
      <c r="CH471" s="87"/>
      <c r="CI471" s="86"/>
      <c r="CL471" s="79"/>
      <c r="CO471" s="86"/>
      <c r="CP471" s="87"/>
      <c r="CT471" s="87"/>
      <c r="CU471" s="86"/>
      <c r="DB471" s="87"/>
      <c r="DD471" s="86"/>
      <c r="DE471" s="83"/>
      <c r="DF471" s="88"/>
      <c r="DG471" s="86"/>
      <c r="DH471" s="88"/>
      <c r="DI471" s="83"/>
      <c r="DJ471" s="83"/>
      <c r="DK471" s="88"/>
      <c r="DL471" s="83"/>
      <c r="DM471" s="83"/>
      <c r="DN471" s="83"/>
      <c r="DO471" s="83"/>
      <c r="DP471" s="83"/>
      <c r="DQ471" s="83"/>
      <c r="DR471" s="83"/>
      <c r="DS471" s="83"/>
      <c r="DT471" s="83"/>
      <c r="DU471" s="83"/>
      <c r="DV471" s="83"/>
      <c r="DW471" s="88"/>
      <c r="DX471" s="88"/>
      <c r="DY471" s="88"/>
      <c r="DZ471" s="83"/>
      <c r="EA471" s="83"/>
      <c r="EB471" s="83"/>
      <c r="EC471" s="83"/>
      <c r="ED471" s="83"/>
      <c r="EE471" s="83"/>
      <c r="EF471" s="83"/>
      <c r="EG471" s="83"/>
      <c r="EH471" s="83"/>
      <c r="EI471" s="83"/>
      <c r="EJ471" s="83"/>
      <c r="EK471" s="83"/>
      <c r="EL471" s="83"/>
      <c r="EM471" s="83"/>
      <c r="EN471" s="83"/>
      <c r="EO471" s="83"/>
      <c r="EP471" s="83"/>
      <c r="EQ471" s="83"/>
      <c r="ER471" s="83"/>
      <c r="ES471" s="83"/>
      <c r="ET471" s="83"/>
      <c r="EU471" s="83"/>
      <c r="EV471" s="83"/>
      <c r="EW471" s="83"/>
      <c r="EX471" s="83"/>
    </row>
    <row r="472" spans="1:154" s="81" customFormat="1" x14ac:dyDescent="0.2">
      <c r="A472" s="79" t="str">
        <f t="shared" si="95"/>
        <v>0020498F</v>
      </c>
      <c r="B472" s="79" t="str">
        <f t="shared" si="95"/>
        <v>PR</v>
      </c>
      <c r="C472" s="79"/>
      <c r="D472" s="79"/>
      <c r="E472" s="79"/>
      <c r="F472" s="85"/>
      <c r="G472" s="79"/>
      <c r="I472" s="86"/>
      <c r="J472" s="87"/>
      <c r="L472" s="86"/>
      <c r="N472" s="87"/>
      <c r="O472" s="86"/>
      <c r="R472" s="79"/>
      <c r="U472" s="86"/>
      <c r="V472" s="87"/>
      <c r="X472" s="86"/>
      <c r="Z472" s="87"/>
      <c r="AA472" s="79"/>
      <c r="AD472" s="79"/>
      <c r="AG472" s="79"/>
      <c r="AH472" s="87"/>
      <c r="AJ472" s="86"/>
      <c r="AK472" s="98"/>
      <c r="AL472" s="87"/>
      <c r="AM472" s="86"/>
      <c r="AP472" s="86"/>
      <c r="AS472" s="86"/>
      <c r="AT472" s="87"/>
      <c r="AV472" s="86"/>
      <c r="AX472" s="87"/>
      <c r="AY472" s="86"/>
      <c r="BB472" s="86"/>
      <c r="BE472" s="86"/>
      <c r="BF472" s="87"/>
      <c r="BH472" s="79"/>
      <c r="BJ472" s="87"/>
      <c r="BK472" s="86"/>
      <c r="BL472" s="95"/>
      <c r="BN472" s="79"/>
      <c r="BQ472" s="86"/>
      <c r="BR472" s="93"/>
      <c r="BT472" s="79"/>
      <c r="BV472" s="87"/>
      <c r="BW472" s="86"/>
      <c r="BZ472" s="86"/>
      <c r="CA472" s="90"/>
      <c r="CC472" s="86"/>
      <c r="CD472" s="94"/>
      <c r="CF472" s="86"/>
      <c r="CH472" s="87"/>
      <c r="CI472" s="86"/>
      <c r="CL472" s="79"/>
      <c r="CO472" s="86"/>
      <c r="CP472" s="87"/>
      <c r="CT472" s="87"/>
      <c r="CU472" s="86"/>
      <c r="DB472" s="87"/>
      <c r="DD472" s="86"/>
      <c r="DE472" s="83"/>
      <c r="DF472" s="88"/>
      <c r="DG472" s="86"/>
      <c r="DH472" s="88"/>
      <c r="DI472" s="83"/>
      <c r="DJ472" s="83"/>
      <c r="DK472" s="88"/>
      <c r="DL472" s="83"/>
      <c r="DM472" s="83"/>
      <c r="DN472" s="83"/>
      <c r="DO472" s="83"/>
      <c r="DP472" s="83"/>
      <c r="DQ472" s="83"/>
      <c r="DR472" s="83"/>
      <c r="DS472" s="83"/>
      <c r="DT472" s="83"/>
      <c r="DU472" s="83"/>
      <c r="DV472" s="83"/>
      <c r="DW472" s="88"/>
      <c r="DX472" s="88"/>
      <c r="DY472" s="88"/>
      <c r="DZ472" s="83"/>
      <c r="EA472" s="83"/>
      <c r="EB472" s="83"/>
      <c r="EC472" s="83"/>
      <c r="ED472" s="83"/>
      <c r="EE472" s="83"/>
      <c r="EF472" s="83"/>
      <c r="EG472" s="83"/>
      <c r="EH472" s="83"/>
      <c r="EI472" s="83"/>
      <c r="EJ472" s="83"/>
      <c r="EK472" s="83"/>
      <c r="EL472" s="83"/>
      <c r="EM472" s="83"/>
      <c r="EN472" s="83"/>
      <c r="EO472" s="83"/>
      <c r="EP472" s="83"/>
      <c r="EQ472" s="83"/>
      <c r="ER472" s="83"/>
      <c r="ES472" s="83"/>
      <c r="ET472" s="83"/>
      <c r="EU472" s="83"/>
      <c r="EV472" s="83"/>
      <c r="EW472" s="83"/>
      <c r="EX472" s="83"/>
    </row>
    <row r="473" spans="1:154" s="81" customFormat="1" x14ac:dyDescent="0.2">
      <c r="A473" s="79" t="str">
        <f t="shared" si="95"/>
        <v>0021906L</v>
      </c>
      <c r="B473" s="79" t="str">
        <f t="shared" si="95"/>
        <v>PR</v>
      </c>
      <c r="C473" s="79"/>
      <c r="D473" s="79"/>
      <c r="E473" s="79"/>
      <c r="F473" s="85"/>
      <c r="G473" s="79"/>
      <c r="I473" s="86"/>
      <c r="J473" s="87"/>
      <c r="L473" s="86"/>
      <c r="N473" s="87"/>
      <c r="O473" s="86"/>
      <c r="R473" s="79"/>
      <c r="U473" s="86"/>
      <c r="V473" s="87"/>
      <c r="X473" s="86"/>
      <c r="Z473" s="87"/>
      <c r="AA473" s="79"/>
      <c r="AD473" s="79"/>
      <c r="AG473" s="79"/>
      <c r="AH473" s="87"/>
      <c r="AJ473" s="86"/>
      <c r="AK473" s="98"/>
      <c r="AL473" s="87"/>
      <c r="AM473" s="86"/>
      <c r="AP473" s="86"/>
      <c r="AS473" s="86"/>
      <c r="AT473" s="87"/>
      <c r="AV473" s="86"/>
      <c r="AX473" s="87"/>
      <c r="AY473" s="86"/>
      <c r="BB473" s="86"/>
      <c r="BE473" s="86"/>
      <c r="BF473" s="87"/>
      <c r="BH473" s="79"/>
      <c r="BJ473" s="87"/>
      <c r="BK473" s="86"/>
      <c r="BL473" s="95"/>
      <c r="BN473" s="79"/>
      <c r="BQ473" s="86"/>
      <c r="BR473" s="93"/>
      <c r="BT473" s="79"/>
      <c r="BV473" s="87"/>
      <c r="BW473" s="86"/>
      <c r="BZ473" s="86"/>
      <c r="CA473" s="90"/>
      <c r="CC473" s="86"/>
      <c r="CD473" s="94"/>
      <c r="CF473" s="86"/>
      <c r="CH473" s="87"/>
      <c r="CI473" s="86"/>
      <c r="CL473" s="79"/>
      <c r="CO473" s="86"/>
      <c r="CP473" s="87"/>
      <c r="CT473" s="87"/>
      <c r="CU473" s="86"/>
      <c r="DB473" s="87"/>
      <c r="DD473" s="86"/>
      <c r="DE473" s="83"/>
      <c r="DF473" s="88"/>
      <c r="DG473" s="86"/>
      <c r="DH473" s="88"/>
      <c r="DI473" s="83"/>
      <c r="DJ473" s="83"/>
      <c r="DK473" s="88"/>
      <c r="DL473" s="83"/>
      <c r="DM473" s="83"/>
      <c r="DN473" s="83"/>
      <c r="DO473" s="83"/>
      <c r="DP473" s="83"/>
      <c r="DQ473" s="83"/>
      <c r="DR473" s="83"/>
      <c r="DS473" s="83"/>
      <c r="DT473" s="83"/>
      <c r="DU473" s="83"/>
      <c r="DV473" s="83"/>
      <c r="DW473" s="88"/>
      <c r="DX473" s="88"/>
      <c r="DY473" s="88"/>
      <c r="DZ473" s="83"/>
      <c r="EA473" s="83"/>
      <c r="EB473" s="83"/>
      <c r="EC473" s="83"/>
      <c r="ED473" s="83"/>
      <c r="EE473" s="83"/>
      <c r="EF473" s="83"/>
      <c r="EG473" s="83"/>
      <c r="EH473" s="83"/>
      <c r="EI473" s="83"/>
      <c r="EJ473" s="83"/>
      <c r="EK473" s="83"/>
      <c r="EL473" s="83"/>
      <c r="EM473" s="83"/>
      <c r="EN473" s="83"/>
      <c r="EO473" s="83"/>
      <c r="EP473" s="83"/>
      <c r="EQ473" s="83"/>
      <c r="ER473" s="83"/>
      <c r="ES473" s="83"/>
      <c r="ET473" s="83"/>
      <c r="EU473" s="83"/>
      <c r="EV473" s="83"/>
      <c r="EW473" s="83"/>
      <c r="EX473" s="83"/>
    </row>
    <row r="474" spans="1:154" s="81" customFormat="1" x14ac:dyDescent="0.2">
      <c r="A474" s="79" t="str">
        <f t="shared" si="95"/>
        <v>0021999M</v>
      </c>
      <c r="B474" s="79" t="str">
        <f t="shared" si="95"/>
        <v>PR</v>
      </c>
      <c r="C474" s="79"/>
      <c r="D474" s="79"/>
      <c r="E474" s="79"/>
      <c r="F474" s="85"/>
      <c r="G474" s="79"/>
      <c r="I474" s="86"/>
      <c r="J474" s="87"/>
      <c r="L474" s="86"/>
      <c r="N474" s="87"/>
      <c r="O474" s="86"/>
      <c r="R474" s="79"/>
      <c r="U474" s="86"/>
      <c r="V474" s="87"/>
      <c r="X474" s="86"/>
      <c r="Z474" s="87"/>
      <c r="AA474" s="79"/>
      <c r="AD474" s="79"/>
      <c r="AG474" s="79"/>
      <c r="AH474" s="87"/>
      <c r="AJ474" s="86"/>
      <c r="AK474" s="98"/>
      <c r="AL474" s="87"/>
      <c r="AM474" s="86"/>
      <c r="AP474" s="86"/>
      <c r="AS474" s="86"/>
      <c r="AT474" s="87"/>
      <c r="AV474" s="86"/>
      <c r="AX474" s="87"/>
      <c r="AY474" s="86"/>
      <c r="BB474" s="86"/>
      <c r="BE474" s="86"/>
      <c r="BF474" s="87"/>
      <c r="BH474" s="79"/>
      <c r="BJ474" s="87"/>
      <c r="BK474" s="86"/>
      <c r="BL474" s="95"/>
      <c r="BN474" s="79"/>
      <c r="BQ474" s="86"/>
      <c r="BR474" s="93"/>
      <c r="BT474" s="79"/>
      <c r="BV474" s="87"/>
      <c r="BW474" s="86"/>
      <c r="BZ474" s="86"/>
      <c r="CA474" s="90"/>
      <c r="CC474" s="86"/>
      <c r="CD474" s="94"/>
      <c r="CF474" s="86"/>
      <c r="CH474" s="87"/>
      <c r="CI474" s="86"/>
      <c r="CL474" s="79"/>
      <c r="CO474" s="86"/>
      <c r="CP474" s="87"/>
      <c r="CT474" s="87"/>
      <c r="CU474" s="86"/>
      <c r="DB474" s="87"/>
      <c r="DD474" s="86"/>
      <c r="DE474" s="83"/>
      <c r="DF474" s="88"/>
      <c r="DG474" s="86"/>
      <c r="DH474" s="88"/>
      <c r="DI474" s="83"/>
      <c r="DJ474" s="83"/>
      <c r="DK474" s="88"/>
      <c r="DL474" s="83"/>
      <c r="DM474" s="83"/>
      <c r="DN474" s="83"/>
      <c r="DO474" s="83"/>
      <c r="DP474" s="83"/>
      <c r="DQ474" s="83"/>
      <c r="DR474" s="83"/>
      <c r="DS474" s="83"/>
      <c r="DT474" s="83"/>
      <c r="DU474" s="83"/>
      <c r="DV474" s="83"/>
      <c r="DW474" s="88"/>
      <c r="DX474" s="88"/>
      <c r="DY474" s="88"/>
      <c r="DZ474" s="83"/>
      <c r="EA474" s="83"/>
      <c r="EB474" s="83"/>
      <c r="EC474" s="83"/>
      <c r="ED474" s="83"/>
      <c r="EE474" s="83"/>
      <c r="EF474" s="83"/>
      <c r="EG474" s="83"/>
      <c r="EH474" s="83"/>
      <c r="EI474" s="83"/>
      <c r="EJ474" s="83"/>
      <c r="EK474" s="83"/>
      <c r="EL474" s="83"/>
      <c r="EM474" s="83"/>
      <c r="EN474" s="83"/>
      <c r="EO474" s="83"/>
      <c r="EP474" s="83"/>
      <c r="EQ474" s="83"/>
      <c r="ER474" s="83"/>
      <c r="ES474" s="83"/>
      <c r="ET474" s="83"/>
      <c r="EU474" s="83"/>
      <c r="EV474" s="83"/>
      <c r="EW474" s="83"/>
      <c r="EX474" s="83"/>
    </row>
    <row r="475" spans="1:154" s="81" customFormat="1" x14ac:dyDescent="0.2">
      <c r="A475" s="79" t="str">
        <f t="shared" si="95"/>
        <v>0022002R</v>
      </c>
      <c r="B475" s="79" t="str">
        <f t="shared" si="95"/>
        <v>PR</v>
      </c>
      <c r="C475" s="79"/>
      <c r="D475" s="79"/>
      <c r="E475" s="79"/>
      <c r="F475" s="85"/>
      <c r="G475" s="79"/>
      <c r="I475" s="86"/>
      <c r="J475" s="87"/>
      <c r="L475" s="86"/>
      <c r="N475" s="87"/>
      <c r="O475" s="86"/>
      <c r="R475" s="79"/>
      <c r="U475" s="86"/>
      <c r="V475" s="87"/>
      <c r="X475" s="86"/>
      <c r="Z475" s="87"/>
      <c r="AA475" s="79"/>
      <c r="AD475" s="79"/>
      <c r="AG475" s="79"/>
      <c r="AH475" s="87"/>
      <c r="AJ475" s="86"/>
      <c r="AK475" s="98"/>
      <c r="AL475" s="87"/>
      <c r="AM475" s="86"/>
      <c r="AP475" s="86"/>
      <c r="AS475" s="86"/>
      <c r="AT475" s="87"/>
      <c r="AV475" s="86"/>
      <c r="AX475" s="87"/>
      <c r="AY475" s="86"/>
      <c r="BB475" s="86"/>
      <c r="BE475" s="86"/>
      <c r="BF475" s="87"/>
      <c r="BH475" s="79"/>
      <c r="BJ475" s="87"/>
      <c r="BK475" s="86"/>
      <c r="BL475" s="95"/>
      <c r="BN475" s="79"/>
      <c r="BQ475" s="86"/>
      <c r="BR475" s="93"/>
      <c r="BT475" s="79"/>
      <c r="BV475" s="87"/>
      <c r="BW475" s="86"/>
      <c r="BZ475" s="86"/>
      <c r="CA475" s="90"/>
      <c r="CC475" s="86"/>
      <c r="CD475" s="94"/>
      <c r="CF475" s="86"/>
      <c r="CH475" s="87"/>
      <c r="CI475" s="86"/>
      <c r="CL475" s="79"/>
      <c r="CO475" s="86"/>
      <c r="CP475" s="87"/>
      <c r="CT475" s="87"/>
      <c r="CU475" s="86"/>
      <c r="DB475" s="87"/>
      <c r="DD475" s="86"/>
      <c r="DE475" s="83"/>
      <c r="DF475" s="88"/>
      <c r="DG475" s="86"/>
      <c r="DH475" s="88"/>
      <c r="DI475" s="83"/>
      <c r="DJ475" s="83"/>
      <c r="DK475" s="88"/>
      <c r="DL475" s="83"/>
      <c r="DM475" s="83"/>
      <c r="DN475" s="83"/>
      <c r="DO475" s="83"/>
      <c r="DP475" s="83"/>
      <c r="DQ475" s="83"/>
      <c r="DR475" s="83"/>
      <c r="DS475" s="83"/>
      <c r="DT475" s="83"/>
      <c r="DU475" s="83"/>
      <c r="DV475" s="83"/>
      <c r="DW475" s="88"/>
      <c r="DX475" s="88"/>
      <c r="DY475" s="88"/>
      <c r="DZ475" s="83"/>
      <c r="EA475" s="83"/>
      <c r="EB475" s="83"/>
      <c r="EC475" s="83"/>
      <c r="ED475" s="83"/>
      <c r="EE475" s="83"/>
      <c r="EF475" s="83"/>
      <c r="EG475" s="83"/>
      <c r="EH475" s="83"/>
      <c r="EI475" s="83"/>
      <c r="EJ475" s="83"/>
      <c r="EK475" s="83"/>
      <c r="EL475" s="83"/>
      <c r="EM475" s="83"/>
      <c r="EN475" s="83"/>
      <c r="EO475" s="83"/>
      <c r="EP475" s="83"/>
      <c r="EQ475" s="83"/>
      <c r="ER475" s="83"/>
      <c r="ES475" s="83"/>
      <c r="ET475" s="83"/>
      <c r="EU475" s="83"/>
      <c r="EV475" s="83"/>
      <c r="EW475" s="83"/>
      <c r="EX475" s="83"/>
    </row>
    <row r="476" spans="1:154" s="81" customFormat="1" x14ac:dyDescent="0.2">
      <c r="A476" s="79" t="str">
        <f t="shared" si="95"/>
        <v>0601162M</v>
      </c>
      <c r="B476" s="79" t="str">
        <f t="shared" si="95"/>
        <v>PR</v>
      </c>
      <c r="C476" s="79"/>
      <c r="D476" s="79"/>
      <c r="E476" s="79"/>
      <c r="F476" s="85"/>
      <c r="G476" s="79"/>
      <c r="I476" s="86"/>
      <c r="J476" s="87"/>
      <c r="L476" s="86"/>
      <c r="N476" s="87"/>
      <c r="O476" s="86"/>
      <c r="R476" s="79"/>
      <c r="U476" s="86"/>
      <c r="V476" s="87"/>
      <c r="X476" s="86"/>
      <c r="Z476" s="87"/>
      <c r="AA476" s="79"/>
      <c r="AD476" s="79"/>
      <c r="AG476" s="79"/>
      <c r="AH476" s="87"/>
      <c r="AJ476" s="86"/>
      <c r="AK476" s="98"/>
      <c r="AL476" s="87"/>
      <c r="AM476" s="86"/>
      <c r="AP476" s="86"/>
      <c r="AS476" s="86"/>
      <c r="AT476" s="87"/>
      <c r="AV476" s="86"/>
      <c r="AX476" s="87"/>
      <c r="AY476" s="86"/>
      <c r="BB476" s="86"/>
      <c r="BE476" s="86"/>
      <c r="BF476" s="87"/>
      <c r="BH476" s="79"/>
      <c r="BJ476" s="87"/>
      <c r="BK476" s="86"/>
      <c r="BL476" s="95"/>
      <c r="BN476" s="79"/>
      <c r="BQ476" s="86"/>
      <c r="BR476" s="93"/>
      <c r="BT476" s="79"/>
      <c r="BV476" s="87"/>
      <c r="BW476" s="86"/>
      <c r="BZ476" s="86"/>
      <c r="CA476" s="90"/>
      <c r="CC476" s="86"/>
      <c r="CD476" s="94"/>
      <c r="CF476" s="86"/>
      <c r="CH476" s="87"/>
      <c r="CI476" s="86"/>
      <c r="CL476" s="79"/>
      <c r="CO476" s="86"/>
      <c r="CP476" s="87"/>
      <c r="CT476" s="87"/>
      <c r="CU476" s="86"/>
      <c r="DB476" s="87"/>
      <c r="DD476" s="86"/>
      <c r="DE476" s="83"/>
      <c r="DF476" s="88"/>
      <c r="DG476" s="86"/>
      <c r="DH476" s="88"/>
      <c r="DI476" s="83"/>
      <c r="DJ476" s="83"/>
      <c r="DK476" s="88"/>
      <c r="DL476" s="83"/>
      <c r="DM476" s="83"/>
      <c r="DN476" s="83"/>
      <c r="DO476" s="83"/>
      <c r="DP476" s="83"/>
      <c r="DQ476" s="83"/>
      <c r="DR476" s="83"/>
      <c r="DS476" s="83"/>
      <c r="DT476" s="83"/>
      <c r="DU476" s="83"/>
      <c r="DV476" s="83"/>
      <c r="DW476" s="88"/>
      <c r="DX476" s="88"/>
      <c r="DY476" s="88"/>
      <c r="DZ476" s="83"/>
      <c r="EA476" s="83"/>
      <c r="EB476" s="83"/>
      <c r="EC476" s="83"/>
      <c r="ED476" s="83"/>
      <c r="EE476" s="83"/>
      <c r="EF476" s="83"/>
      <c r="EG476" s="83"/>
      <c r="EH476" s="83"/>
      <c r="EI476" s="83"/>
      <c r="EJ476" s="83"/>
      <c r="EK476" s="83"/>
      <c r="EL476" s="83"/>
      <c r="EM476" s="83"/>
      <c r="EN476" s="83"/>
      <c r="EO476" s="83"/>
      <c r="EP476" s="83"/>
      <c r="EQ476" s="83"/>
      <c r="ER476" s="83"/>
      <c r="ES476" s="83"/>
      <c r="ET476" s="83"/>
      <c r="EU476" s="83"/>
      <c r="EV476" s="83"/>
      <c r="EW476" s="83"/>
      <c r="EX476" s="83"/>
    </row>
    <row r="477" spans="1:154" s="81" customFormat="1" x14ac:dyDescent="0.2">
      <c r="A477" s="79" t="str">
        <f t="shared" si="95"/>
        <v>0601164P</v>
      </c>
      <c r="B477" s="79" t="str">
        <f t="shared" si="95"/>
        <v>PR</v>
      </c>
      <c r="C477" s="79"/>
      <c r="D477" s="79"/>
      <c r="E477" s="79"/>
      <c r="F477" s="85"/>
      <c r="G477" s="79"/>
      <c r="I477" s="86"/>
      <c r="J477" s="87"/>
      <c r="L477" s="86"/>
      <c r="N477" s="87"/>
      <c r="O477" s="86"/>
      <c r="R477" s="79"/>
      <c r="U477" s="86"/>
      <c r="V477" s="87"/>
      <c r="X477" s="86"/>
      <c r="Z477" s="87"/>
      <c r="AA477" s="79"/>
      <c r="AD477" s="79"/>
      <c r="AG477" s="79"/>
      <c r="AH477" s="87"/>
      <c r="AJ477" s="86"/>
      <c r="AK477" s="98"/>
      <c r="AL477" s="87"/>
      <c r="AM477" s="86"/>
      <c r="AP477" s="86"/>
      <c r="AS477" s="86"/>
      <c r="AT477" s="87"/>
      <c r="AV477" s="86"/>
      <c r="AX477" s="87"/>
      <c r="AY477" s="86"/>
      <c r="BB477" s="86"/>
      <c r="BE477" s="86"/>
      <c r="BF477" s="87"/>
      <c r="BH477" s="79"/>
      <c r="BJ477" s="87"/>
      <c r="BK477" s="86"/>
      <c r="BL477" s="95"/>
      <c r="BN477" s="79"/>
      <c r="BQ477" s="86"/>
      <c r="BR477" s="93"/>
      <c r="BT477" s="79"/>
      <c r="BV477" s="87"/>
      <c r="BW477" s="86"/>
      <c r="BZ477" s="86"/>
      <c r="CA477" s="90"/>
      <c r="CC477" s="86"/>
      <c r="CD477" s="94"/>
      <c r="CF477" s="86"/>
      <c r="CH477" s="87"/>
      <c r="CI477" s="86"/>
      <c r="CL477" s="79"/>
      <c r="CO477" s="86"/>
      <c r="CP477" s="87"/>
      <c r="CT477" s="87"/>
      <c r="CU477" s="86"/>
      <c r="DB477" s="87"/>
      <c r="DD477" s="86"/>
      <c r="DE477" s="83"/>
      <c r="DF477" s="88"/>
      <c r="DG477" s="86"/>
      <c r="DH477" s="88"/>
      <c r="DI477" s="83"/>
      <c r="DJ477" s="83"/>
      <c r="DK477" s="88"/>
      <c r="DL477" s="83"/>
      <c r="DM477" s="83"/>
      <c r="DN477" s="83"/>
      <c r="DO477" s="83"/>
      <c r="DP477" s="83"/>
      <c r="DQ477" s="83"/>
      <c r="DR477" s="83"/>
      <c r="DS477" s="83"/>
      <c r="DT477" s="83"/>
      <c r="DU477" s="83"/>
      <c r="DV477" s="83"/>
      <c r="DW477" s="88"/>
      <c r="DX477" s="88"/>
      <c r="DY477" s="88"/>
      <c r="DZ477" s="83"/>
      <c r="EA477" s="83"/>
      <c r="EB477" s="83"/>
      <c r="EC477" s="83"/>
      <c r="ED477" s="83"/>
      <c r="EE477" s="83"/>
      <c r="EF477" s="83"/>
      <c r="EG477" s="83"/>
      <c r="EH477" s="83"/>
      <c r="EI477" s="83"/>
      <c r="EJ477" s="83"/>
      <c r="EK477" s="83"/>
      <c r="EL477" s="83"/>
      <c r="EM477" s="83"/>
      <c r="EN477" s="83"/>
      <c r="EO477" s="83"/>
      <c r="EP477" s="83"/>
      <c r="EQ477" s="83"/>
      <c r="ER477" s="83"/>
      <c r="ES477" s="83"/>
      <c r="ET477" s="83"/>
      <c r="EU477" s="83"/>
      <c r="EV477" s="83"/>
      <c r="EW477" s="83"/>
      <c r="EX477" s="83"/>
    </row>
    <row r="478" spans="1:154" s="81" customFormat="1" x14ac:dyDescent="0.2">
      <c r="A478" s="79" t="str">
        <f t="shared" si="95"/>
        <v>0601896K</v>
      </c>
      <c r="B478" s="79" t="str">
        <f t="shared" si="95"/>
        <v>PR</v>
      </c>
      <c r="C478" s="79"/>
      <c r="D478" s="79"/>
      <c r="E478" s="79"/>
      <c r="F478" s="85"/>
      <c r="G478" s="79"/>
      <c r="I478" s="86"/>
      <c r="J478" s="87"/>
      <c r="L478" s="86"/>
      <c r="N478" s="87"/>
      <c r="O478" s="86"/>
      <c r="R478" s="79"/>
      <c r="U478" s="86"/>
      <c r="V478" s="87"/>
      <c r="X478" s="86"/>
      <c r="Z478" s="87"/>
      <c r="AA478" s="79"/>
      <c r="AD478" s="79"/>
      <c r="AG478" s="79"/>
      <c r="AH478" s="87"/>
      <c r="AJ478" s="86"/>
      <c r="AK478" s="98"/>
      <c r="AL478" s="87"/>
      <c r="AM478" s="86"/>
      <c r="AP478" s="86"/>
      <c r="AS478" s="86"/>
      <c r="AT478" s="87"/>
      <c r="AV478" s="86"/>
      <c r="AX478" s="87"/>
      <c r="AY478" s="86"/>
      <c r="BB478" s="86"/>
      <c r="BE478" s="86"/>
      <c r="BF478" s="87"/>
      <c r="BH478" s="79"/>
      <c r="BJ478" s="87"/>
      <c r="BK478" s="86"/>
      <c r="BL478" s="95"/>
      <c r="BN478" s="79"/>
      <c r="BQ478" s="86"/>
      <c r="BR478" s="93"/>
      <c r="BT478" s="79"/>
      <c r="BV478" s="87"/>
      <c r="BW478" s="86"/>
      <c r="BZ478" s="86"/>
      <c r="CA478" s="90"/>
      <c r="CC478" s="86"/>
      <c r="CD478" s="94"/>
      <c r="CF478" s="86"/>
      <c r="CH478" s="87"/>
      <c r="CI478" s="86"/>
      <c r="CL478" s="79"/>
      <c r="CO478" s="86"/>
      <c r="CP478" s="87"/>
      <c r="CT478" s="87"/>
      <c r="CU478" s="86"/>
      <c r="DB478" s="87"/>
      <c r="DD478" s="86"/>
      <c r="DE478" s="83"/>
      <c r="DF478" s="88"/>
      <c r="DG478" s="86"/>
      <c r="DH478" s="88"/>
      <c r="DI478" s="83"/>
      <c r="DJ478" s="83"/>
      <c r="DK478" s="88"/>
      <c r="DL478" s="83"/>
      <c r="DM478" s="83"/>
      <c r="DN478" s="83"/>
      <c r="DO478" s="83"/>
      <c r="DP478" s="83"/>
      <c r="DQ478" s="83"/>
      <c r="DR478" s="83"/>
      <c r="DS478" s="83"/>
      <c r="DT478" s="83"/>
      <c r="DU478" s="83"/>
      <c r="DV478" s="83"/>
      <c r="DW478" s="88"/>
      <c r="DX478" s="88"/>
      <c r="DY478" s="88"/>
      <c r="DZ478" s="83"/>
      <c r="EA478" s="83"/>
      <c r="EB478" s="83"/>
      <c r="EC478" s="83"/>
      <c r="ED478" s="83"/>
      <c r="EE478" s="83"/>
      <c r="EF478" s="83"/>
      <c r="EG478" s="83"/>
      <c r="EH478" s="83"/>
      <c r="EI478" s="83"/>
      <c r="EJ478" s="83"/>
      <c r="EK478" s="83"/>
      <c r="EL478" s="83"/>
      <c r="EM478" s="83"/>
      <c r="EN478" s="83"/>
      <c r="EO478" s="83"/>
      <c r="EP478" s="83"/>
      <c r="EQ478" s="83"/>
      <c r="ER478" s="83"/>
      <c r="ES478" s="83"/>
      <c r="ET478" s="83"/>
      <c r="EU478" s="83"/>
      <c r="EV478" s="83"/>
      <c r="EW478" s="83"/>
      <c r="EX478" s="83"/>
    </row>
    <row r="479" spans="1:154" s="81" customFormat="1" x14ac:dyDescent="0.2">
      <c r="A479" s="79" t="str">
        <f t="shared" si="95"/>
        <v>0601946P</v>
      </c>
      <c r="B479" s="79" t="str">
        <f t="shared" si="95"/>
        <v>PR</v>
      </c>
      <c r="C479" s="79"/>
      <c r="D479" s="79"/>
      <c r="E479" s="79"/>
      <c r="F479" s="85"/>
      <c r="G479" s="79"/>
      <c r="I479" s="86"/>
      <c r="J479" s="87"/>
      <c r="L479" s="86"/>
      <c r="N479" s="87"/>
      <c r="O479" s="86"/>
      <c r="R479" s="79"/>
      <c r="U479" s="86"/>
      <c r="V479" s="87"/>
      <c r="X479" s="86"/>
      <c r="Z479" s="87"/>
      <c r="AA479" s="79"/>
      <c r="AD479" s="79"/>
      <c r="AG479" s="79"/>
      <c r="AH479" s="87"/>
      <c r="AJ479" s="86"/>
      <c r="AK479" s="98"/>
      <c r="AL479" s="87"/>
      <c r="AM479" s="86"/>
      <c r="AP479" s="86"/>
      <c r="AS479" s="86"/>
      <c r="AT479" s="87"/>
      <c r="AV479" s="86"/>
      <c r="AX479" s="87"/>
      <c r="AY479" s="86"/>
      <c r="BB479" s="86"/>
      <c r="BE479" s="86"/>
      <c r="BF479" s="87"/>
      <c r="BH479" s="79"/>
      <c r="BJ479" s="87"/>
      <c r="BK479" s="86"/>
      <c r="BL479" s="95"/>
      <c r="BN479" s="79"/>
      <c r="BQ479" s="86"/>
      <c r="BR479" s="93"/>
      <c r="BT479" s="79"/>
      <c r="BV479" s="87"/>
      <c r="BW479" s="86"/>
      <c r="BZ479" s="86"/>
      <c r="CA479" s="90"/>
      <c r="CC479" s="86"/>
      <c r="CD479" s="94"/>
      <c r="CF479" s="86"/>
      <c r="CH479" s="87"/>
      <c r="CI479" s="86"/>
      <c r="CL479" s="79"/>
      <c r="CO479" s="86"/>
      <c r="CP479" s="87"/>
      <c r="CT479" s="87"/>
      <c r="CU479" s="86"/>
      <c r="DB479" s="87"/>
      <c r="DD479" s="86"/>
      <c r="DE479" s="83"/>
      <c r="DF479" s="88"/>
      <c r="DG479" s="86"/>
      <c r="DH479" s="88"/>
      <c r="DI479" s="83"/>
      <c r="DJ479" s="83"/>
      <c r="DK479" s="88"/>
      <c r="DL479" s="83"/>
      <c r="DM479" s="83"/>
      <c r="DN479" s="83"/>
      <c r="DO479" s="83"/>
      <c r="DP479" s="83"/>
      <c r="DQ479" s="83"/>
      <c r="DR479" s="83"/>
      <c r="DS479" s="83"/>
      <c r="DT479" s="83"/>
      <c r="DU479" s="83"/>
      <c r="DV479" s="83"/>
      <c r="DW479" s="88"/>
      <c r="DX479" s="88"/>
      <c r="DY479" s="88"/>
      <c r="DZ479" s="83"/>
      <c r="EA479" s="83"/>
      <c r="EB479" s="83"/>
      <c r="EC479" s="83"/>
      <c r="ED479" s="83"/>
      <c r="EE479" s="83"/>
      <c r="EF479" s="83"/>
      <c r="EG479" s="83"/>
      <c r="EH479" s="83"/>
      <c r="EI479" s="83"/>
      <c r="EJ479" s="83"/>
      <c r="EK479" s="83"/>
      <c r="EL479" s="83"/>
      <c r="EM479" s="83"/>
      <c r="EN479" s="83"/>
      <c r="EO479" s="83"/>
      <c r="EP479" s="83"/>
      <c r="EQ479" s="83"/>
      <c r="ER479" s="83"/>
      <c r="ES479" s="83"/>
      <c r="ET479" s="83"/>
      <c r="EU479" s="83"/>
      <c r="EV479" s="83"/>
      <c r="EW479" s="83"/>
      <c r="EX479" s="83"/>
    </row>
    <row r="480" spans="1:154" s="81" customFormat="1" x14ac:dyDescent="0.2">
      <c r="A480" s="79" t="str">
        <f t="shared" si="95"/>
        <v>0601947R</v>
      </c>
      <c r="B480" s="79" t="str">
        <f t="shared" si="95"/>
        <v>PR</v>
      </c>
      <c r="C480" s="79"/>
      <c r="D480" s="79"/>
      <c r="E480" s="79"/>
      <c r="F480" s="85"/>
      <c r="G480" s="79"/>
      <c r="I480" s="86"/>
      <c r="J480" s="87"/>
      <c r="L480" s="86"/>
      <c r="N480" s="87"/>
      <c r="O480" s="86"/>
      <c r="R480" s="79"/>
      <c r="U480" s="86"/>
      <c r="V480" s="87"/>
      <c r="X480" s="86"/>
      <c r="Z480" s="87"/>
      <c r="AA480" s="79"/>
      <c r="AD480" s="79"/>
      <c r="AG480" s="79"/>
      <c r="AH480" s="87"/>
      <c r="AJ480" s="86"/>
      <c r="AK480" s="98"/>
      <c r="AL480" s="87"/>
      <c r="AM480" s="86"/>
      <c r="AP480" s="86"/>
      <c r="AS480" s="86"/>
      <c r="AT480" s="87"/>
      <c r="AV480" s="86"/>
      <c r="AX480" s="87"/>
      <c r="AY480" s="86"/>
      <c r="BB480" s="86"/>
      <c r="BE480" s="86"/>
      <c r="BF480" s="87"/>
      <c r="BH480" s="79"/>
      <c r="BJ480" s="87"/>
      <c r="BK480" s="86"/>
      <c r="BL480" s="95"/>
      <c r="BN480" s="79"/>
      <c r="BQ480" s="86"/>
      <c r="BR480" s="93"/>
      <c r="BT480" s="79"/>
      <c r="BV480" s="87"/>
      <c r="BW480" s="86"/>
      <c r="BZ480" s="86"/>
      <c r="CA480" s="90"/>
      <c r="CC480" s="86"/>
      <c r="CD480" s="94"/>
      <c r="CF480" s="86"/>
      <c r="CH480" s="87"/>
      <c r="CI480" s="86"/>
      <c r="CL480" s="79"/>
      <c r="CO480" s="86"/>
      <c r="CP480" s="87"/>
      <c r="CT480" s="87"/>
      <c r="CU480" s="86"/>
      <c r="DB480" s="87"/>
      <c r="DD480" s="86"/>
      <c r="DE480" s="83"/>
      <c r="DF480" s="88"/>
      <c r="DG480" s="86"/>
      <c r="DH480" s="88"/>
      <c r="DI480" s="83"/>
      <c r="DJ480" s="83"/>
      <c r="DK480" s="88"/>
      <c r="DL480" s="83"/>
      <c r="DM480" s="83"/>
      <c r="DN480" s="83"/>
      <c r="DO480" s="83"/>
      <c r="DP480" s="83"/>
      <c r="DQ480" s="83"/>
      <c r="DR480" s="83"/>
      <c r="DS480" s="83"/>
      <c r="DT480" s="83"/>
      <c r="DU480" s="83"/>
      <c r="DV480" s="83"/>
      <c r="DW480" s="88"/>
      <c r="DX480" s="88"/>
      <c r="DY480" s="88"/>
      <c r="DZ480" s="83"/>
      <c r="EA480" s="83"/>
      <c r="EB480" s="83"/>
      <c r="EC480" s="83"/>
      <c r="ED480" s="83"/>
      <c r="EE480" s="83"/>
      <c r="EF480" s="83"/>
      <c r="EG480" s="83"/>
      <c r="EH480" s="83"/>
      <c r="EI480" s="83"/>
      <c r="EJ480" s="83"/>
      <c r="EK480" s="83"/>
      <c r="EL480" s="83"/>
      <c r="EM480" s="83"/>
      <c r="EN480" s="83"/>
      <c r="EO480" s="83"/>
      <c r="EP480" s="83"/>
      <c r="EQ480" s="83"/>
      <c r="ER480" s="83"/>
      <c r="ES480" s="83"/>
      <c r="ET480" s="83"/>
      <c r="EU480" s="83"/>
      <c r="EV480" s="83"/>
      <c r="EW480" s="83"/>
      <c r="EX480" s="83"/>
    </row>
    <row r="481" spans="1:154" s="81" customFormat="1" x14ac:dyDescent="0.2">
      <c r="A481" s="79" t="str">
        <f t="shared" si="95"/>
        <v>0801231D</v>
      </c>
      <c r="B481" s="79" t="str">
        <f t="shared" si="95"/>
        <v>PR</v>
      </c>
      <c r="C481" s="79"/>
      <c r="D481" s="79"/>
      <c r="E481" s="79"/>
      <c r="F481" s="85"/>
      <c r="G481" s="79"/>
      <c r="I481" s="86"/>
      <c r="J481" s="87"/>
      <c r="L481" s="86"/>
      <c r="N481" s="87"/>
      <c r="O481" s="86"/>
      <c r="R481" s="79"/>
      <c r="U481" s="86"/>
      <c r="V481" s="87"/>
      <c r="X481" s="86"/>
      <c r="Z481" s="87"/>
      <c r="AA481" s="79"/>
      <c r="AD481" s="79"/>
      <c r="AG481" s="79"/>
      <c r="AH481" s="87"/>
      <c r="AJ481" s="86"/>
      <c r="AK481" s="98"/>
      <c r="AL481" s="87"/>
      <c r="AM481" s="86"/>
      <c r="AP481" s="86"/>
      <c r="AS481" s="86"/>
      <c r="AT481" s="87"/>
      <c r="AV481" s="86"/>
      <c r="AX481" s="87"/>
      <c r="AY481" s="86"/>
      <c r="BB481" s="86"/>
      <c r="BE481" s="86"/>
      <c r="BF481" s="87"/>
      <c r="BH481" s="79"/>
      <c r="BJ481" s="87"/>
      <c r="BK481" s="86"/>
      <c r="BL481" s="95"/>
      <c r="BN481" s="79"/>
      <c r="BQ481" s="86"/>
      <c r="BR481" s="93"/>
      <c r="BT481" s="79"/>
      <c r="BV481" s="87"/>
      <c r="BW481" s="86"/>
      <c r="BZ481" s="86"/>
      <c r="CA481" s="90"/>
      <c r="CC481" s="86"/>
      <c r="CD481" s="94"/>
      <c r="CF481" s="86"/>
      <c r="CH481" s="87"/>
      <c r="CI481" s="86"/>
      <c r="CL481" s="79"/>
      <c r="CO481" s="86"/>
      <c r="CP481" s="87"/>
      <c r="CT481" s="87"/>
      <c r="CU481" s="86"/>
      <c r="DB481" s="87"/>
      <c r="DD481" s="86"/>
      <c r="DE481" s="83"/>
      <c r="DF481" s="88"/>
      <c r="DG481" s="86"/>
      <c r="DH481" s="88"/>
      <c r="DI481" s="83"/>
      <c r="DJ481" s="83"/>
      <c r="DK481" s="88"/>
      <c r="DL481" s="83"/>
      <c r="DM481" s="83"/>
      <c r="DN481" s="83"/>
      <c r="DO481" s="83"/>
      <c r="DP481" s="83"/>
      <c r="DQ481" s="83"/>
      <c r="DR481" s="83"/>
      <c r="DS481" s="83"/>
      <c r="DT481" s="83"/>
      <c r="DU481" s="83"/>
      <c r="DV481" s="83"/>
      <c r="DW481" s="88"/>
      <c r="DX481" s="88"/>
      <c r="DY481" s="88"/>
      <c r="DZ481" s="83"/>
      <c r="EA481" s="83"/>
      <c r="EB481" s="83"/>
      <c r="EC481" s="83"/>
      <c r="ED481" s="83"/>
      <c r="EE481" s="83"/>
      <c r="EF481" s="83"/>
      <c r="EG481" s="83"/>
      <c r="EH481" s="83"/>
      <c r="EI481" s="83"/>
      <c r="EJ481" s="83"/>
      <c r="EK481" s="83"/>
      <c r="EL481" s="83"/>
      <c r="EM481" s="83"/>
      <c r="EN481" s="83"/>
      <c r="EO481" s="83"/>
      <c r="EP481" s="83"/>
      <c r="EQ481" s="83"/>
      <c r="ER481" s="83"/>
      <c r="ES481" s="83"/>
      <c r="ET481" s="83"/>
      <c r="EU481" s="83"/>
      <c r="EV481" s="83"/>
      <c r="EW481" s="83"/>
      <c r="EX481" s="83"/>
    </row>
    <row r="482" spans="1:154" s="81" customFormat="1" x14ac:dyDescent="0.2">
      <c r="A482" s="79" t="str">
        <f t="shared" si="95"/>
        <v>0801945E</v>
      </c>
      <c r="B482" s="79" t="str">
        <f t="shared" si="95"/>
        <v>PR</v>
      </c>
      <c r="C482" s="79"/>
      <c r="D482" s="79"/>
      <c r="E482" s="79"/>
      <c r="F482" s="85"/>
      <c r="G482" s="79"/>
      <c r="I482" s="86"/>
      <c r="J482" s="87"/>
      <c r="L482" s="86"/>
      <c r="N482" s="87"/>
      <c r="O482" s="86"/>
      <c r="R482" s="79"/>
      <c r="U482" s="86"/>
      <c r="V482" s="87"/>
      <c r="X482" s="86"/>
      <c r="Z482" s="87"/>
      <c r="AA482" s="79"/>
      <c r="AD482" s="79"/>
      <c r="AG482" s="79"/>
      <c r="AH482" s="87"/>
      <c r="AJ482" s="86"/>
      <c r="AK482" s="98"/>
      <c r="AL482" s="87"/>
      <c r="AM482" s="86"/>
      <c r="AP482" s="86"/>
      <c r="AS482" s="86"/>
      <c r="AT482" s="87"/>
      <c r="AV482" s="86"/>
      <c r="AX482" s="87"/>
      <c r="AY482" s="86"/>
      <c r="BB482" s="86"/>
      <c r="BE482" s="86"/>
      <c r="BF482" s="87"/>
      <c r="BH482" s="79"/>
      <c r="BJ482" s="87"/>
      <c r="BK482" s="86"/>
      <c r="BL482" s="95"/>
      <c r="BN482" s="79"/>
      <c r="BQ482" s="86"/>
      <c r="BR482" s="93"/>
      <c r="BT482" s="79"/>
      <c r="BV482" s="87"/>
      <c r="BW482" s="86"/>
      <c r="BZ482" s="86"/>
      <c r="CA482" s="90"/>
      <c r="CC482" s="86"/>
      <c r="CD482" s="94"/>
      <c r="CF482" s="86"/>
      <c r="CH482" s="87"/>
      <c r="CI482" s="86"/>
      <c r="CL482" s="79"/>
      <c r="CO482" s="86"/>
      <c r="CP482" s="87"/>
      <c r="CT482" s="87"/>
      <c r="CU482" s="86"/>
      <c r="DB482" s="87"/>
      <c r="DD482" s="86"/>
      <c r="DE482" s="83"/>
      <c r="DF482" s="88"/>
      <c r="DG482" s="86"/>
      <c r="DH482" s="88"/>
      <c r="DI482" s="83"/>
      <c r="DJ482" s="83"/>
      <c r="DK482" s="88"/>
      <c r="DL482" s="83"/>
      <c r="DM482" s="83"/>
      <c r="DN482" s="83"/>
      <c r="DO482" s="83"/>
      <c r="DP482" s="83"/>
      <c r="DQ482" s="83"/>
      <c r="DR482" s="83"/>
      <c r="DS482" s="83"/>
      <c r="DT482" s="83"/>
      <c r="DU482" s="83"/>
      <c r="DV482" s="83"/>
      <c r="DW482" s="88"/>
      <c r="DX482" s="88"/>
      <c r="DY482" s="88"/>
      <c r="DZ482" s="83"/>
      <c r="EA482" s="83"/>
      <c r="EB482" s="83"/>
      <c r="EC482" s="83"/>
      <c r="ED482" s="83"/>
      <c r="EE482" s="83"/>
      <c r="EF482" s="83"/>
      <c r="EG482" s="83"/>
      <c r="EH482" s="83"/>
      <c r="EI482" s="83"/>
      <c r="EJ482" s="83"/>
      <c r="EK482" s="83"/>
      <c r="EL482" s="83"/>
      <c r="EM482" s="83"/>
      <c r="EN482" s="83"/>
      <c r="EO482" s="83"/>
      <c r="EP482" s="83"/>
      <c r="EQ482" s="83"/>
      <c r="ER482" s="83"/>
      <c r="ES482" s="83"/>
      <c r="ET482" s="83"/>
      <c r="EU482" s="83"/>
      <c r="EV482" s="83"/>
      <c r="EW482" s="83"/>
      <c r="EX482" s="83"/>
    </row>
    <row r="483" spans="1:154" s="81" customFormat="1" x14ac:dyDescent="0.2">
      <c r="A483" s="79" t="str">
        <f t="shared" si="95"/>
        <v>0801946F</v>
      </c>
      <c r="B483" s="79" t="str">
        <f t="shared" si="95"/>
        <v>PR</v>
      </c>
      <c r="C483" s="79"/>
      <c r="D483" s="79"/>
      <c r="E483" s="79"/>
      <c r="F483" s="85"/>
      <c r="G483" s="79"/>
      <c r="I483" s="86"/>
      <c r="J483" s="87"/>
      <c r="L483" s="86"/>
      <c r="N483" s="87"/>
      <c r="O483" s="86"/>
      <c r="R483" s="79"/>
      <c r="U483" s="86"/>
      <c r="V483" s="87"/>
      <c r="X483" s="86"/>
      <c r="Z483" s="87"/>
      <c r="AA483" s="79"/>
      <c r="AD483" s="79"/>
      <c r="AG483" s="79"/>
      <c r="AH483" s="87"/>
      <c r="AJ483" s="86"/>
      <c r="AK483" s="98"/>
      <c r="AL483" s="87"/>
      <c r="AM483" s="86"/>
      <c r="AP483" s="86"/>
      <c r="AS483" s="86"/>
      <c r="AT483" s="87"/>
      <c r="AV483" s="86"/>
      <c r="AX483" s="87"/>
      <c r="AY483" s="86"/>
      <c r="BB483" s="86"/>
      <c r="BE483" s="86"/>
      <c r="BF483" s="87"/>
      <c r="BH483" s="79"/>
      <c r="BJ483" s="87"/>
      <c r="BK483" s="86"/>
      <c r="BL483" s="95"/>
      <c r="BN483" s="79"/>
      <c r="BQ483" s="86"/>
      <c r="BR483" s="93"/>
      <c r="BT483" s="79"/>
      <c r="BV483" s="87"/>
      <c r="BW483" s="86"/>
      <c r="BZ483" s="86"/>
      <c r="CA483" s="90"/>
      <c r="CC483" s="86"/>
      <c r="CD483" s="94"/>
      <c r="CF483" s="86"/>
      <c r="CH483" s="87"/>
      <c r="CI483" s="86"/>
      <c r="CL483" s="79"/>
      <c r="CO483" s="86"/>
      <c r="CP483" s="87"/>
      <c r="CT483" s="87"/>
      <c r="CU483" s="86"/>
      <c r="DB483" s="87"/>
      <c r="DD483" s="86"/>
      <c r="DE483" s="83"/>
      <c r="DF483" s="88"/>
      <c r="DG483" s="86"/>
      <c r="DH483" s="88"/>
      <c r="DI483" s="83"/>
      <c r="DJ483" s="83"/>
      <c r="DK483" s="88"/>
      <c r="DL483" s="83"/>
      <c r="DM483" s="83"/>
      <c r="DN483" s="83"/>
      <c r="DO483" s="83"/>
      <c r="DP483" s="83"/>
      <c r="DQ483" s="83"/>
      <c r="DR483" s="83"/>
      <c r="DS483" s="83"/>
      <c r="DT483" s="83"/>
      <c r="DU483" s="83"/>
      <c r="DV483" s="83"/>
      <c r="DW483" s="88"/>
      <c r="DX483" s="88"/>
      <c r="DY483" s="88"/>
      <c r="DZ483" s="83"/>
      <c r="EA483" s="83"/>
      <c r="EB483" s="83"/>
      <c r="EC483" s="83"/>
      <c r="ED483" s="83"/>
      <c r="EE483" s="83"/>
      <c r="EF483" s="83"/>
      <c r="EG483" s="83"/>
      <c r="EH483" s="83"/>
      <c r="EI483" s="83"/>
      <c r="EJ483" s="83"/>
      <c r="EK483" s="83"/>
      <c r="EL483" s="83"/>
      <c r="EM483" s="83"/>
      <c r="EN483" s="83"/>
      <c r="EO483" s="83"/>
      <c r="EP483" s="83"/>
      <c r="EQ483" s="83"/>
      <c r="ER483" s="83"/>
      <c r="ES483" s="83"/>
      <c r="ET483" s="83"/>
      <c r="EU483" s="83"/>
      <c r="EV483" s="83"/>
      <c r="EW483" s="83"/>
      <c r="EX483" s="83"/>
    </row>
    <row r="484" spans="1:154" s="81" customFormat="1" x14ac:dyDescent="0.2">
      <c r="A484" s="79" t="str">
        <f t="shared" si="95"/>
        <v>0801947G</v>
      </c>
      <c r="B484" s="79" t="str">
        <f t="shared" si="95"/>
        <v>PR</v>
      </c>
      <c r="C484" s="79"/>
      <c r="D484" s="79"/>
      <c r="E484" s="79"/>
      <c r="F484" s="85"/>
      <c r="G484" s="79"/>
      <c r="I484" s="86"/>
      <c r="J484" s="87"/>
      <c r="L484" s="86"/>
      <c r="N484" s="87"/>
      <c r="O484" s="86"/>
      <c r="R484" s="79"/>
      <c r="U484" s="86"/>
      <c r="V484" s="87"/>
      <c r="X484" s="86"/>
      <c r="Z484" s="87"/>
      <c r="AA484" s="79"/>
      <c r="AD484" s="79"/>
      <c r="AG484" s="79"/>
      <c r="AH484" s="87"/>
      <c r="AJ484" s="86"/>
      <c r="AK484" s="98"/>
      <c r="AL484" s="87"/>
      <c r="AM484" s="86"/>
      <c r="AP484" s="86"/>
      <c r="AS484" s="86"/>
      <c r="AT484" s="87"/>
      <c r="AV484" s="86"/>
      <c r="AX484" s="87"/>
      <c r="AY484" s="86"/>
      <c r="BB484" s="86"/>
      <c r="BE484" s="86"/>
      <c r="BF484" s="87"/>
      <c r="BH484" s="79"/>
      <c r="BJ484" s="87"/>
      <c r="BK484" s="86"/>
      <c r="BL484" s="95"/>
      <c r="BN484" s="79"/>
      <c r="BQ484" s="86"/>
      <c r="BR484" s="93"/>
      <c r="BT484" s="79"/>
      <c r="BV484" s="87"/>
      <c r="BW484" s="86"/>
      <c r="BZ484" s="86"/>
      <c r="CA484" s="90"/>
      <c r="CC484" s="86"/>
      <c r="CD484" s="94"/>
      <c r="CF484" s="86"/>
      <c r="CH484" s="87"/>
      <c r="CI484" s="86"/>
      <c r="CL484" s="79"/>
      <c r="CO484" s="86"/>
      <c r="CP484" s="87"/>
      <c r="CT484" s="87"/>
      <c r="CU484" s="86"/>
      <c r="DB484" s="87"/>
      <c r="DD484" s="86"/>
      <c r="DE484" s="83"/>
      <c r="DF484" s="88"/>
      <c r="DG484" s="86"/>
      <c r="DH484" s="88"/>
      <c r="DI484" s="83"/>
      <c r="DJ484" s="83"/>
      <c r="DK484" s="88"/>
      <c r="DL484" s="83"/>
      <c r="DM484" s="83"/>
      <c r="DN484" s="83"/>
      <c r="DO484" s="83"/>
      <c r="DP484" s="83"/>
      <c r="DQ484" s="83"/>
      <c r="DR484" s="83"/>
      <c r="DS484" s="83"/>
      <c r="DT484" s="83"/>
      <c r="DU484" s="83"/>
      <c r="DV484" s="83"/>
      <c r="DW484" s="88"/>
      <c r="DX484" s="88"/>
      <c r="DY484" s="88"/>
      <c r="DZ484" s="83"/>
      <c r="EA484" s="83"/>
      <c r="EB484" s="83"/>
      <c r="EC484" s="83"/>
      <c r="ED484" s="83"/>
      <c r="EE484" s="83"/>
      <c r="EF484" s="83"/>
      <c r="EG484" s="83"/>
      <c r="EH484" s="83"/>
      <c r="EI484" s="83"/>
      <c r="EJ484" s="83"/>
      <c r="EK484" s="83"/>
      <c r="EL484" s="83"/>
      <c r="EM484" s="83"/>
      <c r="EN484" s="83"/>
      <c r="EO484" s="83"/>
      <c r="EP484" s="83"/>
      <c r="EQ484" s="83"/>
      <c r="ER484" s="83"/>
      <c r="ES484" s="83"/>
      <c r="ET484" s="83"/>
      <c r="EU484" s="83"/>
      <c r="EV484" s="83"/>
      <c r="EW484" s="83"/>
      <c r="EX484" s="83"/>
    </row>
    <row r="485" spans="1:154" s="81" customFormat="1" x14ac:dyDescent="0.2">
      <c r="A485" s="79" t="str">
        <f t="shared" ref="A485:B488" si="120">A73</f>
        <v>0801948H</v>
      </c>
      <c r="B485" s="79" t="str">
        <f t="shared" si="120"/>
        <v>PR</v>
      </c>
      <c r="C485" s="79"/>
      <c r="D485" s="79"/>
      <c r="E485" s="79"/>
      <c r="F485" s="85"/>
      <c r="G485" s="79"/>
      <c r="I485" s="86"/>
      <c r="J485" s="87"/>
      <c r="L485" s="86"/>
      <c r="N485" s="87"/>
      <c r="O485" s="86"/>
      <c r="R485" s="79"/>
      <c r="U485" s="86"/>
      <c r="V485" s="87"/>
      <c r="X485" s="86"/>
      <c r="Z485" s="87"/>
      <c r="AA485" s="79"/>
      <c r="AD485" s="79"/>
      <c r="AG485" s="79"/>
      <c r="AH485" s="87"/>
      <c r="AJ485" s="86"/>
      <c r="AK485" s="98"/>
      <c r="AL485" s="87"/>
      <c r="AM485" s="86"/>
      <c r="AP485" s="86"/>
      <c r="AS485" s="86"/>
      <c r="AT485" s="87"/>
      <c r="AV485" s="86"/>
      <c r="AX485" s="87"/>
      <c r="AY485" s="86"/>
      <c r="BB485" s="86"/>
      <c r="BE485" s="86"/>
      <c r="BF485" s="87"/>
      <c r="BH485" s="79"/>
      <c r="BJ485" s="87"/>
      <c r="BK485" s="86"/>
      <c r="BL485" s="95"/>
      <c r="BN485" s="79"/>
      <c r="BQ485" s="86"/>
      <c r="BR485" s="93"/>
      <c r="BT485" s="79"/>
      <c r="BV485" s="87"/>
      <c r="BW485" s="86"/>
      <c r="BZ485" s="86"/>
      <c r="CA485" s="90"/>
      <c r="CC485" s="86"/>
      <c r="CD485" s="94"/>
      <c r="CF485" s="86"/>
      <c r="CH485" s="87"/>
      <c r="CI485" s="86"/>
      <c r="CL485" s="79"/>
      <c r="CO485" s="86"/>
      <c r="CP485" s="87"/>
      <c r="CT485" s="87"/>
      <c r="CU485" s="86"/>
      <c r="DB485" s="87"/>
      <c r="DD485" s="86"/>
      <c r="DE485" s="83"/>
      <c r="DF485" s="88"/>
      <c r="DG485" s="86"/>
      <c r="DH485" s="88"/>
      <c r="DI485" s="83"/>
      <c r="DJ485" s="83"/>
      <c r="DK485" s="88"/>
      <c r="DL485" s="83"/>
      <c r="DM485" s="83"/>
      <c r="DN485" s="83"/>
      <c r="DO485" s="83"/>
      <c r="DP485" s="83"/>
      <c r="DQ485" s="83"/>
      <c r="DR485" s="83"/>
      <c r="DS485" s="83"/>
      <c r="DT485" s="83"/>
      <c r="DU485" s="83"/>
      <c r="DV485" s="83"/>
      <c r="DW485" s="88"/>
      <c r="DX485" s="88"/>
      <c r="DY485" s="88"/>
      <c r="DZ485" s="83"/>
      <c r="EA485" s="83"/>
      <c r="EB485" s="83"/>
      <c r="EC485" s="83"/>
      <c r="ED485" s="83"/>
      <c r="EE485" s="83"/>
      <c r="EF485" s="83"/>
      <c r="EG485" s="83"/>
      <c r="EH485" s="83"/>
      <c r="EI485" s="83"/>
      <c r="EJ485" s="83"/>
      <c r="EK485" s="83"/>
      <c r="EL485" s="83"/>
      <c r="EM485" s="83"/>
      <c r="EN485" s="83"/>
      <c r="EO485" s="83"/>
      <c r="EP485" s="83"/>
      <c r="EQ485" s="83"/>
      <c r="ER485" s="83"/>
      <c r="ES485" s="83"/>
      <c r="ET485" s="83"/>
      <c r="EU485" s="83"/>
      <c r="EV485" s="83"/>
      <c r="EW485" s="83"/>
      <c r="EX485" s="83"/>
    </row>
    <row r="486" spans="1:154" s="81" customFormat="1" x14ac:dyDescent="0.2">
      <c r="A486" s="79" t="str">
        <f t="shared" si="120"/>
        <v>0801949J</v>
      </c>
      <c r="B486" s="79" t="str">
        <f t="shared" si="120"/>
        <v>PR</v>
      </c>
      <c r="C486" s="79"/>
      <c r="D486" s="79"/>
      <c r="E486" s="79"/>
      <c r="F486" s="85"/>
      <c r="G486" s="79"/>
      <c r="I486" s="86"/>
      <c r="J486" s="87"/>
      <c r="L486" s="86"/>
      <c r="N486" s="87"/>
      <c r="O486" s="86"/>
      <c r="R486" s="79"/>
      <c r="U486" s="86"/>
      <c r="V486" s="87"/>
      <c r="X486" s="86"/>
      <c r="Z486" s="87"/>
      <c r="AA486" s="79"/>
      <c r="AD486" s="79"/>
      <c r="AG486" s="79"/>
      <c r="AH486" s="87"/>
      <c r="AJ486" s="86"/>
      <c r="AK486" s="98"/>
      <c r="AL486" s="87"/>
      <c r="AM486" s="86"/>
      <c r="AP486" s="86"/>
      <c r="AS486" s="86"/>
      <c r="AT486" s="87"/>
      <c r="AV486" s="86"/>
      <c r="AX486" s="87"/>
      <c r="AY486" s="86"/>
      <c r="BB486" s="86"/>
      <c r="BE486" s="86"/>
      <c r="BF486" s="87"/>
      <c r="BH486" s="79"/>
      <c r="BJ486" s="87"/>
      <c r="BK486" s="86"/>
      <c r="BL486" s="95"/>
      <c r="BN486" s="79"/>
      <c r="BQ486" s="86"/>
      <c r="BR486" s="93"/>
      <c r="BT486" s="79"/>
      <c r="BV486" s="87"/>
      <c r="BW486" s="86"/>
      <c r="BZ486" s="86"/>
      <c r="CA486" s="90"/>
      <c r="CC486" s="86"/>
      <c r="CD486" s="94"/>
      <c r="CF486" s="86"/>
      <c r="CH486" s="87"/>
      <c r="CI486" s="86"/>
      <c r="CL486" s="79"/>
      <c r="CO486" s="86"/>
      <c r="CP486" s="87"/>
      <c r="CT486" s="87"/>
      <c r="CU486" s="86"/>
      <c r="DB486" s="87"/>
      <c r="DD486" s="86"/>
      <c r="DE486" s="83"/>
      <c r="DF486" s="88"/>
      <c r="DG486" s="86"/>
      <c r="DH486" s="88"/>
      <c r="DI486" s="83"/>
      <c r="DJ486" s="83"/>
      <c r="DK486" s="88"/>
      <c r="DL486" s="83"/>
      <c r="DM486" s="83"/>
      <c r="DN486" s="83"/>
      <c r="DO486" s="83"/>
      <c r="DP486" s="83"/>
      <c r="DQ486" s="83"/>
      <c r="DR486" s="83"/>
      <c r="DS486" s="83"/>
      <c r="DT486" s="83"/>
      <c r="DU486" s="83"/>
      <c r="DV486" s="83"/>
      <c r="DW486" s="88"/>
      <c r="DX486" s="88"/>
      <c r="DY486" s="88"/>
      <c r="DZ486" s="83"/>
      <c r="EA486" s="83"/>
      <c r="EB486" s="83"/>
      <c r="EC486" s="83"/>
      <c r="ED486" s="83"/>
      <c r="EE486" s="83"/>
      <c r="EF486" s="83"/>
      <c r="EG486" s="83"/>
      <c r="EH486" s="83"/>
      <c r="EI486" s="83"/>
      <c r="EJ486" s="83"/>
      <c r="EK486" s="83"/>
      <c r="EL486" s="83"/>
      <c r="EM486" s="83"/>
      <c r="EN486" s="83"/>
      <c r="EO486" s="83"/>
      <c r="EP486" s="83"/>
      <c r="EQ486" s="83"/>
      <c r="ER486" s="83"/>
      <c r="ES486" s="83"/>
      <c r="ET486" s="83"/>
      <c r="EU486" s="83"/>
      <c r="EV486" s="83"/>
      <c r="EW486" s="83"/>
      <c r="EX486" s="83"/>
    </row>
    <row r="487" spans="1:154" s="81" customFormat="1" x14ac:dyDescent="0.2">
      <c r="A487" s="79" t="str">
        <f t="shared" si="120"/>
        <v>0801950K</v>
      </c>
      <c r="B487" s="79" t="str">
        <f t="shared" si="120"/>
        <v>PR</v>
      </c>
      <c r="C487" s="79"/>
      <c r="D487" s="79"/>
      <c r="E487" s="79"/>
      <c r="F487" s="85"/>
      <c r="G487" s="79"/>
      <c r="I487" s="86"/>
      <c r="J487" s="87"/>
      <c r="L487" s="86"/>
      <c r="N487" s="87"/>
      <c r="O487" s="86"/>
      <c r="R487" s="79"/>
      <c r="U487" s="86"/>
      <c r="V487" s="87"/>
      <c r="X487" s="86"/>
      <c r="Z487" s="87"/>
      <c r="AA487" s="79"/>
      <c r="AD487" s="79"/>
      <c r="AG487" s="79"/>
      <c r="AH487" s="87"/>
      <c r="AJ487" s="86"/>
      <c r="AK487" s="98"/>
      <c r="AL487" s="87"/>
      <c r="AM487" s="86"/>
      <c r="AP487" s="86"/>
      <c r="AS487" s="86"/>
      <c r="AT487" s="87"/>
      <c r="AV487" s="86"/>
      <c r="AX487" s="87"/>
      <c r="AY487" s="86"/>
      <c r="BB487" s="86"/>
      <c r="BE487" s="86"/>
      <c r="BF487" s="87"/>
      <c r="BH487" s="79"/>
      <c r="BJ487" s="87"/>
      <c r="BK487" s="86"/>
      <c r="BL487" s="95"/>
      <c r="BN487" s="79"/>
      <c r="BQ487" s="86"/>
      <c r="BR487" s="93"/>
      <c r="BT487" s="79"/>
      <c r="BV487" s="87"/>
      <c r="BW487" s="86"/>
      <c r="BZ487" s="86"/>
      <c r="CA487" s="90"/>
      <c r="CC487" s="86"/>
      <c r="CD487" s="94"/>
      <c r="CF487" s="86"/>
      <c r="CH487" s="87"/>
      <c r="CI487" s="86"/>
      <c r="CL487" s="79"/>
      <c r="CO487" s="86"/>
      <c r="CP487" s="87"/>
      <c r="CT487" s="87"/>
      <c r="CU487" s="86"/>
      <c r="DB487" s="87"/>
      <c r="DD487" s="86"/>
      <c r="DE487" s="83"/>
      <c r="DF487" s="88"/>
      <c r="DG487" s="86"/>
      <c r="DH487" s="88"/>
      <c r="DI487" s="83"/>
      <c r="DJ487" s="83"/>
      <c r="DK487" s="88"/>
      <c r="DL487" s="83"/>
      <c r="DM487" s="83"/>
      <c r="DN487" s="83"/>
      <c r="DO487" s="83"/>
      <c r="DP487" s="83"/>
      <c r="DQ487" s="83"/>
      <c r="DR487" s="83"/>
      <c r="DS487" s="83"/>
      <c r="DT487" s="83"/>
      <c r="DU487" s="83"/>
      <c r="DV487" s="83"/>
      <c r="DW487" s="88"/>
      <c r="DX487" s="88"/>
      <c r="DY487" s="88"/>
      <c r="DZ487" s="83"/>
      <c r="EA487" s="83"/>
      <c r="EB487" s="83"/>
      <c r="EC487" s="83"/>
      <c r="ED487" s="83"/>
      <c r="EE487" s="83"/>
      <c r="EF487" s="83"/>
      <c r="EG487" s="83"/>
      <c r="EH487" s="83"/>
      <c r="EI487" s="83"/>
      <c r="EJ487" s="83"/>
      <c r="EK487" s="83"/>
      <c r="EL487" s="83"/>
      <c r="EM487" s="83"/>
      <c r="EN487" s="83"/>
      <c r="EO487" s="83"/>
      <c r="EP487" s="83"/>
      <c r="EQ487" s="83"/>
      <c r="ER487" s="83"/>
      <c r="ES487" s="83"/>
      <c r="ET487" s="83"/>
      <c r="EU487" s="83"/>
      <c r="EV487" s="83"/>
      <c r="EW487" s="83"/>
      <c r="EX487" s="83"/>
    </row>
    <row r="488" spans="1:154" s="81" customFormat="1" x14ac:dyDescent="0.2">
      <c r="A488" s="79" t="str">
        <f t="shared" si="120"/>
        <v>0801951L</v>
      </c>
      <c r="B488" s="79" t="str">
        <f t="shared" si="120"/>
        <v>PR</v>
      </c>
      <c r="C488" s="79"/>
      <c r="D488" s="79"/>
      <c r="E488" s="79"/>
      <c r="F488" s="85"/>
      <c r="G488" s="79"/>
      <c r="I488" s="86"/>
      <c r="J488" s="87"/>
      <c r="L488" s="86"/>
      <c r="N488" s="87"/>
      <c r="O488" s="86"/>
      <c r="R488" s="79"/>
      <c r="U488" s="86"/>
      <c r="V488" s="87"/>
      <c r="X488" s="86"/>
      <c r="Z488" s="87"/>
      <c r="AA488" s="79"/>
      <c r="AD488" s="79"/>
      <c r="AG488" s="79"/>
      <c r="AH488" s="87"/>
      <c r="AJ488" s="86"/>
      <c r="AK488" s="98"/>
      <c r="AL488" s="87"/>
      <c r="AM488" s="86"/>
      <c r="AP488" s="86"/>
      <c r="AS488" s="86"/>
      <c r="AT488" s="87"/>
      <c r="AV488" s="86"/>
      <c r="AX488" s="87"/>
      <c r="AY488" s="86"/>
      <c r="BB488" s="86"/>
      <c r="BE488" s="86"/>
      <c r="BF488" s="87"/>
      <c r="BH488" s="79"/>
      <c r="BJ488" s="87"/>
      <c r="BK488" s="86"/>
      <c r="BL488" s="95"/>
      <c r="BN488" s="79"/>
      <c r="BQ488" s="86"/>
      <c r="BR488" s="93"/>
      <c r="BT488" s="79"/>
      <c r="BV488" s="87"/>
      <c r="BW488" s="86"/>
      <c r="BZ488" s="86"/>
      <c r="CC488" s="86"/>
      <c r="CD488" s="94"/>
      <c r="CF488" s="86"/>
      <c r="CH488" s="87"/>
      <c r="CI488" s="86"/>
      <c r="CL488" s="79"/>
      <c r="CO488" s="86"/>
      <c r="CP488" s="87"/>
      <c r="CT488" s="87"/>
      <c r="CU488" s="86"/>
      <c r="DB488" s="87"/>
      <c r="DD488" s="86"/>
      <c r="DE488" s="83"/>
      <c r="DF488" s="88"/>
      <c r="DG488" s="86"/>
      <c r="DH488" s="88"/>
      <c r="DI488" s="83"/>
      <c r="DJ488" s="83"/>
      <c r="DK488" s="88"/>
      <c r="DL488" s="83"/>
      <c r="DM488" s="83"/>
      <c r="DN488" s="83"/>
      <c r="DO488" s="83"/>
      <c r="DP488" s="83"/>
      <c r="DQ488" s="83"/>
      <c r="DR488" s="83"/>
      <c r="DS488" s="83"/>
      <c r="DT488" s="83"/>
      <c r="DU488" s="83"/>
      <c r="DV488" s="83"/>
      <c r="DW488" s="88"/>
      <c r="DX488" s="88"/>
      <c r="DY488" s="88"/>
      <c r="DZ488" s="83"/>
      <c r="EA488" s="83"/>
      <c r="EB488" s="83"/>
      <c r="EC488" s="83"/>
      <c r="ED488" s="83"/>
      <c r="EE488" s="83"/>
      <c r="EF488" s="83"/>
      <c r="EG488" s="83"/>
      <c r="EH488" s="83"/>
      <c r="EI488" s="83"/>
      <c r="EJ488" s="83"/>
      <c r="EK488" s="83"/>
      <c r="EL488" s="83"/>
      <c r="EM488" s="83"/>
      <c r="EN488" s="83"/>
      <c r="EO488" s="83"/>
      <c r="EP488" s="83"/>
      <c r="EQ488" s="83"/>
      <c r="ER488" s="83"/>
      <c r="ES488" s="83"/>
      <c r="ET488" s="83"/>
      <c r="EU488" s="83"/>
      <c r="EV488" s="83"/>
      <c r="EW488" s="83"/>
      <c r="EX488" s="83"/>
    </row>
    <row r="489" spans="1:154" s="54" customFormat="1" x14ac:dyDescent="0.2">
      <c r="A489"/>
      <c r="B489" s="1"/>
      <c r="C489"/>
      <c r="D489"/>
      <c r="E489"/>
      <c r="F489" s="62"/>
      <c r="G489"/>
      <c r="I489" s="21"/>
      <c r="J489" s="62"/>
      <c r="L489" s="21"/>
      <c r="N489" s="62"/>
      <c r="O489" s="21"/>
      <c r="R489"/>
      <c r="U489" s="21"/>
      <c r="V489" s="62"/>
      <c r="X489" s="21"/>
      <c r="Z489" s="62"/>
      <c r="AA489"/>
      <c r="AD489"/>
      <c r="AG489"/>
      <c r="AH489" s="62"/>
      <c r="AJ489" s="21"/>
      <c r="AL489" s="62"/>
      <c r="AM489" s="21"/>
      <c r="AP489" s="21"/>
      <c r="AS489" s="21"/>
      <c r="AT489" s="62"/>
      <c r="AV489" s="21"/>
      <c r="AX489" s="62"/>
      <c r="AY489" s="21"/>
      <c r="BB489" s="21"/>
      <c r="BE489" s="21"/>
      <c r="BF489" s="62"/>
      <c r="BH489"/>
      <c r="BJ489" s="62"/>
      <c r="BK489" s="21"/>
      <c r="BN489"/>
      <c r="BQ489" s="21"/>
      <c r="BR489" s="62"/>
      <c r="BT489"/>
      <c r="BV489" s="62"/>
      <c r="BW489" s="21"/>
      <c r="BZ489" s="21"/>
      <c r="CC489" s="21"/>
      <c r="CD489" s="62"/>
      <c r="CF489" s="21"/>
      <c r="CH489" s="62"/>
      <c r="CI489" s="21"/>
      <c r="CL489"/>
      <c r="CO489" s="21"/>
      <c r="CP489" s="62"/>
      <c r="CT489" s="62"/>
      <c r="CU489" s="21"/>
      <c r="DB489" s="62"/>
      <c r="DD489" s="21"/>
      <c r="DE489" s="52"/>
      <c r="DF489" s="58"/>
      <c r="DG489" s="21"/>
      <c r="DH489" s="52"/>
      <c r="DI489" s="52"/>
      <c r="DJ489" s="52"/>
      <c r="DK489" s="52"/>
      <c r="DL489" s="52"/>
      <c r="DM489" s="52"/>
      <c r="DN489" s="52"/>
      <c r="DO489" s="52"/>
      <c r="DP489" s="52"/>
      <c r="DQ489" s="52"/>
      <c r="DR489" s="52"/>
      <c r="DS489" s="52"/>
      <c r="DT489" s="52"/>
      <c r="DU489" s="52"/>
      <c r="DV489" s="52"/>
      <c r="DW489" s="52"/>
      <c r="DX489" s="52"/>
      <c r="DY489" s="52"/>
      <c r="DZ489" s="52"/>
      <c r="EA489" s="52"/>
      <c r="EB489" s="52"/>
      <c r="EC489" s="52"/>
      <c r="ED489" s="52"/>
      <c r="EE489" s="52"/>
      <c r="EF489" s="52"/>
      <c r="EG489" s="52"/>
      <c r="EH489" s="52"/>
      <c r="EI489" s="52"/>
      <c r="EJ489" s="52"/>
      <c r="EK489" s="52"/>
      <c r="EL489" s="52"/>
      <c r="EM489" s="52"/>
      <c r="EN489" s="52"/>
      <c r="EO489" s="52"/>
      <c r="EP489" s="52"/>
      <c r="EQ489" s="52"/>
      <c r="ER489" s="52"/>
      <c r="ES489" s="52"/>
      <c r="ET489" s="52"/>
      <c r="EU489" s="52"/>
      <c r="EV489" s="52"/>
      <c r="EW489" s="52"/>
      <c r="EX489" s="52"/>
    </row>
    <row r="490" spans="1:154" s="54" customFormat="1" x14ac:dyDescent="0.2">
      <c r="A490"/>
      <c r="B490" s="1"/>
      <c r="C490"/>
      <c r="D490"/>
      <c r="E490"/>
      <c r="F490" s="62"/>
      <c r="G490"/>
      <c r="I490" s="21">
        <f>COUNTIF(I420:I488,"&gt;0")</f>
        <v>51</v>
      </c>
      <c r="J490" s="62"/>
      <c r="L490" s="21">
        <f>COUNTIF(L420:L488,"&gt;0")</f>
        <v>51</v>
      </c>
      <c r="N490" s="62"/>
      <c r="O490" s="21">
        <f>COUNTIF(O420:O488,"&gt;0")</f>
        <v>51</v>
      </c>
      <c r="R490"/>
      <c r="U490" s="21">
        <f>COUNTIF(U420:U488,"&gt;0")</f>
        <v>51</v>
      </c>
      <c r="V490" s="62"/>
      <c r="X490" s="21">
        <f>COUNTIF(X420:X488,"&gt;0")</f>
        <v>51</v>
      </c>
      <c r="Z490" s="62"/>
      <c r="AA490"/>
      <c r="AD490"/>
      <c r="AG490"/>
      <c r="AH490" s="62"/>
      <c r="AJ490" s="21">
        <f>COUNTIF(AJ420:AJ488,"&gt;0")</f>
        <v>49</v>
      </c>
      <c r="AL490" s="62"/>
      <c r="AM490" s="21">
        <f>COUNTIF(AM420:AM488,"&gt;0")</f>
        <v>51</v>
      </c>
      <c r="AP490" s="21">
        <f>COUNTIF(AP420:AP488,"&gt;0")</f>
        <v>51</v>
      </c>
      <c r="AS490" s="21">
        <f>COUNTIF(AS420:AS488,"&gt;0")</f>
        <v>51</v>
      </c>
      <c r="AT490" s="62"/>
      <c r="AV490" s="21">
        <f>COUNTIF(AV420:AV488,"&gt;0")</f>
        <v>47</v>
      </c>
      <c r="AX490" s="62"/>
      <c r="AY490" s="21">
        <f>COUNTIF(AY420:AY488,"&gt;0")</f>
        <v>47</v>
      </c>
      <c r="BB490" s="21">
        <f>COUNTIF(BB420:BB488,"&gt;0")</f>
        <v>47</v>
      </c>
      <c r="BE490" s="21">
        <f>COUNTIF(BE420:BE488,"&gt;0")</f>
        <v>49</v>
      </c>
      <c r="BF490" s="62"/>
      <c r="BH490"/>
      <c r="BJ490" s="62"/>
      <c r="BK490" s="21">
        <f>COUNTIF(BK420:BK488,"&gt;0")</f>
        <v>49</v>
      </c>
      <c r="BN490"/>
      <c r="BQ490" s="21">
        <f>COUNTIF(BQ420:BQ488,"&gt;0")</f>
        <v>51</v>
      </c>
      <c r="BR490" s="62"/>
      <c r="BT490"/>
      <c r="BV490" s="62"/>
      <c r="BW490" s="21">
        <f>COUNTIF(BW420:BW488,"&gt;0")</f>
        <v>51</v>
      </c>
      <c r="BZ490" s="21">
        <f>COUNTIF(BZ420:BZ488,"&gt;0")</f>
        <v>45</v>
      </c>
      <c r="CC490" s="21">
        <f>COUNTIF(CC420:CC488,"&gt;0")</f>
        <v>47</v>
      </c>
      <c r="CD490" s="62"/>
      <c r="CF490" s="21">
        <f>COUNTIF(CF420:CF488,"&gt;0")</f>
        <v>47</v>
      </c>
      <c r="CH490" s="62"/>
      <c r="CI490" s="21">
        <f>COUNTIF(CI420:CI488,"&gt;0")</f>
        <v>49</v>
      </c>
      <c r="CL490"/>
      <c r="CO490" s="21">
        <f>COUNTIF(CO420:CO488,"&gt;0")</f>
        <v>51</v>
      </c>
      <c r="CP490" s="62"/>
      <c r="CT490" s="62"/>
      <c r="CU490" s="21">
        <f>COUNTIF(CU420:CU488,"&gt;0")</f>
        <v>51</v>
      </c>
      <c r="DB490" s="62"/>
      <c r="DD490" s="21">
        <f>COUNTIF(DD420:DD488,"&gt;0")</f>
        <v>51</v>
      </c>
      <c r="DE490" s="52"/>
      <c r="DF490" s="58"/>
      <c r="DG490" s="21">
        <f>COUNTIF(DG420:DG488,"&gt;0")</f>
        <v>51</v>
      </c>
      <c r="DH490" s="58"/>
      <c r="DI490" s="52"/>
      <c r="DJ490" s="52"/>
      <c r="DK490" s="58"/>
      <c r="DL490" s="52"/>
      <c r="DM490" s="52"/>
      <c r="DN490" s="52"/>
      <c r="DO490" s="52"/>
      <c r="DP490" s="52"/>
      <c r="DQ490" s="52"/>
      <c r="DR490" s="52"/>
      <c r="DS490" s="52"/>
      <c r="DT490" s="52"/>
      <c r="DU490" s="52"/>
      <c r="DV490" s="52"/>
      <c r="DW490" s="58"/>
      <c r="DX490" s="58"/>
      <c r="DY490" s="58"/>
      <c r="DZ490" s="52"/>
      <c r="EA490" s="52"/>
      <c r="EB490" s="52"/>
      <c r="EC490" s="52"/>
      <c r="ED490" s="52"/>
      <c r="EE490" s="52"/>
      <c r="EF490" s="52"/>
      <c r="EG490" s="52"/>
      <c r="EH490" s="52"/>
      <c r="EI490" s="52"/>
      <c r="EJ490" s="52"/>
      <c r="EK490" s="52"/>
      <c r="EL490" s="52"/>
      <c r="EM490" s="52"/>
      <c r="EN490" s="52"/>
      <c r="EO490" s="52"/>
      <c r="EP490" s="52"/>
      <c r="EQ490" s="52"/>
      <c r="ER490" s="52"/>
      <c r="ES490" s="52"/>
      <c r="ET490" s="52"/>
      <c r="EU490" s="52"/>
      <c r="EV490" s="52"/>
      <c r="EW490" s="52"/>
      <c r="EX490" s="52"/>
    </row>
    <row r="491" spans="1:154" x14ac:dyDescent="0.2">
      <c r="F491" s="21"/>
    </row>
    <row r="492" spans="1:154" x14ac:dyDescent="0.2">
      <c r="F492" s="21"/>
    </row>
    <row r="493" spans="1:154" x14ac:dyDescent="0.2">
      <c r="EK493" s="23"/>
      <c r="EO493" s="23" t="s">
        <v>71</v>
      </c>
    </row>
    <row r="494" spans="1:154" x14ac:dyDescent="0.2">
      <c r="DH494" s="22" t="s">
        <v>1</v>
      </c>
      <c r="DI494" s="3"/>
      <c r="DJ494" s="3"/>
      <c r="DK494" s="3"/>
      <c r="DL494" s="3"/>
      <c r="DN494" s="27" t="s">
        <v>0</v>
      </c>
      <c r="DO494" s="3"/>
      <c r="DP494" s="3"/>
      <c r="DR494" s="26" t="s">
        <v>149</v>
      </c>
      <c r="DY494" s="26" t="s">
        <v>16</v>
      </c>
      <c r="ED494" s="26" t="s">
        <v>14</v>
      </c>
    </row>
    <row r="495" spans="1:154" x14ac:dyDescent="0.2">
      <c r="DH495" s="30"/>
      <c r="DI495" s="22" t="str">
        <f t="shared" ref="DI495:DI496" si="121">X5</f>
        <v>PCS 4_Pro_Etab</v>
      </c>
      <c r="DJ495" s="22"/>
      <c r="DK495" s="30"/>
      <c r="DL495" s="31" t="s">
        <v>1</v>
      </c>
      <c r="DN495" s="28" t="str">
        <f>$AP$4</f>
        <v>Nombre d'heures d'enseignement devant élèves, par élève (H/E)</v>
      </c>
      <c r="DO495" s="28" t="str">
        <f>$AM$4</f>
        <v>Nombre d'élèves par structure (E/S)</v>
      </c>
      <c r="DP495" s="27" t="s">
        <v>0</v>
      </c>
      <c r="DR495" s="3" t="str">
        <f>$AV$4</f>
        <v>Synthèse des taux de passage post-1ère année de CAP</v>
      </c>
      <c r="DS495" s="3" t="str">
        <f>$CC$4</f>
        <v>Taux de redoublement global en 2ème année de CAP en 2 ans</v>
      </c>
      <c r="DT495" s="33" t="str">
        <f>$BB$4</f>
        <v>Synthèse des taux de passage post-2nde PRO</v>
      </c>
      <c r="DU495" s="33" t="str">
        <f>$AY$4</f>
        <v>Synthèse des taux de passage post-1ère PRO</v>
      </c>
      <c r="DV495" s="33" t="str">
        <f>$CF$4</f>
        <v>Taux de redoublement global en Terminale Pro</v>
      </c>
      <c r="DW495" s="24" t="s">
        <v>149</v>
      </c>
      <c r="DY495" s="37" t="str">
        <f>$BK$4</f>
        <v>Taux d'accès de la 2nde au bac PRO et valeurs ajoutées</v>
      </c>
      <c r="DZ495" s="37" t="str">
        <f>$BE$4</f>
        <v>Taux d'accès de la 1ère au bac PRO et valeurs ajoutées</v>
      </c>
      <c r="EA495" s="37" t="str">
        <f>$BQ$4</f>
        <v>Taux d'accès de la Terminale au bac PRO et valeurs ajoutées</v>
      </c>
      <c r="EB495" s="38" t="s">
        <v>16</v>
      </c>
      <c r="ED495" s="35"/>
      <c r="EE495" s="35"/>
      <c r="EF495" s="35"/>
      <c r="EG495" s="35"/>
      <c r="EH495" s="35"/>
      <c r="EI495" s="35">
        <f>$AH$4</f>
        <v>0</v>
      </c>
      <c r="EK495" s="40">
        <f>$BF$4</f>
        <v>0</v>
      </c>
      <c r="EL495" s="40"/>
      <c r="EM495" s="40">
        <f>$BF$4</f>
        <v>0</v>
      </c>
      <c r="EO495" s="42">
        <f>$V$4</f>
        <v>0</v>
      </c>
      <c r="EP495" s="42"/>
      <c r="EQ495" s="42">
        <f>$V$4</f>
        <v>0</v>
      </c>
    </row>
    <row r="496" spans="1:154" x14ac:dyDescent="0.2">
      <c r="DH496" s="22" t="s">
        <v>68</v>
      </c>
      <c r="DI496" s="22" t="str">
        <f t="shared" si="121"/>
        <v>Ouvriers et inactifs</v>
      </c>
      <c r="DJ496" s="22" t="s">
        <v>145</v>
      </c>
      <c r="DK496" s="30"/>
      <c r="DL496" s="32" t="s">
        <v>70</v>
      </c>
      <c r="DN496" s="28" t="str">
        <f>$AP$6</f>
        <v>H/E 2nd cycle Pro</v>
      </c>
      <c r="DO496" s="28" t="str">
        <f>$AM$6</f>
        <v>E/S 2nd cycle Pro</v>
      </c>
      <c r="DP496" s="29" t="s">
        <v>70</v>
      </c>
      <c r="DR496" s="3" t="str">
        <f>$AV$6</f>
        <v>Redoublement</v>
      </c>
      <c r="DS496" s="3" t="str">
        <f>$CC$6</f>
        <v>Redoublement</v>
      </c>
      <c r="DT496" s="33" t="str">
        <f>$BB$6</f>
        <v>Redoublement</v>
      </c>
      <c r="DU496" s="33" t="str">
        <f>$AY$6</f>
        <v>Redoublement</v>
      </c>
      <c r="DV496" s="33" t="str">
        <f>$CF$6</f>
        <v>Redoublement</v>
      </c>
      <c r="DW496" s="34" t="s">
        <v>70</v>
      </c>
      <c r="DY496" s="37" t="str">
        <f>$BK$6</f>
        <v>Taux d'accès brut</v>
      </c>
      <c r="DZ496" s="37" t="str">
        <f>$BE$6</f>
        <v>Taux d'accès brut</v>
      </c>
      <c r="EA496" s="37" t="str">
        <f>$BQ$6</f>
        <v>Taux d'accès brut</v>
      </c>
      <c r="EB496" s="39" t="s">
        <v>70</v>
      </c>
      <c r="ED496" s="107" t="s">
        <v>6</v>
      </c>
      <c r="EE496" s="35" t="s">
        <v>75</v>
      </c>
      <c r="EF496" s="35" t="s">
        <v>8</v>
      </c>
      <c r="EG496" s="35"/>
      <c r="EH496" s="35"/>
      <c r="EI496" s="36" t="s">
        <v>70</v>
      </c>
      <c r="EK496" s="40">
        <f>$BF$6</f>
        <v>0</v>
      </c>
      <c r="EL496" s="40">
        <f>$BJ$6</f>
        <v>0</v>
      </c>
      <c r="EM496" s="41" t="s">
        <v>70</v>
      </c>
      <c r="EO496" s="42">
        <f>$V$6</f>
        <v>0</v>
      </c>
      <c r="EP496" s="42" t="str">
        <f>$AD$6</f>
        <v>Total BTS et assim</v>
      </c>
      <c r="EQ496" s="43" t="s">
        <v>70</v>
      </c>
      <c r="ES496" s="37" t="s">
        <v>6</v>
      </c>
      <c r="ET496" s="37" t="s">
        <v>7</v>
      </c>
      <c r="EU496" s="37" t="s">
        <v>8</v>
      </c>
      <c r="EV496" s="39" t="s">
        <v>70</v>
      </c>
      <c r="EX496" s="45" t="s">
        <v>74</v>
      </c>
    </row>
    <row r="497" spans="1:154" x14ac:dyDescent="0.2">
      <c r="A497" t="str">
        <f>A8</f>
        <v>0020012C</v>
      </c>
      <c r="B497" t="str">
        <f>B8</f>
        <v>0021960V</v>
      </c>
      <c r="DH497" s="25">
        <f t="shared" ref="DH497:DH528" si="122">AS264</f>
        <v>0.222653763068273</v>
      </c>
      <c r="DI497" s="25">
        <f t="shared" ref="DI497:DI528" si="123">X264</f>
        <v>-0.15054683860030418</v>
      </c>
      <c r="DJ497" s="25">
        <f t="shared" ref="DJ497:DJ528" si="124">AJ264</f>
        <v>-0.38663689245698818</v>
      </c>
      <c r="DL497" s="25">
        <f>DH497+DI497+DJ497</f>
        <v>-0.31452996798901933</v>
      </c>
      <c r="DN497" s="25">
        <f t="shared" ref="DN497:DN528" si="125">AP264</f>
        <v>-0.40906748961824951</v>
      </c>
      <c r="DO497" s="25">
        <f t="shared" ref="DO497:DO528" si="126">AM264</f>
        <v>-0.49395912264543818</v>
      </c>
      <c r="DP497" s="25">
        <f t="shared" ref="DP497:DP528" si="127">SUM(DN497:DO497)</f>
        <v>-0.90302661226368763</v>
      </c>
      <c r="DQ497" s="100"/>
      <c r="DR497" s="25">
        <f t="shared" ref="DR497:DR528" si="128">AV264</f>
        <v>0.88222338836241843</v>
      </c>
      <c r="DS497" s="25">
        <f t="shared" ref="DS497:DS528" si="129">CC264</f>
        <v>9.8533755193209796E-2</v>
      </c>
      <c r="DT497" s="25">
        <f t="shared" ref="DT497:DT527" si="130">BB264</f>
        <v>0.6426697812765888</v>
      </c>
      <c r="DU497" s="25">
        <f t="shared" ref="DU497:DU527" si="131">AY264</f>
        <v>3.333483439757165E-2</v>
      </c>
      <c r="DV497" s="25">
        <f t="shared" ref="DV497:DV527" si="132">CF264</f>
        <v>0.5782465764764938</v>
      </c>
      <c r="DW497" s="25">
        <f>SUM(DT497:DV497)</f>
        <v>1.2542511921506543</v>
      </c>
      <c r="DY497" s="25">
        <f t="shared" ref="DY497:DY515" si="133">BK264</f>
        <v>0.28406229602740701</v>
      </c>
      <c r="DZ497" s="25">
        <f t="shared" ref="DZ497:DZ515" si="134">BE264</f>
        <v>0.10814932901928274</v>
      </c>
      <c r="EA497" s="25">
        <f t="shared" ref="EA497:EA515" si="135">BQ264</f>
        <v>-0.19932649433716351</v>
      </c>
      <c r="EB497" s="25">
        <f t="shared" ref="EB497:EB527" si="136">SUM(DY497:EA497)</f>
        <v>0.19288513070952626</v>
      </c>
      <c r="ED497" s="25">
        <f t="shared" ref="ED497:ED528" si="137">DD264</f>
        <v>0.69917067165896984</v>
      </c>
      <c r="EF497" s="25">
        <f t="shared" ref="EF497:EF528" si="138">DG264</f>
        <v>0.10113437317989525</v>
      </c>
      <c r="EG497" s="25"/>
      <c r="EH497" s="25"/>
      <c r="EI497" s="25">
        <f>SUM(ED497:EH497)</f>
        <v>0.80030504483886511</v>
      </c>
      <c r="EK497" s="25">
        <f>BF264</f>
        <v>0</v>
      </c>
      <c r="EL497" s="25">
        <f>BJ264</f>
        <v>0</v>
      </c>
      <c r="EM497" s="25">
        <f>SUM(EK497:EL497)</f>
        <v>0</v>
      </c>
      <c r="EO497" s="25">
        <f>V264</f>
        <v>0</v>
      </c>
      <c r="EP497" s="25">
        <f>AD264</f>
        <v>0</v>
      </c>
      <c r="EQ497" s="25">
        <f>SUM(EO497:EP497)</f>
        <v>0</v>
      </c>
      <c r="ES497" s="25">
        <f>DK264</f>
        <v>0</v>
      </c>
      <c r="EV497" s="25">
        <f>SUM(ES497:EU497)</f>
        <v>0</v>
      </c>
      <c r="EX497" s="25">
        <f t="shared" ref="EX497:EX528" si="139">DL497+DP497+DW497+EB497+EI497+EM497+EQ497+EV497</f>
        <v>1.0298847874463388</v>
      </c>
    </row>
    <row r="498" spans="1:154" x14ac:dyDescent="0.2">
      <c r="A498" t="str">
        <f t="shared" ref="A498:B561" si="140">A9</f>
        <v>0020034B</v>
      </c>
      <c r="B498" t="str">
        <f t="shared" si="140"/>
        <v>0021961W</v>
      </c>
      <c r="DH498" s="25">
        <f t="shared" si="122"/>
        <v>-0.13626691430348839</v>
      </c>
      <c r="DI498" s="25">
        <f t="shared" si="123"/>
        <v>0.16949280426766375</v>
      </c>
      <c r="DJ498" s="25">
        <f t="shared" si="124"/>
        <v>-0.2141420156420604</v>
      </c>
      <c r="DL498" s="25">
        <f t="shared" ref="DL498:DL565" si="141">DH498+DI498+DJ498</f>
        <v>-0.18091612567788504</v>
      </c>
      <c r="DN498" s="25">
        <f t="shared" si="125"/>
        <v>-0.144827540004241</v>
      </c>
      <c r="DO498" s="25">
        <f t="shared" si="126"/>
        <v>-8.6404235886309258E-2</v>
      </c>
      <c r="DP498" s="25">
        <f t="shared" si="127"/>
        <v>-0.23123177589055027</v>
      </c>
      <c r="DQ498" s="100"/>
      <c r="DR498" s="25">
        <f t="shared" si="128"/>
        <v>-1.0674020775796902</v>
      </c>
      <c r="DS498" s="25">
        <f t="shared" si="129"/>
        <v>1.017695035099361</v>
      </c>
      <c r="DT498" s="25">
        <f t="shared" si="130"/>
        <v>0.40494622918237866</v>
      </c>
      <c r="DU498" s="25">
        <f t="shared" si="131"/>
        <v>-8.0343906005175617E-2</v>
      </c>
      <c r="DV498" s="25">
        <f t="shared" si="132"/>
        <v>-1.4895270835268672</v>
      </c>
      <c r="DW498" s="25">
        <f t="shared" ref="DW498:DW561" si="142">SUM(DT498:DV498)</f>
        <v>-1.1649247603496642</v>
      </c>
      <c r="DY498" s="25">
        <f t="shared" si="133"/>
        <v>-0.17771385022404251</v>
      </c>
      <c r="DZ498" s="25">
        <f t="shared" si="134"/>
        <v>0.10814932901928274</v>
      </c>
      <c r="EA498" s="25">
        <f t="shared" si="135"/>
        <v>-0.49831623584290879</v>
      </c>
      <c r="EB498" s="25">
        <f t="shared" si="136"/>
        <v>-0.56788075704766861</v>
      </c>
      <c r="ED498" s="25">
        <f t="shared" si="137"/>
        <v>0.76032976142050712</v>
      </c>
      <c r="EF498" s="25">
        <f t="shared" si="138"/>
        <v>0.93304615256290513</v>
      </c>
      <c r="EG498" s="25"/>
      <c r="EH498" s="25"/>
      <c r="EI498" s="25">
        <f t="shared" ref="EI498:EI547" si="143">SUM(ED498:EH498)</f>
        <v>1.6933759139834121</v>
      </c>
      <c r="EK498" s="25">
        <f>BF265</f>
        <v>0</v>
      </c>
      <c r="EL498" s="25">
        <f>BJ265</f>
        <v>0</v>
      </c>
      <c r="EM498" s="25">
        <f t="shared" ref="EM498:EM565" si="144">SUM(EK498:EL498)</f>
        <v>0</v>
      </c>
      <c r="EO498" s="25">
        <f>V265</f>
        <v>0</v>
      </c>
      <c r="EP498" s="25">
        <f>AD265</f>
        <v>0</v>
      </c>
      <c r="EQ498" s="25">
        <f t="shared" ref="EQ498:EQ565" si="145">SUM(EO498:EP498)</f>
        <v>0</v>
      </c>
      <c r="ES498" s="25">
        <f>DK265</f>
        <v>0</v>
      </c>
      <c r="EV498" s="25">
        <f t="shared" ref="EV498:EV565" si="146">SUM(ES498:EU498)</f>
        <v>0</v>
      </c>
      <c r="EX498" s="25">
        <f t="shared" si="139"/>
        <v>-0.45157750498235583</v>
      </c>
    </row>
    <row r="499" spans="1:154" x14ac:dyDescent="0.2">
      <c r="A499" t="str">
        <f t="shared" si="140"/>
        <v>0021476U</v>
      </c>
      <c r="B499" t="str">
        <f t="shared" si="140"/>
        <v>0021477V</v>
      </c>
      <c r="DH499" s="25">
        <f t="shared" si="122"/>
        <v>0.20670173296286115</v>
      </c>
      <c r="DI499" s="25">
        <f t="shared" si="123"/>
        <v>9.6150386110420968E-2</v>
      </c>
      <c r="DJ499" s="25">
        <f t="shared" si="124"/>
        <v>0.2120217976654078</v>
      </c>
      <c r="DL499" s="25">
        <f t="shared" si="141"/>
        <v>0.51487391673868999</v>
      </c>
      <c r="DN499" s="25">
        <f t="shared" si="125"/>
        <v>0.3836523592237765</v>
      </c>
      <c r="DO499" s="25">
        <f t="shared" si="126"/>
        <v>-0.59121653880386693</v>
      </c>
      <c r="DP499" s="25">
        <f t="shared" si="127"/>
        <v>-0.20756417958009044</v>
      </c>
      <c r="DQ499" s="100"/>
      <c r="DR499" s="25">
        <f t="shared" si="128"/>
        <v>0.88222338836241843</v>
      </c>
      <c r="DS499" s="25">
        <f t="shared" si="129"/>
        <v>-3.5035847741687332</v>
      </c>
      <c r="DT499" s="25">
        <f t="shared" si="130"/>
        <v>0.14080894907770067</v>
      </c>
      <c r="DU499" s="25">
        <f t="shared" si="131"/>
        <v>0.6396214498788908</v>
      </c>
      <c r="DV499" s="25">
        <f t="shared" si="132"/>
        <v>-3.2329440909806819</v>
      </c>
      <c r="DW499" s="25">
        <f t="shared" si="142"/>
        <v>-2.4525136920240902</v>
      </c>
      <c r="DY499" s="25">
        <f t="shared" si="133"/>
        <v>-1.1012661427269415</v>
      </c>
      <c r="DZ499" s="25">
        <f t="shared" si="134"/>
        <v>-1.5870914033579657</v>
      </c>
      <c r="EA499" s="25">
        <f t="shared" si="135"/>
        <v>-1.69427520186589</v>
      </c>
      <c r="EB499" s="25">
        <f t="shared" si="136"/>
        <v>-4.3826327479507974</v>
      </c>
      <c r="ED499" s="25">
        <f t="shared" si="137"/>
        <v>0.75165187586966975</v>
      </c>
      <c r="EF499" s="25">
        <f t="shared" si="138"/>
        <v>0.76666379668630313</v>
      </c>
      <c r="EG499" s="25"/>
      <c r="EH499" s="25"/>
      <c r="EI499" s="25">
        <f t="shared" si="143"/>
        <v>1.518315672555973</v>
      </c>
      <c r="EK499" s="25">
        <f>BF266</f>
        <v>0</v>
      </c>
      <c r="EL499" s="25">
        <f>BJ266</f>
        <v>0</v>
      </c>
      <c r="EM499" s="25">
        <f t="shared" si="144"/>
        <v>0</v>
      </c>
      <c r="EO499" s="25">
        <f>V266</f>
        <v>0</v>
      </c>
      <c r="EP499" s="25">
        <f>AD266</f>
        <v>0</v>
      </c>
      <c r="EQ499" s="25">
        <f t="shared" si="145"/>
        <v>0</v>
      </c>
      <c r="ES499" s="25">
        <f>DK266</f>
        <v>0</v>
      </c>
      <c r="EV499" s="25">
        <f t="shared" si="146"/>
        <v>0</v>
      </c>
      <c r="EX499" s="25">
        <f t="shared" si="139"/>
        <v>-5.0095210302603146</v>
      </c>
    </row>
    <row r="500" spans="1:154" x14ac:dyDescent="0.2">
      <c r="A500" t="str">
        <f t="shared" si="140"/>
        <v>0021939X</v>
      </c>
      <c r="B500" t="str">
        <f t="shared" si="140"/>
        <v>0020013D</v>
      </c>
      <c r="DH500" s="25">
        <f t="shared" si="122"/>
        <v>1.0441833134969711</v>
      </c>
      <c r="DI500" s="25">
        <f t="shared" si="123"/>
        <v>0.18282778938716263</v>
      </c>
      <c r="DJ500" s="25">
        <f t="shared" si="124"/>
        <v>0.33378288718182753</v>
      </c>
      <c r="DL500" s="25">
        <f t="shared" si="141"/>
        <v>1.5607939900659613</v>
      </c>
      <c r="DN500" s="25">
        <f t="shared" si="125"/>
        <v>-4.8740285599147358E-2</v>
      </c>
      <c r="DO500" s="25">
        <f t="shared" si="126"/>
        <v>0.24936541513683624</v>
      </c>
      <c r="DP500" s="25">
        <f t="shared" si="127"/>
        <v>0.20062512953768888</v>
      </c>
      <c r="DQ500" s="100"/>
      <c r="DR500" s="25">
        <f t="shared" si="128"/>
        <v>-1.0674020775796902</v>
      </c>
      <c r="DS500" s="25">
        <f t="shared" si="129"/>
        <v>1.017695035099361</v>
      </c>
      <c r="DT500" s="25">
        <f t="shared" si="130"/>
        <v>0.6426697812765888</v>
      </c>
      <c r="DU500" s="25">
        <f t="shared" si="131"/>
        <v>0.14701357480031901</v>
      </c>
      <c r="DV500" s="25">
        <f t="shared" si="132"/>
        <v>-1.124625849408627</v>
      </c>
      <c r="DW500" s="25">
        <f t="shared" si="142"/>
        <v>-0.3349424933317191</v>
      </c>
      <c r="DY500" s="25">
        <f t="shared" si="133"/>
        <v>6.9966082765373127E-3</v>
      </c>
      <c r="DZ500" s="25">
        <f t="shared" si="134"/>
        <v>0.64348850766472965</v>
      </c>
      <c r="EA500" s="25">
        <f t="shared" si="135"/>
        <v>0.49831623584290879</v>
      </c>
      <c r="EB500" s="25">
        <f t="shared" si="136"/>
        <v>1.1488013517841758</v>
      </c>
      <c r="ED500" s="25">
        <f t="shared" si="137"/>
        <v>0.25397517656770213</v>
      </c>
      <c r="EF500" s="25">
        <f t="shared" si="138"/>
        <v>0.76666379668630313</v>
      </c>
      <c r="EG500" s="25"/>
      <c r="EH500" s="25"/>
      <c r="EI500" s="25">
        <f t="shared" si="143"/>
        <v>1.0206389732540053</v>
      </c>
      <c r="EK500" s="25">
        <f>BF267</f>
        <v>0</v>
      </c>
      <c r="EL500" s="25">
        <f>BJ267</f>
        <v>0</v>
      </c>
      <c r="EM500" s="25">
        <f t="shared" si="144"/>
        <v>0</v>
      </c>
      <c r="EO500" s="25">
        <f>V267</f>
        <v>0</v>
      </c>
      <c r="EP500" s="25">
        <f>AD267</f>
        <v>0</v>
      </c>
      <c r="EQ500" s="25">
        <f t="shared" si="145"/>
        <v>0</v>
      </c>
      <c r="ES500" s="25">
        <f>DK267</f>
        <v>0</v>
      </c>
      <c r="EV500" s="25">
        <f t="shared" si="146"/>
        <v>0</v>
      </c>
      <c r="EX500" s="25">
        <f t="shared" si="139"/>
        <v>3.5959169513101124</v>
      </c>
    </row>
    <row r="501" spans="1:154" x14ac:dyDescent="0.2">
      <c r="A501" t="str">
        <f t="shared" si="140"/>
        <v>0022042J</v>
      </c>
      <c r="B501" t="str">
        <f t="shared" si="140"/>
        <v>0022043K</v>
      </c>
      <c r="DH501" s="25">
        <f t="shared" si="122"/>
        <v>-1.3087411270512426</v>
      </c>
      <c r="DI501" s="25">
        <f t="shared" si="123"/>
        <v>-0.45725149634877371</v>
      </c>
      <c r="DJ501" s="25">
        <f t="shared" si="124"/>
        <v>-1.0563228847972943</v>
      </c>
      <c r="DL501" s="25">
        <f t="shared" si="141"/>
        <v>-2.8223155081973106</v>
      </c>
      <c r="DN501" s="25">
        <f t="shared" si="125"/>
        <v>0.119412409609768</v>
      </c>
      <c r="DO501" s="25">
        <f t="shared" si="126"/>
        <v>0.33504456746688016</v>
      </c>
      <c r="DP501" s="25">
        <f t="shared" si="127"/>
        <v>0.45445697707664817</v>
      </c>
      <c r="DQ501" s="100"/>
      <c r="DR501" s="25">
        <f t="shared" si="128"/>
        <v>-1.6497577362377227</v>
      </c>
      <c r="DS501" s="25">
        <f t="shared" si="129"/>
        <v>-5.0519425332111907E-2</v>
      </c>
      <c r="DT501" s="25">
        <f t="shared" si="130"/>
        <v>0.6426697812765888</v>
      </c>
      <c r="DU501" s="25">
        <f t="shared" si="131"/>
        <v>7.1227747865154137E-2</v>
      </c>
      <c r="DV501" s="25">
        <f t="shared" si="132"/>
        <v>1.3485936262816676</v>
      </c>
      <c r="DW501" s="25">
        <f t="shared" si="142"/>
        <v>2.0624911554234107</v>
      </c>
      <c r="DY501" s="25">
        <f t="shared" si="133"/>
        <v>0.56112798377827677</v>
      </c>
      <c r="DZ501" s="25">
        <f t="shared" si="134"/>
        <v>0.55426531122382183</v>
      </c>
      <c r="EA501" s="25">
        <f t="shared" si="135"/>
        <v>0.39865298867432702</v>
      </c>
      <c r="EB501" s="25">
        <f t="shared" si="136"/>
        <v>1.5140462836764257</v>
      </c>
      <c r="ED501" s="25">
        <f t="shared" si="137"/>
        <v>0.6036219222751118</v>
      </c>
      <c r="EF501" s="25">
        <f t="shared" si="138"/>
        <v>1.099428508439507</v>
      </c>
      <c r="EG501" s="25"/>
      <c r="EH501" s="25"/>
      <c r="EI501" s="25">
        <f t="shared" si="143"/>
        <v>1.7030504307146188</v>
      </c>
      <c r="EK501" s="25">
        <f>BF268</f>
        <v>0</v>
      </c>
      <c r="EL501" s="25">
        <f>BJ268</f>
        <v>0</v>
      </c>
      <c r="EM501" s="25">
        <f t="shared" si="144"/>
        <v>0</v>
      </c>
      <c r="EO501" s="25">
        <f>V268</f>
        <v>0</v>
      </c>
      <c r="EP501" s="25">
        <f>AD268</f>
        <v>0</v>
      </c>
      <c r="EQ501" s="25">
        <f t="shared" si="145"/>
        <v>0</v>
      </c>
      <c r="ES501" s="25">
        <f>DK268</f>
        <v>0</v>
      </c>
      <c r="EV501" s="25">
        <f t="shared" si="146"/>
        <v>0</v>
      </c>
      <c r="EX501" s="25">
        <f t="shared" si="139"/>
        <v>2.9117293386937924</v>
      </c>
    </row>
    <row r="502" spans="1:154" x14ac:dyDescent="0.2">
      <c r="A502" t="str">
        <f t="shared" si="140"/>
        <v>0022044L</v>
      </c>
      <c r="B502" t="str">
        <f t="shared" si="140"/>
        <v>0020061F</v>
      </c>
      <c r="DH502" s="25">
        <f t="shared" si="122"/>
        <v>-0.13626691430348839</v>
      </c>
      <c r="DI502" s="25">
        <f t="shared" si="123"/>
        <v>-0.5772663624242621</v>
      </c>
      <c r="DJ502" s="25">
        <f t="shared" si="124"/>
        <v>-0.69103961624803667</v>
      </c>
      <c r="DL502" s="25">
        <f t="shared" ref="DL502:DL527" si="147">DH502+DI502+DJ502</f>
        <v>-1.404572892975787</v>
      </c>
      <c r="DN502" s="25">
        <f t="shared" si="125"/>
        <v>0.8640886312492474</v>
      </c>
      <c r="DO502" s="25">
        <f t="shared" si="126"/>
        <v>0.37904197001474049</v>
      </c>
      <c r="DP502" s="25">
        <f t="shared" si="127"/>
        <v>1.2431306012639878</v>
      </c>
      <c r="DQ502" s="100"/>
      <c r="DR502" s="25">
        <f t="shared" si="128"/>
        <v>0.22390829596638173</v>
      </c>
      <c r="DS502" s="25">
        <f t="shared" si="129"/>
        <v>0.17306034545587076</v>
      </c>
      <c r="DT502" s="25">
        <f t="shared" si="130"/>
        <v>0.35211877316144302</v>
      </c>
      <c r="DU502" s="25">
        <f t="shared" si="131"/>
        <v>0.18490648826790149</v>
      </c>
      <c r="DV502" s="25">
        <f t="shared" si="132"/>
        <v>-0.61781857979996002</v>
      </c>
      <c r="DW502" s="25">
        <f t="shared" si="142"/>
        <v>-8.0793318370615541E-2</v>
      </c>
      <c r="DY502" s="25">
        <f t="shared" si="133"/>
        <v>-0.45477953797491222</v>
      </c>
      <c r="DZ502" s="25">
        <f t="shared" si="134"/>
        <v>-0.33796665318525637</v>
      </c>
      <c r="EA502" s="25">
        <f t="shared" si="135"/>
        <v>-9.9663247168581756E-2</v>
      </c>
      <c r="EB502" s="25">
        <f t="shared" si="136"/>
        <v>-0.8924094383287503</v>
      </c>
      <c r="ED502" s="25">
        <f t="shared" si="137"/>
        <v>-1.6915344852556455</v>
      </c>
      <c r="EF502" s="25">
        <f t="shared" si="138"/>
        <v>1.099428508439507</v>
      </c>
      <c r="EG502" s="25"/>
      <c r="EH502" s="25"/>
      <c r="EI502" s="25">
        <f t="shared" ref="EI502:EI527" si="148">SUM(ED502:EH502)</f>
        <v>-0.59210597681613852</v>
      </c>
      <c r="EK502" s="25">
        <f>BF243</f>
        <v>0</v>
      </c>
      <c r="EL502" s="25">
        <f>BJ243</f>
        <v>0</v>
      </c>
      <c r="EM502" s="25">
        <f t="shared" ref="EM502:EM527" si="149">SUM(EK502:EL502)</f>
        <v>0</v>
      </c>
      <c r="EO502" s="25">
        <f>V243</f>
        <v>0</v>
      </c>
      <c r="EP502" s="25">
        <f>AD243</f>
        <v>0</v>
      </c>
      <c r="EQ502" s="25">
        <f t="shared" ref="EQ502:EQ527" si="150">SUM(EO502:EP502)</f>
        <v>0</v>
      </c>
      <c r="ES502" s="25">
        <f>DK243</f>
        <v>0</v>
      </c>
      <c r="EV502" s="25">
        <f t="shared" ref="EV502:EV527" si="151">SUM(ES502:EU502)</f>
        <v>0</v>
      </c>
      <c r="EX502" s="25">
        <f t="shared" si="139"/>
        <v>-1.7267510252273037</v>
      </c>
    </row>
    <row r="503" spans="1:154" x14ac:dyDescent="0.2">
      <c r="A503" t="str">
        <f t="shared" si="140"/>
        <v>0600002B</v>
      </c>
      <c r="B503" t="str">
        <f t="shared" si="140"/>
        <v>0600061R</v>
      </c>
      <c r="DH503" s="25">
        <f t="shared" si="122"/>
        <v>0.94847113286450135</v>
      </c>
      <c r="DI503" s="25">
        <f t="shared" si="123"/>
        <v>0.14282283402866652</v>
      </c>
      <c r="DJ503" s="25">
        <f t="shared" si="124"/>
        <v>0.67877264081168165</v>
      </c>
      <c r="DL503" s="25">
        <f t="shared" si="147"/>
        <v>1.7700666077048495</v>
      </c>
      <c r="DN503" s="25">
        <f t="shared" si="125"/>
        <v>-0.28895842161188229</v>
      </c>
      <c r="DO503" s="25">
        <f t="shared" si="126"/>
        <v>0.3304132619355265</v>
      </c>
      <c r="DP503" s="25">
        <f t="shared" si="127"/>
        <v>4.1454840323644215E-2</v>
      </c>
      <c r="DQ503" s="100"/>
      <c r="DR503" s="25"/>
      <c r="DS503" s="25"/>
      <c r="DT503" s="25"/>
      <c r="DU503" s="25"/>
      <c r="DV503" s="25"/>
      <c r="DW503" s="25"/>
      <c r="DY503" s="25">
        <f t="shared" si="133"/>
        <v>-1.563042288978391</v>
      </c>
      <c r="DZ503" s="25">
        <f t="shared" si="134"/>
        <v>-1.1409754211534266</v>
      </c>
      <c r="EA503" s="25">
        <f t="shared" si="135"/>
        <v>-0.69764273018007228</v>
      </c>
      <c r="EB503" s="25">
        <f t="shared" si="136"/>
        <v>-3.4016604403118897</v>
      </c>
      <c r="ED503" s="25">
        <f t="shared" si="137"/>
        <v>-6.6610831833354756E-2</v>
      </c>
      <c r="EF503" s="25">
        <f t="shared" si="138"/>
        <v>-0.2316303385733087</v>
      </c>
      <c r="EG503" s="25"/>
      <c r="EH503" s="25"/>
      <c r="EI503" s="25">
        <f t="shared" si="148"/>
        <v>-0.29824117040666343</v>
      </c>
      <c r="EK503" s="25">
        <f>BF244</f>
        <v>0</v>
      </c>
      <c r="EL503" s="25">
        <f>BJ244</f>
        <v>0</v>
      </c>
      <c r="EM503" s="25">
        <f t="shared" si="149"/>
        <v>0</v>
      </c>
      <c r="EO503" s="25">
        <f>V244</f>
        <v>0</v>
      </c>
      <c r="EP503" s="25">
        <f>AD244</f>
        <v>0</v>
      </c>
      <c r="EQ503" s="25">
        <f t="shared" si="150"/>
        <v>0</v>
      </c>
      <c r="ES503" s="25">
        <f>DK244</f>
        <v>0</v>
      </c>
      <c r="EV503" s="25">
        <f t="shared" si="151"/>
        <v>0</v>
      </c>
      <c r="EX503" s="25">
        <f t="shared" si="139"/>
        <v>-1.8883801626900594</v>
      </c>
    </row>
    <row r="504" spans="1:154" x14ac:dyDescent="0.2">
      <c r="A504" t="str">
        <f t="shared" si="140"/>
        <v>0601863Z</v>
      </c>
      <c r="B504" t="str">
        <f t="shared" si="140"/>
        <v>0601871H</v>
      </c>
      <c r="DH504" s="25">
        <f t="shared" si="122"/>
        <v>0.58955045549273999</v>
      </c>
      <c r="DI504" s="25">
        <f t="shared" si="123"/>
        <v>0.12948784890916765</v>
      </c>
      <c r="DJ504" s="25">
        <f t="shared" si="124"/>
        <v>0.15114125290719868</v>
      </c>
      <c r="DL504" s="25">
        <f t="shared" si="147"/>
        <v>0.87017955730910634</v>
      </c>
      <c r="DN504" s="25">
        <f t="shared" si="125"/>
        <v>-0.45711111682079658</v>
      </c>
      <c r="DO504" s="25">
        <f t="shared" si="126"/>
        <v>-1.2118114800052671</v>
      </c>
      <c r="DP504" s="25">
        <f t="shared" si="127"/>
        <v>-1.6689225968260637</v>
      </c>
      <c r="DQ504" s="100"/>
      <c r="DR504" s="25">
        <f t="shared" si="128"/>
        <v>0.88222338836241843</v>
      </c>
      <c r="DS504" s="25">
        <f t="shared" si="129"/>
        <v>1.017695035099361</v>
      </c>
      <c r="DT504" s="25">
        <f t="shared" si="130"/>
        <v>0.22005013310910401</v>
      </c>
      <c r="DU504" s="25">
        <f t="shared" si="131"/>
        <v>0.6396214498788908</v>
      </c>
      <c r="DV504" s="25">
        <f t="shared" si="132"/>
        <v>1.3485936262816676</v>
      </c>
      <c r="DW504" s="25">
        <f t="shared" si="142"/>
        <v>2.2082652092696624</v>
      </c>
      <c r="DY504" s="25">
        <f t="shared" si="133"/>
        <v>-1.2859766012275213</v>
      </c>
      <c r="DZ504" s="25">
        <f t="shared" si="134"/>
        <v>-1.1409754211534266</v>
      </c>
      <c r="EA504" s="25">
        <f t="shared" si="135"/>
        <v>-1.0962957188543994</v>
      </c>
      <c r="EB504" s="25">
        <f t="shared" si="136"/>
        <v>-3.5232477412353473</v>
      </c>
      <c r="ED504" s="25">
        <f t="shared" si="137"/>
        <v>0.65745338786245699</v>
      </c>
      <c r="EF504" s="25">
        <f t="shared" si="138"/>
        <v>0.93304615256290513</v>
      </c>
      <c r="EG504" s="25"/>
      <c r="EH504" s="25"/>
      <c r="EI504" s="25">
        <f t="shared" si="148"/>
        <v>1.5904995404253621</v>
      </c>
      <c r="EK504" s="25">
        <f>BF245</f>
        <v>0</v>
      </c>
      <c r="EL504" s="25">
        <f>BJ245</f>
        <v>0</v>
      </c>
      <c r="EM504" s="25">
        <f t="shared" si="149"/>
        <v>0</v>
      </c>
      <c r="EO504" s="25">
        <f>V245</f>
        <v>0</v>
      </c>
      <c r="EP504" s="25">
        <f>AD245</f>
        <v>0</v>
      </c>
      <c r="EQ504" s="25">
        <f t="shared" si="150"/>
        <v>0</v>
      </c>
      <c r="ES504" s="25">
        <f>DK245</f>
        <v>0</v>
      </c>
      <c r="EV504" s="25">
        <f t="shared" si="151"/>
        <v>0</v>
      </c>
      <c r="EX504" s="25">
        <f t="shared" si="139"/>
        <v>-0.52322603105728005</v>
      </c>
    </row>
    <row r="505" spans="1:154" x14ac:dyDescent="0.2">
      <c r="A505" t="str">
        <f t="shared" si="140"/>
        <v>0800007Y</v>
      </c>
      <c r="B505" t="str">
        <f t="shared" si="140"/>
        <v>0800060F</v>
      </c>
      <c r="DH505" s="25">
        <f t="shared" si="122"/>
        <v>-0.16019495946160617</v>
      </c>
      <c r="DI505" s="25">
        <f t="shared" si="123"/>
        <v>-0.6506087805815044</v>
      </c>
      <c r="DJ505" s="25">
        <f t="shared" si="124"/>
        <v>-0.47795770959430189</v>
      </c>
      <c r="DL505" s="25">
        <f t="shared" si="147"/>
        <v>-1.2887614496374125</v>
      </c>
      <c r="DN505" s="25">
        <f t="shared" si="125"/>
        <v>-0.144827540004241</v>
      </c>
      <c r="DO505" s="25">
        <f t="shared" si="126"/>
        <v>0.18915844322923736</v>
      </c>
      <c r="DP505" s="25">
        <f t="shared" si="127"/>
        <v>4.433090322499636E-2</v>
      </c>
      <c r="DQ505" s="100"/>
      <c r="DR505" s="25">
        <f t="shared" si="128"/>
        <v>-3.0170275435217988</v>
      </c>
      <c r="DS505" s="25">
        <f t="shared" si="129"/>
        <v>-1.7397888046190921</v>
      </c>
      <c r="DT505" s="25">
        <f t="shared" si="130"/>
        <v>0.6426697812765888</v>
      </c>
      <c r="DU505" s="25">
        <f t="shared" si="131"/>
        <v>0.6396214498788908</v>
      </c>
      <c r="DV505" s="25">
        <f t="shared" si="132"/>
        <v>0.35525137784868022</v>
      </c>
      <c r="DW505" s="25">
        <f t="shared" si="142"/>
        <v>1.6375426090041598</v>
      </c>
      <c r="DY505" s="25">
        <f t="shared" si="133"/>
        <v>-0.73184522572578192</v>
      </c>
      <c r="DZ505" s="25">
        <f t="shared" si="134"/>
        <v>-1.2301986175943345</v>
      </c>
      <c r="EA505" s="25">
        <f t="shared" si="135"/>
        <v>-1.69427520186589</v>
      </c>
      <c r="EB505" s="25">
        <f t="shared" si="136"/>
        <v>-3.6563190451860064</v>
      </c>
      <c r="ED505" s="25">
        <f t="shared" si="137"/>
        <v>0.26652672443888692</v>
      </c>
      <c r="EF505" s="25">
        <f t="shared" si="138"/>
        <v>0.10113437317989525</v>
      </c>
      <c r="EG505" s="25"/>
      <c r="EH505" s="25"/>
      <c r="EI505" s="25">
        <f t="shared" si="148"/>
        <v>0.36766109761878218</v>
      </c>
      <c r="EK505" s="25">
        <f t="shared" ref="EK505:EK527" si="152">BF272</f>
        <v>0</v>
      </c>
      <c r="EL505" s="25">
        <f t="shared" ref="EL505:EL527" si="153">BJ272</f>
        <v>0</v>
      </c>
      <c r="EM505" s="25">
        <f t="shared" si="149"/>
        <v>0</v>
      </c>
      <c r="EO505" s="25">
        <f t="shared" ref="EO505:EO527" si="154">V272</f>
        <v>0</v>
      </c>
      <c r="EP505" s="25">
        <f t="shared" ref="EP505:EP527" si="155">AD272</f>
        <v>0</v>
      </c>
      <c r="EQ505" s="25">
        <f t="shared" si="150"/>
        <v>0</v>
      </c>
      <c r="ES505" s="25">
        <f t="shared" ref="ES505:ES527" si="156">DK272</f>
        <v>0</v>
      </c>
      <c r="EV505" s="25">
        <f t="shared" si="151"/>
        <v>0</v>
      </c>
      <c r="EX505" s="25">
        <f t="shared" si="139"/>
        <v>-2.8955458849754807</v>
      </c>
    </row>
    <row r="506" spans="1:154" x14ac:dyDescent="0.2">
      <c r="A506" t="str">
        <f t="shared" si="140"/>
        <v>0801853E</v>
      </c>
      <c r="B506" t="str">
        <f t="shared" si="140"/>
        <v>0801534H</v>
      </c>
      <c r="DH506" s="25">
        <f t="shared" si="122"/>
        <v>7.1109477066862173E-2</v>
      </c>
      <c r="DI506" s="25">
        <f t="shared" si="123"/>
        <v>-0.58393385498401096</v>
      </c>
      <c r="DJ506" s="25">
        <f t="shared" si="124"/>
        <v>-0.59971879911072157</v>
      </c>
      <c r="DL506" s="25">
        <f t="shared" si="147"/>
        <v>-1.1125431770278702</v>
      </c>
      <c r="DN506" s="25">
        <f t="shared" si="125"/>
        <v>-6.9665839660026886E-4</v>
      </c>
      <c r="DO506" s="25">
        <f t="shared" si="126"/>
        <v>0.23547149854277452</v>
      </c>
      <c r="DP506" s="25">
        <f t="shared" si="127"/>
        <v>0.23477484014617425</v>
      </c>
      <c r="DQ506" s="100"/>
      <c r="DR506" s="25"/>
      <c r="DS506" s="25"/>
      <c r="DT506" s="25"/>
      <c r="DU506" s="25"/>
      <c r="DV506" s="25"/>
      <c r="DW506" s="25"/>
      <c r="DY506" s="25">
        <f t="shared" si="133"/>
        <v>-0.82420045497607186</v>
      </c>
      <c r="DZ506" s="25">
        <f t="shared" si="134"/>
        <v>-0.69485943894888758</v>
      </c>
      <c r="EA506" s="25">
        <f t="shared" si="135"/>
        <v>-0.99663247168581759</v>
      </c>
      <c r="EB506" s="25">
        <f t="shared" si="136"/>
        <v>-2.5156923656107768</v>
      </c>
      <c r="ED506" s="25">
        <f t="shared" si="137"/>
        <v>-0.50201813294263298</v>
      </c>
      <c r="EF506" s="25">
        <f t="shared" si="138"/>
        <v>0.76666379668630313</v>
      </c>
      <c r="EG506" s="25"/>
      <c r="EH506" s="25"/>
      <c r="EI506" s="25">
        <f t="shared" si="148"/>
        <v>0.26464566374367016</v>
      </c>
      <c r="EK506" s="25">
        <f t="shared" si="152"/>
        <v>0</v>
      </c>
      <c r="EL506" s="25">
        <f t="shared" si="153"/>
        <v>0</v>
      </c>
      <c r="EM506" s="25">
        <f t="shared" si="149"/>
        <v>0</v>
      </c>
      <c r="EO506" s="25">
        <f t="shared" si="154"/>
        <v>0</v>
      </c>
      <c r="EP506" s="25">
        <f t="shared" si="155"/>
        <v>0</v>
      </c>
      <c r="EQ506" s="25">
        <f t="shared" si="150"/>
        <v>0</v>
      </c>
      <c r="ES506" s="25">
        <f t="shared" si="156"/>
        <v>0</v>
      </c>
      <c r="EV506" s="25">
        <f t="shared" si="151"/>
        <v>0</v>
      </c>
      <c r="EX506" s="25">
        <f t="shared" si="139"/>
        <v>-3.1288150387488027</v>
      </c>
    </row>
    <row r="507" spans="1:154" x14ac:dyDescent="0.2">
      <c r="A507" t="str">
        <f t="shared" si="140"/>
        <v>0801882L</v>
      </c>
      <c r="B507" t="str">
        <f t="shared" si="140"/>
        <v>0802103B</v>
      </c>
      <c r="DH507" s="25">
        <f t="shared" si="122"/>
        <v>-0.50316360672795568</v>
      </c>
      <c r="DI507" s="25">
        <f t="shared" si="123"/>
        <v>4.9477938192175899E-2</v>
      </c>
      <c r="DJ507" s="25">
        <f t="shared" si="124"/>
        <v>-0.68089285878833417</v>
      </c>
      <c r="DL507" s="25">
        <f t="shared" si="147"/>
        <v>-1.134578527324114</v>
      </c>
      <c r="DN507" s="25">
        <f t="shared" si="125"/>
        <v>0.79202319044542624</v>
      </c>
      <c r="DO507" s="25">
        <f t="shared" si="126"/>
        <v>0.4693524278761384</v>
      </c>
      <c r="DP507" s="25">
        <f t="shared" si="127"/>
        <v>1.2613756183215648</v>
      </c>
      <c r="DQ507" s="100"/>
      <c r="DR507" s="25">
        <f t="shared" si="128"/>
        <v>-5.46096277396338E-2</v>
      </c>
      <c r="DS507" s="25">
        <f t="shared" si="129"/>
        <v>-0.82062752471294131</v>
      </c>
      <c r="DT507" s="25">
        <f t="shared" si="130"/>
        <v>0.6426697812765888</v>
      </c>
      <c r="DU507" s="25">
        <f t="shared" si="131"/>
        <v>0.6396214498788908</v>
      </c>
      <c r="DV507" s="25">
        <f t="shared" si="132"/>
        <v>0.84178635667300061</v>
      </c>
      <c r="DW507" s="25">
        <f t="shared" si="142"/>
        <v>2.1240775878284799</v>
      </c>
      <c r="DY507" s="25">
        <f t="shared" si="133"/>
        <v>-0.9165556842263618</v>
      </c>
      <c r="DZ507" s="25">
        <f t="shared" si="134"/>
        <v>-1.4086450104761501</v>
      </c>
      <c r="EA507" s="25">
        <f t="shared" si="135"/>
        <v>-1.195958966022981</v>
      </c>
      <c r="EB507" s="25">
        <f t="shared" si="136"/>
        <v>-3.5211596607254929</v>
      </c>
      <c r="ED507" s="25">
        <f t="shared" si="137"/>
        <v>0.44330936623717898</v>
      </c>
      <c r="EF507" s="25">
        <f t="shared" si="138"/>
        <v>0.4338990849330992</v>
      </c>
      <c r="EG507" s="25"/>
      <c r="EH507" s="25"/>
      <c r="EI507" s="25">
        <f t="shared" si="148"/>
        <v>0.87720845117027824</v>
      </c>
      <c r="EK507" s="25">
        <f t="shared" si="152"/>
        <v>0</v>
      </c>
      <c r="EL507" s="25">
        <f t="shared" si="153"/>
        <v>0</v>
      </c>
      <c r="EM507" s="25">
        <f t="shared" si="149"/>
        <v>0</v>
      </c>
      <c r="EO507" s="25">
        <f t="shared" si="154"/>
        <v>0</v>
      </c>
      <c r="EP507" s="25">
        <f t="shared" si="155"/>
        <v>0</v>
      </c>
      <c r="EQ507" s="25">
        <f t="shared" si="150"/>
        <v>0</v>
      </c>
      <c r="ES507" s="25">
        <f t="shared" si="156"/>
        <v>0</v>
      </c>
      <c r="EV507" s="25">
        <f t="shared" si="151"/>
        <v>0</v>
      </c>
      <c r="EX507" s="25">
        <f t="shared" si="139"/>
        <v>-0.39307653072928406</v>
      </c>
    </row>
    <row r="508" spans="1:154" x14ac:dyDescent="0.2">
      <c r="A508" t="str">
        <f t="shared" si="140"/>
        <v>0020022N</v>
      </c>
      <c r="B508">
        <f t="shared" si="140"/>
        <v>0</v>
      </c>
      <c r="DH508" s="25">
        <f t="shared" si="122"/>
        <v>-0.23197909493595834</v>
      </c>
      <c r="DI508" s="25">
        <f t="shared" si="123"/>
        <v>-0.59060134754376092</v>
      </c>
      <c r="DJ508" s="25">
        <f t="shared" si="124"/>
        <v>-0.39678364991668924</v>
      </c>
      <c r="DL508" s="25">
        <f t="shared" si="147"/>
        <v>-1.2193640923964084</v>
      </c>
      <c r="DN508" s="25">
        <f t="shared" si="125"/>
        <v>-0.28895842161188229</v>
      </c>
      <c r="DO508" s="25">
        <f t="shared" si="126"/>
        <v>-1.9250305681680322E-2</v>
      </c>
      <c r="DP508" s="25">
        <f t="shared" si="127"/>
        <v>-0.30820872729356263</v>
      </c>
      <c r="DQ508" s="100"/>
      <c r="DR508" s="25">
        <f t="shared" si="128"/>
        <v>0.88222338836241843</v>
      </c>
      <c r="DS508" s="25">
        <f t="shared" si="129"/>
        <v>1.017695035099361</v>
      </c>
      <c r="DT508" s="25">
        <f t="shared" si="130"/>
        <v>0.35211877316144302</v>
      </c>
      <c r="DU508" s="25">
        <f t="shared" si="131"/>
        <v>0.6396214498788908</v>
      </c>
      <c r="DV508" s="25">
        <f t="shared" si="132"/>
        <v>-1.7936114452920675</v>
      </c>
      <c r="DW508" s="25">
        <f t="shared" si="142"/>
        <v>-0.80187122225173368</v>
      </c>
      <c r="DY508" s="25">
        <f t="shared" si="133"/>
        <v>9.9351837526827219E-2</v>
      </c>
      <c r="DZ508" s="25">
        <f t="shared" si="134"/>
        <v>0.10814932901928274</v>
      </c>
      <c r="EA508" s="25">
        <f t="shared" si="135"/>
        <v>0</v>
      </c>
      <c r="EB508" s="25">
        <f t="shared" si="136"/>
        <v>0.20750116654610995</v>
      </c>
      <c r="ED508" s="25">
        <f t="shared" si="137"/>
        <v>0.32543016137976644</v>
      </c>
      <c r="EF508" s="25">
        <f t="shared" si="138"/>
        <v>0.93304615256290513</v>
      </c>
      <c r="EG508" s="25"/>
      <c r="EH508" s="25"/>
      <c r="EI508" s="25">
        <f t="shared" si="148"/>
        <v>1.2584763139426716</v>
      </c>
      <c r="EK508" s="25">
        <f t="shared" si="152"/>
        <v>0</v>
      </c>
      <c r="EL508" s="25">
        <f t="shared" si="153"/>
        <v>0</v>
      </c>
      <c r="EM508" s="25">
        <f t="shared" si="149"/>
        <v>0</v>
      </c>
      <c r="EO508" s="25">
        <f t="shared" si="154"/>
        <v>0</v>
      </c>
      <c r="EP508" s="25">
        <f t="shared" si="155"/>
        <v>0</v>
      </c>
      <c r="EQ508" s="25">
        <f t="shared" si="150"/>
        <v>0</v>
      </c>
      <c r="ES508" s="25">
        <f t="shared" si="156"/>
        <v>0</v>
      </c>
      <c r="EV508" s="25">
        <f t="shared" si="151"/>
        <v>0</v>
      </c>
      <c r="EX508" s="25">
        <f t="shared" si="139"/>
        <v>-0.86346656145292333</v>
      </c>
    </row>
    <row r="509" spans="1:154" x14ac:dyDescent="0.2">
      <c r="A509" t="str">
        <f t="shared" si="140"/>
        <v>0020025S</v>
      </c>
      <c r="B509">
        <f t="shared" si="140"/>
        <v>0</v>
      </c>
      <c r="DH509" s="25">
        <f t="shared" si="122"/>
        <v>0.66133459096709213</v>
      </c>
      <c r="DI509" s="25">
        <f t="shared" si="123"/>
        <v>0.16949280426766375</v>
      </c>
      <c r="DJ509" s="25">
        <f t="shared" si="124"/>
        <v>-6.1940653746536144E-2</v>
      </c>
      <c r="DL509" s="25">
        <f t="shared" si="147"/>
        <v>0.76888674148821978</v>
      </c>
      <c r="DN509" s="25">
        <f t="shared" si="125"/>
        <v>0.79202319044542624</v>
      </c>
      <c r="DO509" s="25">
        <f t="shared" si="126"/>
        <v>0.95563950866828029</v>
      </c>
      <c r="DP509" s="25">
        <f t="shared" si="127"/>
        <v>1.7476626991137065</v>
      </c>
      <c r="DQ509" s="100"/>
      <c r="DR509" s="25">
        <f t="shared" si="128"/>
        <v>0.24922810721238317</v>
      </c>
      <c r="DS509" s="25">
        <f t="shared" si="129"/>
        <v>-1.143576082517805</v>
      </c>
      <c r="DT509" s="25">
        <f t="shared" si="130"/>
        <v>0.22005013310910401</v>
      </c>
      <c r="DU509" s="25">
        <f t="shared" si="131"/>
        <v>-0.15612973294034058</v>
      </c>
      <c r="DV509" s="25">
        <f t="shared" si="132"/>
        <v>0.90260322902604051</v>
      </c>
      <c r="DW509" s="25">
        <f t="shared" si="142"/>
        <v>0.96652362919480395</v>
      </c>
      <c r="DY509" s="25">
        <f t="shared" si="133"/>
        <v>-0.17771385022404251</v>
      </c>
      <c r="DZ509" s="25">
        <f t="shared" si="134"/>
        <v>-0.51641304606707195</v>
      </c>
      <c r="EA509" s="25">
        <f t="shared" si="135"/>
        <v>-0.49831623584290879</v>
      </c>
      <c r="EB509" s="25">
        <f t="shared" si="136"/>
        <v>-1.1924431321340232</v>
      </c>
      <c r="ED509" s="25">
        <f t="shared" si="137"/>
        <v>0.8290019220775352</v>
      </c>
      <c r="EF509" s="25">
        <f t="shared" si="138"/>
        <v>-0.7307774062031146</v>
      </c>
      <c r="EG509" s="25"/>
      <c r="EH509" s="25"/>
      <c r="EI509" s="25">
        <f t="shared" si="148"/>
        <v>9.8224515874420604E-2</v>
      </c>
      <c r="EK509" s="25">
        <f t="shared" si="152"/>
        <v>0</v>
      </c>
      <c r="EL509" s="25">
        <f t="shared" si="153"/>
        <v>0</v>
      </c>
      <c r="EM509" s="25">
        <f t="shared" si="149"/>
        <v>0</v>
      </c>
      <c r="EO509" s="25">
        <f t="shared" si="154"/>
        <v>0</v>
      </c>
      <c r="EP509" s="25">
        <f t="shared" si="155"/>
        <v>0</v>
      </c>
      <c r="EQ509" s="25">
        <f t="shared" si="150"/>
        <v>0</v>
      </c>
      <c r="ES509" s="25">
        <f t="shared" si="156"/>
        <v>0</v>
      </c>
      <c r="EV509" s="25">
        <f t="shared" si="151"/>
        <v>0</v>
      </c>
      <c r="EX509" s="25">
        <f t="shared" si="139"/>
        <v>2.3888544535371277</v>
      </c>
    </row>
    <row r="510" spans="1:154" x14ac:dyDescent="0.2">
      <c r="A510" t="str">
        <f t="shared" si="140"/>
        <v>0020051V</v>
      </c>
      <c r="B510">
        <f t="shared" si="140"/>
        <v>0</v>
      </c>
      <c r="DH510" s="25">
        <f t="shared" si="122"/>
        <v>1.2037036145510873</v>
      </c>
      <c r="DI510" s="25">
        <f t="shared" si="123"/>
        <v>0.90958447839984014</v>
      </c>
      <c r="DJ510" s="25">
        <f t="shared" si="124"/>
        <v>1.3687521480713927</v>
      </c>
      <c r="DL510" s="25">
        <f t="shared" si="147"/>
        <v>3.4820402410223203</v>
      </c>
      <c r="DN510" s="25">
        <f t="shared" si="125"/>
        <v>2.0171356841103765</v>
      </c>
      <c r="DO510" s="25">
        <f t="shared" si="126"/>
        <v>1.0691064941864468</v>
      </c>
      <c r="DP510" s="25">
        <f t="shared" si="127"/>
        <v>3.086242178296823</v>
      </c>
      <c r="DQ510" s="100"/>
      <c r="DR510" s="25">
        <f t="shared" si="128"/>
        <v>-0.6116454751516649</v>
      </c>
      <c r="DS510" s="25">
        <f t="shared" si="129"/>
        <v>1.017695035099361</v>
      </c>
      <c r="DT510" s="25">
        <f t="shared" si="130"/>
        <v>0.6426697812765888</v>
      </c>
      <c r="DU510" s="25">
        <f t="shared" si="131"/>
        <v>0.6396214498788908</v>
      </c>
      <c r="DV510" s="25">
        <f t="shared" si="132"/>
        <v>1.3485936262816676</v>
      </c>
      <c r="DW510" s="25">
        <f t="shared" si="142"/>
        <v>2.6308848574371471</v>
      </c>
      <c r="DY510" s="25">
        <f t="shared" si="133"/>
        <v>-2.1171736644801307</v>
      </c>
      <c r="DZ510" s="25">
        <f t="shared" si="134"/>
        <v>-2.3901001713261363</v>
      </c>
      <c r="EA510" s="25">
        <f t="shared" si="135"/>
        <v>-2.1925914377087987</v>
      </c>
      <c r="EB510" s="25">
        <f t="shared" si="136"/>
        <v>-6.6998652735150657</v>
      </c>
      <c r="ED510" s="25">
        <f t="shared" si="137"/>
        <v>0.87252916210225662</v>
      </c>
      <c r="EF510" s="25">
        <f t="shared" si="138"/>
        <v>0.76666379668630313</v>
      </c>
      <c r="EG510" s="25"/>
      <c r="EH510" s="25"/>
      <c r="EI510" s="25">
        <f t="shared" si="148"/>
        <v>1.6391929587885596</v>
      </c>
      <c r="EK510" s="25">
        <f t="shared" si="152"/>
        <v>0</v>
      </c>
      <c r="EL510" s="25">
        <f t="shared" si="153"/>
        <v>0</v>
      </c>
      <c r="EM510" s="25">
        <f t="shared" si="149"/>
        <v>0</v>
      </c>
      <c r="EO510" s="25">
        <f t="shared" si="154"/>
        <v>0</v>
      </c>
      <c r="EP510" s="25">
        <f t="shared" si="155"/>
        <v>0</v>
      </c>
      <c r="EQ510" s="25">
        <f t="shared" si="150"/>
        <v>0</v>
      </c>
      <c r="ES510" s="25">
        <f t="shared" si="156"/>
        <v>0</v>
      </c>
      <c r="EV510" s="25">
        <f t="shared" si="151"/>
        <v>0</v>
      </c>
      <c r="EX510" s="25">
        <f t="shared" si="139"/>
        <v>4.1384949620297835</v>
      </c>
    </row>
    <row r="511" spans="1:154" x14ac:dyDescent="0.2">
      <c r="A511" t="str">
        <f t="shared" si="140"/>
        <v>0020052W</v>
      </c>
      <c r="B511">
        <f t="shared" si="140"/>
        <v>0</v>
      </c>
      <c r="DH511" s="25">
        <f t="shared" si="122"/>
        <v>-1.3885012775783006</v>
      </c>
      <c r="DI511" s="25">
        <f t="shared" si="123"/>
        <v>-0.36390660051228313</v>
      </c>
      <c r="DJ511" s="25">
        <f t="shared" si="124"/>
        <v>-1.2694047914510278</v>
      </c>
      <c r="DL511" s="25">
        <f t="shared" si="147"/>
        <v>-3.0218126695416112</v>
      </c>
      <c r="DN511" s="25">
        <f t="shared" si="125"/>
        <v>0.64789230883778492</v>
      </c>
      <c r="DO511" s="25">
        <f t="shared" si="126"/>
        <v>0.318834998107142</v>
      </c>
      <c r="DP511" s="25">
        <f t="shared" si="127"/>
        <v>0.96672730694492692</v>
      </c>
      <c r="DQ511" s="100"/>
      <c r="DR511" s="25">
        <f t="shared" si="128"/>
        <v>0.42646678593439302</v>
      </c>
      <c r="DS511" s="25">
        <f t="shared" si="129"/>
        <v>-1.3174714597973474</v>
      </c>
      <c r="DT511" s="25">
        <f t="shared" si="130"/>
        <v>-0.78367153128867251</v>
      </c>
      <c r="DU511" s="25">
        <f t="shared" si="131"/>
        <v>0.33647814213823124</v>
      </c>
      <c r="DV511" s="25">
        <f t="shared" si="132"/>
        <v>-0.51645712587822667</v>
      </c>
      <c r="DW511" s="25">
        <f t="shared" si="142"/>
        <v>-0.96365051502866794</v>
      </c>
      <c r="DY511" s="25">
        <f t="shared" si="133"/>
        <v>-0.9165556842263618</v>
      </c>
      <c r="DZ511" s="25">
        <f t="shared" si="134"/>
        <v>-1.2301986175943345</v>
      </c>
      <c r="EA511" s="25">
        <f t="shared" si="135"/>
        <v>-1.69427520186589</v>
      </c>
      <c r="EB511" s="25">
        <f t="shared" si="136"/>
        <v>-3.841029503686586</v>
      </c>
      <c r="ED511" s="25">
        <f t="shared" si="137"/>
        <v>-0.15738881410768638</v>
      </c>
      <c r="EF511" s="25">
        <f t="shared" si="138"/>
        <v>-6.5247982696706716E-2</v>
      </c>
      <c r="EG511" s="25"/>
      <c r="EH511" s="25"/>
      <c r="EI511" s="25">
        <f t="shared" si="148"/>
        <v>-0.22263679680439308</v>
      </c>
      <c r="EK511" s="25">
        <f t="shared" si="152"/>
        <v>0</v>
      </c>
      <c r="EL511" s="25">
        <f t="shared" si="153"/>
        <v>0</v>
      </c>
      <c r="EM511" s="25">
        <f t="shared" si="149"/>
        <v>0</v>
      </c>
      <c r="EO511" s="25">
        <f t="shared" si="154"/>
        <v>0</v>
      </c>
      <c r="EP511" s="25">
        <f t="shared" si="155"/>
        <v>0</v>
      </c>
      <c r="EQ511" s="25">
        <f t="shared" si="150"/>
        <v>0</v>
      </c>
      <c r="ES511" s="25">
        <f t="shared" si="156"/>
        <v>0</v>
      </c>
      <c r="EV511" s="25">
        <f t="shared" si="151"/>
        <v>0</v>
      </c>
      <c r="EX511" s="25">
        <f t="shared" si="139"/>
        <v>-7.0824021781163307</v>
      </c>
    </row>
    <row r="512" spans="1:154" x14ac:dyDescent="0.2">
      <c r="A512" t="str">
        <f t="shared" si="140"/>
        <v>0020078Z</v>
      </c>
      <c r="B512">
        <f t="shared" si="140"/>
        <v>0</v>
      </c>
      <c r="DH512" s="25">
        <f t="shared" si="122"/>
        <v>-1.0614846604173622</v>
      </c>
      <c r="DI512" s="25">
        <f t="shared" si="123"/>
        <v>-0.16388182371980303</v>
      </c>
      <c r="DJ512" s="25">
        <f t="shared" si="124"/>
        <v>-1.0157358549584874</v>
      </c>
      <c r="DL512" s="25">
        <f t="shared" si="147"/>
        <v>-2.2411023390956526</v>
      </c>
      <c r="DN512" s="25">
        <f t="shared" si="125"/>
        <v>-0.31298023521315582</v>
      </c>
      <c r="DO512" s="25">
        <f t="shared" si="126"/>
        <v>-6.324770822954108E-2</v>
      </c>
      <c r="DP512" s="25">
        <f t="shared" si="127"/>
        <v>-0.37622794344269689</v>
      </c>
      <c r="DQ512" s="100"/>
      <c r="DR512" s="25">
        <f t="shared" si="128"/>
        <v>0.42646678593439302</v>
      </c>
      <c r="DS512" s="25">
        <f t="shared" si="129"/>
        <v>-1.5162090338311094</v>
      </c>
      <c r="DT512" s="25">
        <f t="shared" si="130"/>
        <v>0.32570504515097526</v>
      </c>
      <c r="DU512" s="25">
        <f t="shared" si="131"/>
        <v>0.41226396907339607</v>
      </c>
      <c r="DV512" s="25">
        <f t="shared" si="132"/>
        <v>0.94314781059473396</v>
      </c>
      <c r="DW512" s="25">
        <f t="shared" si="142"/>
        <v>1.6811168248191053</v>
      </c>
      <c r="DY512" s="25">
        <f t="shared" si="133"/>
        <v>0.56112798377827677</v>
      </c>
      <c r="DZ512" s="25">
        <f t="shared" si="134"/>
        <v>0.46504211478291402</v>
      </c>
      <c r="EA512" s="25">
        <f t="shared" si="135"/>
        <v>0.79730597734865405</v>
      </c>
      <c r="EB512" s="25">
        <f t="shared" si="136"/>
        <v>1.823476075909845</v>
      </c>
      <c r="ED512" s="25">
        <f t="shared" si="137"/>
        <v>-1.1856120100375407</v>
      </c>
      <c r="EF512" s="25">
        <f t="shared" si="138"/>
        <v>0.4338990849330992</v>
      </c>
      <c r="EG512" s="25"/>
      <c r="EH512" s="25"/>
      <c r="EI512" s="25">
        <f t="shared" si="148"/>
        <v>-0.75171292510444143</v>
      </c>
      <c r="EK512" s="25">
        <f t="shared" si="152"/>
        <v>0</v>
      </c>
      <c r="EL512" s="25">
        <f t="shared" si="153"/>
        <v>0</v>
      </c>
      <c r="EM512" s="25">
        <f t="shared" si="149"/>
        <v>0</v>
      </c>
      <c r="EO512" s="25">
        <f t="shared" si="154"/>
        <v>0</v>
      </c>
      <c r="EP512" s="25">
        <f t="shared" si="155"/>
        <v>0</v>
      </c>
      <c r="EQ512" s="25">
        <f t="shared" si="150"/>
        <v>0</v>
      </c>
      <c r="ES512" s="25">
        <f t="shared" si="156"/>
        <v>0</v>
      </c>
      <c r="EV512" s="25">
        <f t="shared" si="151"/>
        <v>0</v>
      </c>
      <c r="EX512" s="25">
        <f t="shared" si="139"/>
        <v>0.13554969308615927</v>
      </c>
    </row>
    <row r="513" spans="1:154" x14ac:dyDescent="0.2">
      <c r="A513" t="str">
        <f t="shared" si="140"/>
        <v>0020079A</v>
      </c>
      <c r="B513">
        <f t="shared" si="140"/>
        <v>0</v>
      </c>
      <c r="DH513" s="25">
        <f t="shared" si="122"/>
        <v>-0.8939883443105402</v>
      </c>
      <c r="DI513" s="25">
        <f t="shared" si="123"/>
        <v>-3.7199465084565751E-2</v>
      </c>
      <c r="DJ513" s="25">
        <f t="shared" si="124"/>
        <v>-0.77221367592564938</v>
      </c>
      <c r="DL513" s="25">
        <f t="shared" si="147"/>
        <v>-1.7034014853207553</v>
      </c>
      <c r="DN513" s="25">
        <f t="shared" si="125"/>
        <v>-0.1928711672067881</v>
      </c>
      <c r="DO513" s="25">
        <f t="shared" si="126"/>
        <v>-0.52637826136491439</v>
      </c>
      <c r="DP513" s="25">
        <f t="shared" si="127"/>
        <v>-0.71924942857170249</v>
      </c>
      <c r="DQ513" s="100"/>
      <c r="DR513" s="25">
        <f t="shared" si="128"/>
        <v>-0.6116454751516649</v>
      </c>
      <c r="DS513" s="25">
        <f t="shared" si="129"/>
        <v>1.017695035099361</v>
      </c>
      <c r="DT513" s="25">
        <f t="shared" si="130"/>
        <v>0.22005013310910401</v>
      </c>
      <c r="DU513" s="25">
        <f t="shared" si="131"/>
        <v>-0.30770138681067033</v>
      </c>
      <c r="DV513" s="25">
        <f t="shared" si="132"/>
        <v>0.49715741333910701</v>
      </c>
      <c r="DW513" s="25">
        <f t="shared" si="142"/>
        <v>0.40950615963754067</v>
      </c>
      <c r="DY513" s="25">
        <f t="shared" si="133"/>
        <v>0.28406229602740701</v>
      </c>
      <c r="DZ513" s="25">
        <f t="shared" si="134"/>
        <v>1.8926132578374923E-2</v>
      </c>
      <c r="EA513" s="25">
        <f t="shared" si="135"/>
        <v>-0.39865298867432702</v>
      </c>
      <c r="EB513" s="25">
        <f t="shared" si="136"/>
        <v>-9.5664560068545068E-2</v>
      </c>
      <c r="ED513" s="25">
        <f t="shared" si="137"/>
        <v>0.87252916210225662</v>
      </c>
      <c r="EF513" s="25">
        <f t="shared" si="138"/>
        <v>0.2675167290564972</v>
      </c>
      <c r="EG513" s="25"/>
      <c r="EH513" s="25"/>
      <c r="EI513" s="25">
        <f t="shared" si="148"/>
        <v>1.1400458911587539</v>
      </c>
      <c r="EK513" s="25">
        <f t="shared" si="152"/>
        <v>0</v>
      </c>
      <c r="EL513" s="25">
        <f t="shared" si="153"/>
        <v>0</v>
      </c>
      <c r="EM513" s="25">
        <f t="shared" si="149"/>
        <v>0</v>
      </c>
      <c r="EO513" s="25">
        <f t="shared" si="154"/>
        <v>0</v>
      </c>
      <c r="EP513" s="25">
        <f t="shared" si="155"/>
        <v>0</v>
      </c>
      <c r="EQ513" s="25">
        <f t="shared" si="150"/>
        <v>0</v>
      </c>
      <c r="ES513" s="25">
        <f t="shared" si="156"/>
        <v>0</v>
      </c>
      <c r="EV513" s="25">
        <f t="shared" si="151"/>
        <v>0</v>
      </c>
      <c r="EX513" s="25">
        <f t="shared" si="139"/>
        <v>-0.96876342316470798</v>
      </c>
    </row>
    <row r="514" spans="1:154" x14ac:dyDescent="0.2">
      <c r="A514" t="str">
        <f t="shared" si="140"/>
        <v>0020088K</v>
      </c>
      <c r="B514">
        <f t="shared" si="140"/>
        <v>0</v>
      </c>
      <c r="DH514" s="25">
        <f t="shared" si="122"/>
        <v>-0.19209901967242929</v>
      </c>
      <c r="DI514" s="25">
        <f t="shared" si="123"/>
        <v>-0.46391898890852318</v>
      </c>
      <c r="DJ514" s="25">
        <f t="shared" si="124"/>
        <v>-0.44751743721519732</v>
      </c>
      <c r="DL514" s="25">
        <f t="shared" si="147"/>
        <v>-1.1035354457961497</v>
      </c>
      <c r="DN514" s="25">
        <f t="shared" si="125"/>
        <v>-0.40906748961824951</v>
      </c>
      <c r="DO514" s="25">
        <f t="shared" si="126"/>
        <v>-0.67458003836823399</v>
      </c>
      <c r="DP514" s="25">
        <f t="shared" si="127"/>
        <v>-1.0836475279864834</v>
      </c>
      <c r="DQ514" s="100"/>
      <c r="DR514" s="25">
        <f t="shared" si="128"/>
        <v>0.88222338836241843</v>
      </c>
      <c r="DS514" s="25">
        <f t="shared" si="129"/>
        <v>1.017695035099361</v>
      </c>
      <c r="DT514" s="25">
        <f t="shared" si="130"/>
        <v>-1.8402206517073847</v>
      </c>
      <c r="DU514" s="25">
        <f t="shared" si="131"/>
        <v>-1.3687029639029786</v>
      </c>
      <c r="DV514" s="25">
        <f t="shared" si="132"/>
        <v>-0.61781857979996002</v>
      </c>
      <c r="DW514" s="25">
        <f t="shared" si="142"/>
        <v>-3.8267421954103229</v>
      </c>
      <c r="DY514" s="25">
        <f t="shared" si="133"/>
        <v>-0.45477953797491222</v>
      </c>
      <c r="DZ514" s="25">
        <f t="shared" si="134"/>
        <v>-0.42718984962616419</v>
      </c>
      <c r="EA514" s="25">
        <f t="shared" si="135"/>
        <v>-0.49831623584290879</v>
      </c>
      <c r="EB514" s="25">
        <f t="shared" si="136"/>
        <v>-1.3802856234439851</v>
      </c>
      <c r="ED514" s="25">
        <f t="shared" si="137"/>
        <v>0.6230305902483948</v>
      </c>
      <c r="EF514" s="25">
        <f t="shared" si="138"/>
        <v>0.60028144080970114</v>
      </c>
      <c r="EG514" s="25"/>
      <c r="EH514" s="25"/>
      <c r="EI514" s="25">
        <f t="shared" si="148"/>
        <v>1.223312031058096</v>
      </c>
      <c r="EK514" s="25">
        <f t="shared" si="152"/>
        <v>0</v>
      </c>
      <c r="EL514" s="25">
        <f t="shared" si="153"/>
        <v>0</v>
      </c>
      <c r="EM514" s="25">
        <f t="shared" si="149"/>
        <v>0</v>
      </c>
      <c r="EO514" s="25">
        <f t="shared" si="154"/>
        <v>0</v>
      </c>
      <c r="EP514" s="25">
        <f t="shared" si="155"/>
        <v>0</v>
      </c>
      <c r="EQ514" s="25">
        <f t="shared" si="150"/>
        <v>0</v>
      </c>
      <c r="ES514" s="25">
        <f t="shared" si="156"/>
        <v>0</v>
      </c>
      <c r="EV514" s="25">
        <f t="shared" si="151"/>
        <v>0</v>
      </c>
      <c r="EX514" s="25">
        <f t="shared" si="139"/>
        <v>-6.1708987615788455</v>
      </c>
    </row>
    <row r="515" spans="1:154" x14ac:dyDescent="0.2">
      <c r="A515" t="str">
        <f t="shared" si="140"/>
        <v>0020089L</v>
      </c>
      <c r="B515">
        <f t="shared" si="140"/>
        <v>0</v>
      </c>
      <c r="DH515" s="25">
        <f t="shared" si="122"/>
        <v>-1.4204053377891237</v>
      </c>
      <c r="DI515" s="25">
        <f t="shared" si="123"/>
        <v>-0.98398340856897115</v>
      </c>
      <c r="DJ515" s="25">
        <f t="shared" si="124"/>
        <v>-1.2998450638301338</v>
      </c>
      <c r="DL515" s="25">
        <f t="shared" si="147"/>
        <v>-3.7042338101882288</v>
      </c>
      <c r="DN515" s="25">
        <f t="shared" si="125"/>
        <v>0.35963054562250346</v>
      </c>
      <c r="DO515" s="25">
        <f t="shared" si="126"/>
        <v>0.40451415043718592</v>
      </c>
      <c r="DP515" s="25">
        <f t="shared" si="127"/>
        <v>0.76414469605968938</v>
      </c>
      <c r="DQ515" s="100"/>
      <c r="DR515" s="25">
        <f t="shared" si="128"/>
        <v>0.88222338836241843</v>
      </c>
      <c r="DS515" s="25">
        <f t="shared" si="129"/>
        <v>1.017695035099361</v>
      </c>
      <c r="DT515" s="25">
        <f t="shared" si="130"/>
        <v>-0.308224427100252</v>
      </c>
      <c r="DU515" s="25">
        <f t="shared" si="131"/>
        <v>-0.76241634842165973</v>
      </c>
      <c r="DV515" s="25">
        <f t="shared" si="132"/>
        <v>-0.51645712587822667</v>
      </c>
      <c r="DW515" s="25">
        <f t="shared" si="142"/>
        <v>-1.5870979014001383</v>
      </c>
      <c r="DY515" s="25">
        <f t="shared" si="133"/>
        <v>6.9966082765373127E-3</v>
      </c>
      <c r="DZ515" s="25">
        <f t="shared" si="134"/>
        <v>-0.24874345674434853</v>
      </c>
      <c r="EA515" s="25">
        <f t="shared" si="135"/>
        <v>-0.19932649433716351</v>
      </c>
      <c r="EB515" s="25">
        <f t="shared" si="136"/>
        <v>-0.44107334280497473</v>
      </c>
      <c r="ED515" s="25">
        <f t="shared" si="137"/>
        <v>-0.88189943179739883</v>
      </c>
      <c r="EF515" s="25">
        <f t="shared" si="138"/>
        <v>1.099428508439507</v>
      </c>
      <c r="EG515" s="25"/>
      <c r="EH515" s="25"/>
      <c r="EI515" s="25">
        <f t="shared" si="148"/>
        <v>0.21752907664210819</v>
      </c>
      <c r="EK515" s="25">
        <f t="shared" si="152"/>
        <v>0</v>
      </c>
      <c r="EL515" s="25">
        <f t="shared" si="153"/>
        <v>0</v>
      </c>
      <c r="EM515" s="25">
        <f t="shared" si="149"/>
        <v>0</v>
      </c>
      <c r="EO515" s="25">
        <f t="shared" si="154"/>
        <v>0</v>
      </c>
      <c r="EP515" s="25">
        <f t="shared" si="155"/>
        <v>0</v>
      </c>
      <c r="EQ515" s="25">
        <f t="shared" si="150"/>
        <v>0</v>
      </c>
      <c r="ES515" s="25">
        <f t="shared" si="156"/>
        <v>0</v>
      </c>
      <c r="EV515" s="25">
        <f t="shared" si="151"/>
        <v>0</v>
      </c>
      <c r="EX515" s="25">
        <f t="shared" si="139"/>
        <v>-4.7507312816915439</v>
      </c>
    </row>
    <row r="516" spans="1:154" x14ac:dyDescent="0.2">
      <c r="A516" t="str">
        <f t="shared" si="140"/>
        <v>0021478W</v>
      </c>
      <c r="B516">
        <f t="shared" si="140"/>
        <v>0</v>
      </c>
      <c r="DH516" s="25">
        <f t="shared" si="122"/>
        <v>-2.1940787979015872</v>
      </c>
      <c r="DI516" s="25">
        <f t="shared" si="123"/>
        <v>-1.2640180960784435</v>
      </c>
      <c r="DJ516" s="25">
        <f t="shared" si="124"/>
        <v>0</v>
      </c>
      <c r="DL516" s="25">
        <f t="shared" si="147"/>
        <v>-3.4580968939800307</v>
      </c>
      <c r="DN516" s="25">
        <f t="shared" si="125"/>
        <v>3.8908371450097112</v>
      </c>
      <c r="DO516" s="25">
        <f t="shared" si="126"/>
        <v>1.5854970609323882</v>
      </c>
      <c r="DP516" s="25">
        <f t="shared" si="127"/>
        <v>5.4763342059420994</v>
      </c>
      <c r="DQ516" s="100"/>
      <c r="DR516" s="25">
        <f t="shared" si="128"/>
        <v>0.14794886222837755</v>
      </c>
      <c r="DS516" s="25">
        <f t="shared" si="129"/>
        <v>1.017695035099361</v>
      </c>
      <c r="DT516" s="25"/>
      <c r="DU516" s="25"/>
      <c r="DV516" s="25"/>
      <c r="DW516" s="25"/>
      <c r="DY516" s="25"/>
      <c r="DZ516" s="25"/>
      <c r="EA516" s="25"/>
      <c r="EB516" s="25"/>
      <c r="ED516" s="25">
        <f t="shared" si="137"/>
        <v>-0.2133884220344914</v>
      </c>
      <c r="EF516" s="25">
        <f t="shared" si="138"/>
        <v>0.93304615256290513</v>
      </c>
      <c r="EG516" s="25"/>
      <c r="EH516" s="25"/>
      <c r="EI516" s="25">
        <f t="shared" si="148"/>
        <v>0.71965773052841375</v>
      </c>
      <c r="EK516" s="25">
        <f t="shared" si="152"/>
        <v>0</v>
      </c>
      <c r="EL516" s="25">
        <f t="shared" si="153"/>
        <v>0</v>
      </c>
      <c r="EM516" s="25">
        <f t="shared" si="149"/>
        <v>0</v>
      </c>
      <c r="EO516" s="25">
        <f t="shared" si="154"/>
        <v>0</v>
      </c>
      <c r="EP516" s="25">
        <f t="shared" si="155"/>
        <v>0</v>
      </c>
      <c r="EQ516" s="25">
        <f t="shared" si="150"/>
        <v>0</v>
      </c>
      <c r="ES516" s="25">
        <f t="shared" si="156"/>
        <v>0</v>
      </c>
      <c r="EV516" s="25">
        <f t="shared" si="151"/>
        <v>0</v>
      </c>
      <c r="EX516" s="25">
        <f t="shared" si="139"/>
        <v>2.7378950424904822</v>
      </c>
    </row>
    <row r="517" spans="1:154" x14ac:dyDescent="0.2">
      <c r="A517" t="str">
        <f t="shared" si="140"/>
        <v>0021479X</v>
      </c>
      <c r="B517">
        <f t="shared" si="140"/>
        <v>0</v>
      </c>
      <c r="DH517" s="25">
        <f t="shared" si="122"/>
        <v>-1.3167171421039483</v>
      </c>
      <c r="DI517" s="25">
        <f t="shared" si="123"/>
        <v>-0.78395863177649106</v>
      </c>
      <c r="DJ517" s="25">
        <f t="shared" si="124"/>
        <v>-1.2592580339913266</v>
      </c>
      <c r="DL517" s="25">
        <f t="shared" si="147"/>
        <v>-3.3599338078717662</v>
      </c>
      <c r="DN517" s="25">
        <f t="shared" si="125"/>
        <v>-0.81743832083989976</v>
      </c>
      <c r="DO517" s="25">
        <f t="shared" si="126"/>
        <v>-0.20913383246718345</v>
      </c>
      <c r="DP517" s="25">
        <f t="shared" si="127"/>
        <v>-1.0265721533070833</v>
      </c>
      <c r="DQ517" s="100"/>
      <c r="DR517" s="25">
        <f t="shared" si="128"/>
        <v>0.88222338836241843</v>
      </c>
      <c r="DS517" s="25">
        <f t="shared" si="129"/>
        <v>0.2227447389643113</v>
      </c>
      <c r="DT517" s="25">
        <f t="shared" si="130"/>
        <v>-1.7673418985106156E-2</v>
      </c>
      <c r="DU517" s="25">
        <f t="shared" si="131"/>
        <v>0.18490648826790149</v>
      </c>
      <c r="DV517" s="25">
        <f t="shared" si="132"/>
        <v>-0.82054148764342683</v>
      </c>
      <c r="DW517" s="25">
        <f t="shared" si="142"/>
        <v>-0.65330841836063147</v>
      </c>
      <c r="DY517" s="25">
        <f t="shared" ref="DY517:DY527" si="157">BK284</f>
        <v>-0.36242430872462233</v>
      </c>
      <c r="DZ517" s="25">
        <f t="shared" ref="DZ517:DZ527" si="158">BE284</f>
        <v>0.10814932901928274</v>
      </c>
      <c r="EA517" s="25">
        <f t="shared" ref="EA517:EA527" si="159">BQ284</f>
        <v>0.49831623584290879</v>
      </c>
      <c r="EB517" s="25">
        <f t="shared" si="136"/>
        <v>0.24404125613756922</v>
      </c>
      <c r="ED517" s="25">
        <f t="shared" si="137"/>
        <v>0.70930201200955156</v>
      </c>
      <c r="EF517" s="25">
        <f t="shared" si="138"/>
        <v>1.099428508439507</v>
      </c>
      <c r="EG517" s="25"/>
      <c r="EH517" s="25"/>
      <c r="EI517" s="25">
        <f t="shared" si="148"/>
        <v>1.8087305204490587</v>
      </c>
      <c r="EK517" s="25">
        <f t="shared" si="152"/>
        <v>0</v>
      </c>
      <c r="EL517" s="25">
        <f t="shared" si="153"/>
        <v>0</v>
      </c>
      <c r="EM517" s="25">
        <f t="shared" si="149"/>
        <v>0</v>
      </c>
      <c r="EO517" s="25">
        <f t="shared" si="154"/>
        <v>0</v>
      </c>
      <c r="EP517" s="25">
        <f t="shared" si="155"/>
        <v>0</v>
      </c>
      <c r="EQ517" s="25">
        <f t="shared" si="150"/>
        <v>0</v>
      </c>
      <c r="ES517" s="25">
        <f t="shared" si="156"/>
        <v>0</v>
      </c>
      <c r="EV517" s="25">
        <f t="shared" si="151"/>
        <v>0</v>
      </c>
      <c r="EX517" s="25">
        <f t="shared" si="139"/>
        <v>-2.9870426029528536</v>
      </c>
    </row>
    <row r="518" spans="1:154" x14ac:dyDescent="0.2">
      <c r="A518" t="str">
        <f t="shared" si="140"/>
        <v>0022008X</v>
      </c>
      <c r="B518">
        <f t="shared" si="140"/>
        <v>0</v>
      </c>
      <c r="DH518" s="25">
        <f t="shared" si="122"/>
        <v>-0.27983518525219331</v>
      </c>
      <c r="DI518" s="25">
        <f t="shared" si="123"/>
        <v>-0.15721433116005359</v>
      </c>
      <c r="DJ518" s="25">
        <f t="shared" si="124"/>
        <v>-0.69103961624803667</v>
      </c>
      <c r="DL518" s="25">
        <f t="shared" si="147"/>
        <v>-1.1280891326602835</v>
      </c>
      <c r="DN518" s="25">
        <f t="shared" si="125"/>
        <v>-0.12080572640296747</v>
      </c>
      <c r="DO518" s="25">
        <f t="shared" si="126"/>
        <v>0.1312671240873157</v>
      </c>
      <c r="DP518" s="25">
        <f t="shared" si="127"/>
        <v>1.0461397684348228E-2</v>
      </c>
      <c r="DQ518" s="100"/>
      <c r="DR518" s="25">
        <f t="shared" si="128"/>
        <v>0.88222338836241843</v>
      </c>
      <c r="DS518" s="25">
        <f t="shared" si="129"/>
        <v>1.017695035099361</v>
      </c>
      <c r="DT518" s="25">
        <f t="shared" si="130"/>
        <v>-1.7673418985106156E-2</v>
      </c>
      <c r="DU518" s="25">
        <f t="shared" si="131"/>
        <v>-0.34559430027825278</v>
      </c>
      <c r="DV518" s="25">
        <f t="shared" si="132"/>
        <v>-7.0466728622599922E-2</v>
      </c>
      <c r="DW518" s="25">
        <f t="shared" si="142"/>
        <v>-0.43373444788595883</v>
      </c>
      <c r="DY518" s="25">
        <f t="shared" si="157"/>
        <v>-1.1012661427269415</v>
      </c>
      <c r="DZ518" s="25">
        <f t="shared" si="158"/>
        <v>-1.1409754211534266</v>
      </c>
      <c r="EA518" s="25">
        <f t="shared" si="159"/>
        <v>-0.99663247168581759</v>
      </c>
      <c r="EB518" s="25">
        <f t="shared" si="136"/>
        <v>-3.2388740355661856</v>
      </c>
      <c r="ED518" s="25">
        <f t="shared" si="137"/>
        <v>0.30231408956668215</v>
      </c>
      <c r="EF518" s="25">
        <f t="shared" si="138"/>
        <v>0.4338990849330992</v>
      </c>
      <c r="EG518" s="25"/>
      <c r="EH518" s="25"/>
      <c r="EI518" s="25">
        <f t="shared" si="148"/>
        <v>0.7362131744997813</v>
      </c>
      <c r="EK518" s="25">
        <f t="shared" si="152"/>
        <v>0</v>
      </c>
      <c r="EL518" s="25">
        <f t="shared" si="153"/>
        <v>0</v>
      </c>
      <c r="EM518" s="25">
        <f t="shared" si="149"/>
        <v>0</v>
      </c>
      <c r="EO518" s="25">
        <f t="shared" si="154"/>
        <v>0</v>
      </c>
      <c r="EP518" s="25">
        <f t="shared" si="155"/>
        <v>0</v>
      </c>
      <c r="EQ518" s="25">
        <f t="shared" si="150"/>
        <v>0</v>
      </c>
      <c r="ES518" s="25">
        <f t="shared" si="156"/>
        <v>0</v>
      </c>
      <c r="EV518" s="25">
        <f t="shared" si="151"/>
        <v>0</v>
      </c>
      <c r="EX518" s="25">
        <f t="shared" si="139"/>
        <v>-4.0540230439282983</v>
      </c>
    </row>
    <row r="519" spans="1:154" x14ac:dyDescent="0.2">
      <c r="A519" t="str">
        <f t="shared" si="140"/>
        <v>0600003C</v>
      </c>
      <c r="B519">
        <f t="shared" si="140"/>
        <v>0</v>
      </c>
      <c r="DH519" s="25">
        <f t="shared" si="122"/>
        <v>0.39015007917509481</v>
      </c>
      <c r="DI519" s="25">
        <f t="shared" si="123"/>
        <v>9.6150386110420968E-2</v>
      </c>
      <c r="DJ519" s="25">
        <f t="shared" si="124"/>
        <v>-0.1431147134241488</v>
      </c>
      <c r="DL519" s="25">
        <f t="shared" si="147"/>
        <v>0.34318575186136702</v>
      </c>
      <c r="DN519" s="25">
        <f t="shared" si="125"/>
        <v>-0.144827540004241</v>
      </c>
      <c r="DO519" s="25">
        <f t="shared" si="126"/>
        <v>0.29799412321605023</v>
      </c>
      <c r="DP519" s="25">
        <f t="shared" si="127"/>
        <v>0.15316658321180923</v>
      </c>
      <c r="DQ519" s="100"/>
      <c r="DR519" s="25">
        <f t="shared" si="128"/>
        <v>-0.18120868396964085</v>
      </c>
      <c r="DS519" s="25">
        <f t="shared" si="129"/>
        <v>-0.87031191822138176</v>
      </c>
      <c r="DT519" s="25">
        <f t="shared" si="130"/>
        <v>0.32570504515097526</v>
      </c>
      <c r="DU519" s="25">
        <f t="shared" si="131"/>
        <v>-0.98977382922715429</v>
      </c>
      <c r="DV519" s="25">
        <f t="shared" si="132"/>
        <v>0.65933573961388048</v>
      </c>
      <c r="DW519" s="25">
        <f t="shared" si="142"/>
        <v>-4.7330444622984968E-3</v>
      </c>
      <c r="DY519" s="25">
        <f t="shared" si="157"/>
        <v>-0.45477953797491222</v>
      </c>
      <c r="DZ519" s="25">
        <f t="shared" si="158"/>
        <v>0.46504211478291402</v>
      </c>
      <c r="EA519" s="25">
        <f t="shared" si="159"/>
        <v>0.29898974150574525</v>
      </c>
      <c r="EB519" s="25">
        <f t="shared" si="136"/>
        <v>0.30925231831374705</v>
      </c>
      <c r="ED519" s="25">
        <f t="shared" si="137"/>
        <v>0.55831689817379937</v>
      </c>
      <c r="EF519" s="25">
        <f t="shared" si="138"/>
        <v>-6.5247982696706716E-2</v>
      </c>
      <c r="EG519" s="25"/>
      <c r="EH519" s="25"/>
      <c r="EI519" s="25">
        <f t="shared" si="148"/>
        <v>0.49306891547709264</v>
      </c>
      <c r="EK519" s="25">
        <f t="shared" si="152"/>
        <v>0</v>
      </c>
      <c r="EL519" s="25">
        <f t="shared" si="153"/>
        <v>0</v>
      </c>
      <c r="EM519" s="25">
        <f t="shared" si="149"/>
        <v>0</v>
      </c>
      <c r="EO519" s="25">
        <f t="shared" si="154"/>
        <v>0</v>
      </c>
      <c r="EP519" s="25">
        <f t="shared" si="155"/>
        <v>0</v>
      </c>
      <c r="EQ519" s="25">
        <f t="shared" si="150"/>
        <v>0</v>
      </c>
      <c r="ES519" s="25">
        <f t="shared" si="156"/>
        <v>0</v>
      </c>
      <c r="EV519" s="25">
        <f t="shared" si="151"/>
        <v>0</v>
      </c>
      <c r="EX519" s="25">
        <f t="shared" si="139"/>
        <v>1.2939405244017175</v>
      </c>
    </row>
    <row r="520" spans="1:154" x14ac:dyDescent="0.2">
      <c r="A520" t="str">
        <f t="shared" si="140"/>
        <v>0600004D</v>
      </c>
      <c r="B520">
        <f t="shared" si="140"/>
        <v>0</v>
      </c>
      <c r="DH520" s="25">
        <f t="shared" si="122"/>
        <v>0.35824601896427138</v>
      </c>
      <c r="DI520" s="25">
        <f t="shared" si="123"/>
        <v>3.6142953072677043E-2</v>
      </c>
      <c r="DJ520" s="25">
        <f t="shared" si="124"/>
        <v>-0.1431147134241488</v>
      </c>
      <c r="DL520" s="25">
        <f t="shared" si="147"/>
        <v>0.25127425861279962</v>
      </c>
      <c r="DN520" s="25">
        <f t="shared" si="125"/>
        <v>-0.98559101604881405</v>
      </c>
      <c r="DO520" s="25">
        <f t="shared" si="126"/>
        <v>-0.48006520605137726</v>
      </c>
      <c r="DP520" s="25">
        <f t="shared" si="127"/>
        <v>-1.4656562221001912</v>
      </c>
      <c r="DQ520" s="100"/>
      <c r="DR520" s="25">
        <f t="shared" si="128"/>
        <v>-0.71292472013567043</v>
      </c>
      <c r="DS520" s="25">
        <f t="shared" si="129"/>
        <v>-0.12504601559477277</v>
      </c>
      <c r="DT520" s="25">
        <f t="shared" si="130"/>
        <v>0.53701486923471764</v>
      </c>
      <c r="DU520" s="25">
        <f t="shared" si="131"/>
        <v>0.48804979600856108</v>
      </c>
      <c r="DV520" s="25">
        <f t="shared" si="132"/>
        <v>-0.84081377842777383</v>
      </c>
      <c r="DW520" s="25">
        <f t="shared" si="142"/>
        <v>0.18425088681550483</v>
      </c>
      <c r="DY520" s="25">
        <f t="shared" si="157"/>
        <v>0.83819367152914648</v>
      </c>
      <c r="DZ520" s="25">
        <f t="shared" si="158"/>
        <v>0.3758189183420062</v>
      </c>
      <c r="EA520" s="25">
        <f t="shared" si="159"/>
        <v>0</v>
      </c>
      <c r="EB520" s="25">
        <f t="shared" si="136"/>
        <v>1.2140125898711527</v>
      </c>
      <c r="ED520" s="25">
        <f t="shared" si="137"/>
        <v>-2.3964569945369611E-2</v>
      </c>
      <c r="EF520" s="25">
        <f t="shared" si="138"/>
        <v>-0.5643950503265126</v>
      </c>
      <c r="EG520" s="25"/>
      <c r="EH520" s="25"/>
      <c r="EI520" s="25">
        <f t="shared" si="148"/>
        <v>-0.58835962027188227</v>
      </c>
      <c r="EK520" s="25">
        <f t="shared" si="152"/>
        <v>0</v>
      </c>
      <c r="EL520" s="25">
        <f t="shared" si="153"/>
        <v>0</v>
      </c>
      <c r="EM520" s="25">
        <f t="shared" si="149"/>
        <v>0</v>
      </c>
      <c r="EO520" s="25">
        <f t="shared" si="154"/>
        <v>0</v>
      </c>
      <c r="EP520" s="25">
        <f t="shared" si="155"/>
        <v>0</v>
      </c>
      <c r="EQ520" s="25">
        <f t="shared" si="150"/>
        <v>0</v>
      </c>
      <c r="ES520" s="25">
        <f t="shared" si="156"/>
        <v>0</v>
      </c>
      <c r="EV520" s="25">
        <f t="shared" si="151"/>
        <v>0</v>
      </c>
      <c r="EX520" s="25">
        <f t="shared" si="139"/>
        <v>-0.40447810707261633</v>
      </c>
    </row>
    <row r="521" spans="1:154" x14ac:dyDescent="0.2">
      <c r="A521" t="str">
        <f t="shared" si="140"/>
        <v>0600016S</v>
      </c>
      <c r="B521">
        <f t="shared" si="140"/>
        <v>0</v>
      </c>
      <c r="DH521" s="25">
        <f t="shared" si="122"/>
        <v>1.1079914339186177</v>
      </c>
      <c r="DI521" s="25">
        <f t="shared" si="123"/>
        <v>0.14282283402866652</v>
      </c>
      <c r="DJ521" s="25">
        <f t="shared" si="124"/>
        <v>0.54686479383556086</v>
      </c>
      <c r="DL521" s="25">
        <f t="shared" si="147"/>
        <v>1.7976790617828451</v>
      </c>
      <c r="DN521" s="25">
        <f t="shared" si="125"/>
        <v>-0.38504567601697592</v>
      </c>
      <c r="DO521" s="25">
        <f t="shared" si="126"/>
        <v>-0.14661120779390815</v>
      </c>
      <c r="DP521" s="25">
        <f t="shared" si="127"/>
        <v>-0.53165688381088405</v>
      </c>
      <c r="DQ521" s="100"/>
      <c r="DR521" s="25">
        <f t="shared" si="128"/>
        <v>0.88222338836241843</v>
      </c>
      <c r="DS521" s="25">
        <f t="shared" si="129"/>
        <v>1.017695035099361</v>
      </c>
      <c r="DT521" s="25">
        <f t="shared" si="130"/>
        <v>0.45777368520331424</v>
      </c>
      <c r="DU521" s="25">
        <f t="shared" si="131"/>
        <v>-0.15612973294034058</v>
      </c>
      <c r="DV521" s="25">
        <f t="shared" si="132"/>
        <v>-9.0739019406946522E-2</v>
      </c>
      <c r="DW521" s="25">
        <f t="shared" si="142"/>
        <v>0.21090493285602718</v>
      </c>
      <c r="DY521" s="25">
        <f t="shared" si="157"/>
        <v>-8.5358620973752589E-2</v>
      </c>
      <c r="DZ521" s="25">
        <f t="shared" si="158"/>
        <v>-0.51641304606707195</v>
      </c>
      <c r="EA521" s="25">
        <f t="shared" si="159"/>
        <v>-0.69764273018007228</v>
      </c>
      <c r="EB521" s="25">
        <f t="shared" si="136"/>
        <v>-1.2994143972208967</v>
      </c>
      <c r="ED521" s="25">
        <f t="shared" si="137"/>
        <v>0.11684538747682309</v>
      </c>
      <c r="EF521" s="25">
        <f t="shared" si="138"/>
        <v>0.4338990849330992</v>
      </c>
      <c r="EG521" s="25"/>
      <c r="EH521" s="25"/>
      <c r="EI521" s="25">
        <f t="shared" si="148"/>
        <v>0.5507444724099223</v>
      </c>
      <c r="EK521" s="25">
        <f t="shared" si="152"/>
        <v>0</v>
      </c>
      <c r="EL521" s="25">
        <f t="shared" si="153"/>
        <v>0</v>
      </c>
      <c r="EM521" s="25">
        <f t="shared" si="149"/>
        <v>0</v>
      </c>
      <c r="EO521" s="25">
        <f t="shared" si="154"/>
        <v>0</v>
      </c>
      <c r="EP521" s="25">
        <f t="shared" si="155"/>
        <v>0</v>
      </c>
      <c r="EQ521" s="25">
        <f t="shared" si="150"/>
        <v>0</v>
      </c>
      <c r="ES521" s="25">
        <f t="shared" si="156"/>
        <v>0</v>
      </c>
      <c r="EV521" s="25">
        <f t="shared" si="151"/>
        <v>0</v>
      </c>
      <c r="EX521" s="25">
        <f t="shared" si="139"/>
        <v>0.72825718601701406</v>
      </c>
    </row>
    <row r="522" spans="1:154" x14ac:dyDescent="0.2">
      <c r="A522" t="str">
        <f t="shared" si="140"/>
        <v>0600017T</v>
      </c>
      <c r="B522">
        <f t="shared" si="140"/>
        <v>0</v>
      </c>
      <c r="DH522" s="25">
        <f t="shared" si="122"/>
        <v>0.54169436517650504</v>
      </c>
      <c r="DI522" s="25">
        <f t="shared" si="123"/>
        <v>-0.2505592269965442</v>
      </c>
      <c r="DJ522" s="25">
        <f t="shared" si="124"/>
        <v>-0.36634337753758467</v>
      </c>
      <c r="DL522" s="25">
        <f t="shared" si="147"/>
        <v>-7.520823935762383E-2</v>
      </c>
      <c r="DN522" s="25">
        <f t="shared" si="125"/>
        <v>-0.84146013444117329</v>
      </c>
      <c r="DO522" s="25">
        <f t="shared" si="126"/>
        <v>-0.41985823414377837</v>
      </c>
      <c r="DP522" s="25">
        <f t="shared" si="127"/>
        <v>-1.2613183685849516</v>
      </c>
      <c r="DQ522" s="100"/>
      <c r="DR522" s="25">
        <f t="shared" si="128"/>
        <v>-0.6116454751516649</v>
      </c>
      <c r="DS522" s="25">
        <f t="shared" si="129"/>
        <v>1.017695035099361</v>
      </c>
      <c r="DT522" s="25">
        <f t="shared" si="130"/>
        <v>0.40494622918237866</v>
      </c>
      <c r="DU522" s="25">
        <f t="shared" si="131"/>
        <v>0.6396214498788908</v>
      </c>
      <c r="DV522" s="25">
        <f t="shared" si="132"/>
        <v>0.29443450549564026</v>
      </c>
      <c r="DW522" s="25">
        <f t="shared" si="142"/>
        <v>1.3390021845569098</v>
      </c>
      <c r="DY522" s="25">
        <f t="shared" si="157"/>
        <v>0.19170706677711713</v>
      </c>
      <c r="DZ522" s="25">
        <f t="shared" si="158"/>
        <v>-0.15952026030344071</v>
      </c>
      <c r="EA522" s="25">
        <f t="shared" si="159"/>
        <v>-0.29898974150574525</v>
      </c>
      <c r="EB522" s="25">
        <f t="shared" si="136"/>
        <v>-0.26680293503206887</v>
      </c>
      <c r="ED522" s="25">
        <f t="shared" si="137"/>
        <v>0.46772582987234812</v>
      </c>
      <c r="EF522" s="25">
        <f t="shared" si="138"/>
        <v>-0.2316303385733087</v>
      </c>
      <c r="EG522" s="25"/>
      <c r="EH522" s="25"/>
      <c r="EI522" s="25">
        <f t="shared" si="148"/>
        <v>0.23609549129903942</v>
      </c>
      <c r="EK522" s="25">
        <f t="shared" si="152"/>
        <v>0</v>
      </c>
      <c r="EL522" s="25">
        <f t="shared" si="153"/>
        <v>0</v>
      </c>
      <c r="EM522" s="25">
        <f t="shared" si="149"/>
        <v>0</v>
      </c>
      <c r="EO522" s="25">
        <f t="shared" si="154"/>
        <v>0</v>
      </c>
      <c r="EP522" s="25">
        <f t="shared" si="155"/>
        <v>0</v>
      </c>
      <c r="EQ522" s="25">
        <f t="shared" si="150"/>
        <v>0</v>
      </c>
      <c r="ES522" s="25">
        <f t="shared" si="156"/>
        <v>0</v>
      </c>
      <c r="EV522" s="25">
        <f t="shared" si="151"/>
        <v>0</v>
      </c>
      <c r="EX522" s="25">
        <f t="shared" si="139"/>
        <v>-2.8231867118695159E-2</v>
      </c>
    </row>
    <row r="523" spans="1:154" x14ac:dyDescent="0.2">
      <c r="A523" t="str">
        <f t="shared" si="140"/>
        <v>0600041U</v>
      </c>
      <c r="B523">
        <f t="shared" si="140"/>
        <v>0</v>
      </c>
      <c r="DH523" s="25">
        <f t="shared" si="122"/>
        <v>0.37419804906968324</v>
      </c>
      <c r="DI523" s="25">
        <f t="shared" si="123"/>
        <v>-0.5572638847450142</v>
      </c>
      <c r="DJ523" s="25">
        <f t="shared" si="124"/>
        <v>-0.48810446705400434</v>
      </c>
      <c r="DL523" s="25">
        <f t="shared" si="147"/>
        <v>-0.67117030272933531</v>
      </c>
      <c r="DN523" s="25">
        <f t="shared" si="125"/>
        <v>0.31158691841995634</v>
      </c>
      <c r="DO523" s="25">
        <f t="shared" si="126"/>
        <v>0.23778715130845174</v>
      </c>
      <c r="DP523" s="25">
        <f t="shared" si="127"/>
        <v>0.54937406972840808</v>
      </c>
      <c r="DQ523" s="100"/>
      <c r="DR523" s="25">
        <f t="shared" si="128"/>
        <v>-0.130569061477638</v>
      </c>
      <c r="DS523" s="25">
        <f t="shared" si="129"/>
        <v>1.017695035099361</v>
      </c>
      <c r="DT523" s="25">
        <f t="shared" si="130"/>
        <v>0.22005013310910401</v>
      </c>
      <c r="DU523" s="25">
        <f t="shared" si="131"/>
        <v>0.6396214498788908</v>
      </c>
      <c r="DV523" s="25">
        <f t="shared" si="132"/>
        <v>0.25388992392694687</v>
      </c>
      <c r="DW523" s="25">
        <f t="shared" si="142"/>
        <v>1.1135615069149418</v>
      </c>
      <c r="DY523" s="25">
        <f t="shared" si="157"/>
        <v>0.46877275452798683</v>
      </c>
      <c r="DZ523" s="25">
        <f t="shared" si="158"/>
        <v>0.10814932901928274</v>
      </c>
      <c r="EA523" s="25">
        <f t="shared" si="159"/>
        <v>-0.39865298867432702</v>
      </c>
      <c r="EB523" s="25">
        <f t="shared" si="136"/>
        <v>0.17826909487294257</v>
      </c>
      <c r="ED523" s="25">
        <f t="shared" si="137"/>
        <v>0.39570395333659791</v>
      </c>
      <c r="EF523" s="25">
        <f t="shared" si="138"/>
        <v>-0.7307774062031146</v>
      </c>
      <c r="EG523" s="25"/>
      <c r="EH523" s="25"/>
      <c r="EI523" s="25">
        <f t="shared" si="148"/>
        <v>-0.33507345286651669</v>
      </c>
      <c r="EK523" s="25">
        <f t="shared" si="152"/>
        <v>0</v>
      </c>
      <c r="EL523" s="25">
        <f t="shared" si="153"/>
        <v>0</v>
      </c>
      <c r="EM523" s="25">
        <f t="shared" si="149"/>
        <v>0</v>
      </c>
      <c r="EO523" s="25">
        <f t="shared" si="154"/>
        <v>0</v>
      </c>
      <c r="EP523" s="25">
        <f t="shared" si="155"/>
        <v>0</v>
      </c>
      <c r="EQ523" s="25">
        <f t="shared" si="150"/>
        <v>0</v>
      </c>
      <c r="ES523" s="25">
        <f t="shared" si="156"/>
        <v>0</v>
      </c>
      <c r="EV523" s="25">
        <f t="shared" si="151"/>
        <v>0</v>
      </c>
      <c r="EX523" s="25">
        <f t="shared" si="139"/>
        <v>0.83496091592044053</v>
      </c>
    </row>
    <row r="524" spans="1:154" x14ac:dyDescent="0.2">
      <c r="A524" t="str">
        <f t="shared" si="140"/>
        <v>0600048B</v>
      </c>
      <c r="B524">
        <f t="shared" si="140"/>
        <v>0</v>
      </c>
      <c r="DH524" s="25">
        <f t="shared" si="122"/>
        <v>0.59752647054544561</v>
      </c>
      <c r="DI524" s="25">
        <f t="shared" si="123"/>
        <v>0.34284761082114656</v>
      </c>
      <c r="DJ524" s="25">
        <f t="shared" si="124"/>
        <v>0.42510370431914118</v>
      </c>
      <c r="DL524" s="25">
        <f t="shared" si="147"/>
        <v>1.3654777856857334</v>
      </c>
      <c r="DN524" s="25">
        <f t="shared" si="125"/>
        <v>0.91213225845179446</v>
      </c>
      <c r="DO524" s="25">
        <f t="shared" si="126"/>
        <v>0.76112467635142356</v>
      </c>
      <c r="DP524" s="25">
        <f t="shared" si="127"/>
        <v>1.673256934803218</v>
      </c>
      <c r="DQ524" s="100"/>
      <c r="DR524" s="25">
        <f t="shared" si="128"/>
        <v>0.19858848472038029</v>
      </c>
      <c r="DS524" s="25">
        <f t="shared" si="129"/>
        <v>-0.89515411497560216</v>
      </c>
      <c r="DT524" s="25">
        <f t="shared" si="130"/>
        <v>0.32570504515097526</v>
      </c>
      <c r="DU524" s="25">
        <f t="shared" si="131"/>
        <v>0.14701357480031901</v>
      </c>
      <c r="DV524" s="25">
        <f t="shared" si="132"/>
        <v>1.064781555300814</v>
      </c>
      <c r="DW524" s="25">
        <f t="shared" si="142"/>
        <v>1.5375001752521082</v>
      </c>
      <c r="DY524" s="25">
        <f t="shared" si="157"/>
        <v>0.19170706677711713</v>
      </c>
      <c r="DZ524" s="25">
        <f t="shared" si="158"/>
        <v>0.3758189183420062</v>
      </c>
      <c r="EA524" s="25">
        <f t="shared" si="159"/>
        <v>0.39865298867432702</v>
      </c>
      <c r="EB524" s="25">
        <f t="shared" si="136"/>
        <v>0.9661789737934503</v>
      </c>
      <c r="ED524" s="25">
        <f t="shared" si="137"/>
        <v>-0.21807001851715022</v>
      </c>
      <c r="EF524" s="25">
        <f t="shared" si="138"/>
        <v>0.2675167290564972</v>
      </c>
      <c r="EG524" s="25"/>
      <c r="EH524" s="25"/>
      <c r="EI524" s="25">
        <f t="shared" si="148"/>
        <v>4.9446710539346989E-2</v>
      </c>
      <c r="EK524" s="25">
        <f t="shared" si="152"/>
        <v>0</v>
      </c>
      <c r="EL524" s="25">
        <f t="shared" si="153"/>
        <v>0</v>
      </c>
      <c r="EM524" s="25">
        <f t="shared" si="149"/>
        <v>0</v>
      </c>
      <c r="EO524" s="25">
        <f t="shared" si="154"/>
        <v>0</v>
      </c>
      <c r="EP524" s="25">
        <f t="shared" si="155"/>
        <v>0</v>
      </c>
      <c r="EQ524" s="25">
        <f t="shared" si="150"/>
        <v>0</v>
      </c>
      <c r="ES524" s="25">
        <f t="shared" si="156"/>
        <v>0</v>
      </c>
      <c r="EV524" s="25">
        <f t="shared" si="151"/>
        <v>0</v>
      </c>
      <c r="EX524" s="25">
        <f t="shared" si="139"/>
        <v>5.591860580073857</v>
      </c>
    </row>
    <row r="525" spans="1:154" x14ac:dyDescent="0.2">
      <c r="A525" t="str">
        <f t="shared" si="140"/>
        <v>0600049C</v>
      </c>
      <c r="B525">
        <f t="shared" si="140"/>
        <v>0</v>
      </c>
      <c r="DH525" s="25">
        <f t="shared" si="122"/>
        <v>1.2994157951835568</v>
      </c>
      <c r="DI525" s="25">
        <f t="shared" si="123"/>
        <v>0.56287486529287445</v>
      </c>
      <c r="DJ525" s="25">
        <f t="shared" si="124"/>
        <v>0.43525046177884369</v>
      </c>
      <c r="DL525" s="25">
        <f t="shared" si="147"/>
        <v>2.2975411222552746</v>
      </c>
      <c r="DN525" s="25">
        <f t="shared" si="125"/>
        <v>0.47973961362887063</v>
      </c>
      <c r="DO525" s="25">
        <f t="shared" si="126"/>
        <v>0.72870553763194734</v>
      </c>
      <c r="DP525" s="25">
        <f t="shared" si="127"/>
        <v>1.2084451512608179</v>
      </c>
      <c r="DQ525" s="100"/>
      <c r="DR525" s="25">
        <f t="shared" si="128"/>
        <v>-0.23184830646164373</v>
      </c>
      <c r="DS525" s="25">
        <f t="shared" si="129"/>
        <v>0.64506208378605645</v>
      </c>
      <c r="DT525" s="25">
        <f t="shared" si="130"/>
        <v>8.7403090253616676E-3</v>
      </c>
      <c r="DU525" s="25">
        <f t="shared" si="131"/>
        <v>0.6396214498788908</v>
      </c>
      <c r="DV525" s="25">
        <f t="shared" si="132"/>
        <v>7.143930686782686E-2</v>
      </c>
      <c r="DW525" s="25">
        <f t="shared" si="142"/>
        <v>0.71980106577207936</v>
      </c>
      <c r="DY525" s="25">
        <f t="shared" si="157"/>
        <v>-0.73184522572578192</v>
      </c>
      <c r="DZ525" s="25">
        <f t="shared" si="158"/>
        <v>-0.78408263538979539</v>
      </c>
      <c r="EA525" s="25">
        <f t="shared" si="159"/>
        <v>-1.195958966022981</v>
      </c>
      <c r="EB525" s="25">
        <f t="shared" si="136"/>
        <v>-2.7118868271385583</v>
      </c>
      <c r="ED525" s="25">
        <f t="shared" si="137"/>
        <v>-0.12477545446416359</v>
      </c>
      <c r="EF525" s="25">
        <f t="shared" si="138"/>
        <v>-1.3963068297095225</v>
      </c>
      <c r="EG525" s="25"/>
      <c r="EH525" s="25"/>
      <c r="EI525" s="25">
        <f t="shared" si="148"/>
        <v>-1.521082284173686</v>
      </c>
      <c r="EK525" s="25">
        <f t="shared" si="152"/>
        <v>0</v>
      </c>
      <c r="EL525" s="25">
        <f t="shared" si="153"/>
        <v>0</v>
      </c>
      <c r="EM525" s="25">
        <f t="shared" si="149"/>
        <v>0</v>
      </c>
      <c r="EO525" s="25">
        <f t="shared" si="154"/>
        <v>0</v>
      </c>
      <c r="EP525" s="25">
        <f t="shared" si="155"/>
        <v>0</v>
      </c>
      <c r="EQ525" s="25">
        <f t="shared" si="150"/>
        <v>0</v>
      </c>
      <c r="ES525" s="25">
        <f t="shared" si="156"/>
        <v>0</v>
      </c>
      <c r="EV525" s="25">
        <f t="shared" si="151"/>
        <v>0</v>
      </c>
      <c r="EX525" s="25">
        <f t="shared" si="139"/>
        <v>-7.1817720240721084E-3</v>
      </c>
    </row>
    <row r="526" spans="1:154" x14ac:dyDescent="0.2">
      <c r="A526" t="str">
        <f t="shared" si="140"/>
        <v>0600062S</v>
      </c>
      <c r="B526">
        <f t="shared" si="140"/>
        <v>0</v>
      </c>
      <c r="DH526" s="25">
        <f t="shared" si="122"/>
        <v>0.35027000391156576</v>
      </c>
      <c r="DI526" s="25">
        <f t="shared" si="123"/>
        <v>0.36951758106014382</v>
      </c>
      <c r="DJ526" s="25">
        <f t="shared" si="124"/>
        <v>0.46569073415794826</v>
      </c>
      <c r="DL526" s="25">
        <f t="shared" si="147"/>
        <v>1.1854783191296578</v>
      </c>
      <c r="DN526" s="25">
        <f t="shared" si="125"/>
        <v>0.45571780002759765</v>
      </c>
      <c r="DO526" s="25">
        <f t="shared" si="126"/>
        <v>-0.45922433116028549</v>
      </c>
      <c r="DP526" s="25">
        <f t="shared" si="127"/>
        <v>-3.5065311326878401E-3</v>
      </c>
      <c r="DQ526" s="100"/>
      <c r="DR526" s="25"/>
      <c r="DS526" s="25"/>
      <c r="DT526" s="25">
        <f t="shared" si="130"/>
        <v>-0.12332833102697734</v>
      </c>
      <c r="DU526" s="25">
        <f t="shared" si="131"/>
        <v>0.26069231520306635</v>
      </c>
      <c r="DV526" s="25">
        <f t="shared" si="132"/>
        <v>-0.43536796274084028</v>
      </c>
      <c r="DW526" s="25">
        <f t="shared" si="142"/>
        <v>-0.29800397856475125</v>
      </c>
      <c r="DY526" s="25">
        <f t="shared" si="157"/>
        <v>-0.36242430872462233</v>
      </c>
      <c r="DZ526" s="25">
        <f t="shared" si="158"/>
        <v>-0.87330583183070321</v>
      </c>
      <c r="EA526" s="25">
        <f t="shared" si="159"/>
        <v>-1.3952854603601446</v>
      </c>
      <c r="EB526" s="25">
        <f t="shared" si="136"/>
        <v>-2.6310156009154699</v>
      </c>
      <c r="ED526" s="25">
        <f t="shared" si="137"/>
        <v>-1.0473179391822975</v>
      </c>
      <c r="EF526" s="25">
        <f t="shared" si="138"/>
        <v>-1.0635421179563185</v>
      </c>
      <c r="EG526" s="25"/>
      <c r="EH526" s="25"/>
      <c r="EI526" s="25">
        <f t="shared" si="148"/>
        <v>-2.1108600571386162</v>
      </c>
      <c r="EK526" s="25">
        <f t="shared" si="152"/>
        <v>0</v>
      </c>
      <c r="EL526" s="25">
        <f t="shared" si="153"/>
        <v>0</v>
      </c>
      <c r="EM526" s="25">
        <f t="shared" si="149"/>
        <v>0</v>
      </c>
      <c r="EO526" s="25">
        <f t="shared" si="154"/>
        <v>0</v>
      </c>
      <c r="EP526" s="25">
        <f t="shared" si="155"/>
        <v>0</v>
      </c>
      <c r="EQ526" s="25">
        <f t="shared" si="150"/>
        <v>0</v>
      </c>
      <c r="ES526" s="25">
        <f t="shared" si="156"/>
        <v>0</v>
      </c>
      <c r="EV526" s="25">
        <f t="shared" si="151"/>
        <v>0</v>
      </c>
      <c r="EX526" s="25">
        <f t="shared" si="139"/>
        <v>-3.8579078486218674</v>
      </c>
    </row>
    <row r="527" spans="1:154" x14ac:dyDescent="0.2">
      <c r="A527" t="str">
        <f t="shared" si="140"/>
        <v>0600063T</v>
      </c>
      <c r="B527">
        <f t="shared" si="140"/>
        <v>0</v>
      </c>
      <c r="DH527" s="25">
        <f t="shared" si="122"/>
        <v>-0.54304368199148478</v>
      </c>
      <c r="DI527" s="25">
        <f t="shared" si="123"/>
        <v>0.44285999921738661</v>
      </c>
      <c r="DJ527" s="25">
        <f t="shared" si="124"/>
        <v>-1.1206866448028058E-2</v>
      </c>
      <c r="DL527" s="25">
        <f t="shared" si="147"/>
        <v>-0.11139054922212623</v>
      </c>
      <c r="DN527" s="25">
        <f t="shared" si="125"/>
        <v>-0.12080572640296747</v>
      </c>
      <c r="DO527" s="25">
        <f t="shared" si="126"/>
        <v>0.15673930450976109</v>
      </c>
      <c r="DP527" s="25">
        <f t="shared" si="127"/>
        <v>3.5933578106793623E-2</v>
      </c>
      <c r="DQ527" s="100"/>
      <c r="DR527" s="25">
        <f t="shared" si="128"/>
        <v>-2.7385096198157837</v>
      </c>
      <c r="DS527" s="25">
        <f t="shared" si="129"/>
        <v>1.017695035099361</v>
      </c>
      <c r="DT527" s="25">
        <f t="shared" si="130"/>
        <v>-7.050087500604181E-2</v>
      </c>
      <c r="DU527" s="25">
        <f t="shared" si="131"/>
        <v>-0.38348721374583528</v>
      </c>
      <c r="DV527" s="25">
        <f t="shared" si="132"/>
        <v>-0.55700170744692024</v>
      </c>
      <c r="DW527" s="25">
        <f t="shared" si="142"/>
        <v>-1.0109897961987973</v>
      </c>
      <c r="DY527" s="25">
        <f t="shared" si="157"/>
        <v>-0.45477953797491222</v>
      </c>
      <c r="DZ527" s="25">
        <f t="shared" si="158"/>
        <v>-0.24874345674434853</v>
      </c>
      <c r="EA527" s="25">
        <f t="shared" si="159"/>
        <v>-0.19932649433716351</v>
      </c>
      <c r="EB527" s="25">
        <f t="shared" si="136"/>
        <v>-0.90284948905642426</v>
      </c>
      <c r="ED527" s="25">
        <f t="shared" si="137"/>
        <v>0.76691159439521217</v>
      </c>
      <c r="EF527" s="25">
        <f t="shared" si="138"/>
        <v>1.099428508439507</v>
      </c>
      <c r="EG527" s="25"/>
      <c r="EH527" s="25"/>
      <c r="EI527" s="25">
        <f t="shared" si="148"/>
        <v>1.8663401028347191</v>
      </c>
      <c r="EK527" s="25">
        <f t="shared" si="152"/>
        <v>0</v>
      </c>
      <c r="EL527" s="25">
        <f t="shared" si="153"/>
        <v>0</v>
      </c>
      <c r="EM527" s="25">
        <f t="shared" si="149"/>
        <v>0</v>
      </c>
      <c r="EO527" s="25">
        <f t="shared" si="154"/>
        <v>0</v>
      </c>
      <c r="EP527" s="25">
        <f t="shared" si="155"/>
        <v>0</v>
      </c>
      <c r="EQ527" s="25">
        <f t="shared" si="150"/>
        <v>0</v>
      </c>
      <c r="ES527" s="25">
        <f t="shared" si="156"/>
        <v>0</v>
      </c>
      <c r="EV527" s="25">
        <f t="shared" si="151"/>
        <v>0</v>
      </c>
      <c r="EX527" s="25">
        <f t="shared" si="139"/>
        <v>-0.122956153535835</v>
      </c>
    </row>
    <row r="528" spans="1:154" x14ac:dyDescent="0.2">
      <c r="A528" t="str">
        <f t="shared" si="140"/>
        <v>0600070A</v>
      </c>
      <c r="B528">
        <f t="shared" si="140"/>
        <v>0</v>
      </c>
      <c r="DH528" s="25">
        <f t="shared" si="122"/>
        <v>-0.46328353146442669</v>
      </c>
      <c r="DI528" s="25">
        <f t="shared" si="123"/>
        <v>-0.89063851273248107</v>
      </c>
      <c r="DJ528" s="25">
        <f t="shared" si="124"/>
        <v>0</v>
      </c>
      <c r="DL528" s="25">
        <f t="shared" si="141"/>
        <v>-1.3539220441969078</v>
      </c>
      <c r="DN528" s="25">
        <f t="shared" si="125"/>
        <v>4.6114915530479177</v>
      </c>
      <c r="DO528" s="25">
        <f t="shared" si="126"/>
        <v>1.8795849621733502</v>
      </c>
      <c r="DP528" s="25">
        <f t="shared" si="127"/>
        <v>6.4910765152212679</v>
      </c>
      <c r="DQ528" s="100"/>
      <c r="DR528" s="25">
        <f t="shared" si="128"/>
        <v>0.88222338836241843</v>
      </c>
      <c r="DS528" s="25">
        <f t="shared" si="129"/>
        <v>0.17306034545587076</v>
      </c>
      <c r="DT528" s="25"/>
      <c r="DU528" s="25"/>
      <c r="DV528" s="25"/>
      <c r="DW528" s="25"/>
      <c r="DY528" s="25"/>
      <c r="DZ528" s="25"/>
      <c r="EA528" s="25"/>
      <c r="EB528" s="25"/>
      <c r="ED528" s="25">
        <f t="shared" si="137"/>
        <v>-2.5256182848277251</v>
      </c>
      <c r="EF528" s="25">
        <f t="shared" si="138"/>
        <v>-0.5643950503265126</v>
      </c>
      <c r="EG528" s="25"/>
      <c r="EH528" s="25"/>
      <c r="EI528" s="25">
        <f t="shared" si="143"/>
        <v>-3.0900133351542376</v>
      </c>
      <c r="EK528" s="25">
        <f>BF269</f>
        <v>0</v>
      </c>
      <c r="EL528" s="25">
        <f>BJ269</f>
        <v>0</v>
      </c>
      <c r="EM528" s="25">
        <f t="shared" si="144"/>
        <v>0</v>
      </c>
      <c r="EO528" s="25">
        <f>V269</f>
        <v>0</v>
      </c>
      <c r="EP528" s="25">
        <f>AD269</f>
        <v>0</v>
      </c>
      <c r="EQ528" s="25">
        <f t="shared" si="145"/>
        <v>0</v>
      </c>
      <c r="ES528" s="25">
        <f>DK269</f>
        <v>0</v>
      </c>
      <c r="EV528" s="25">
        <f t="shared" si="146"/>
        <v>0</v>
      </c>
      <c r="EX528" s="25">
        <f t="shared" si="139"/>
        <v>2.0471411358701221</v>
      </c>
    </row>
    <row r="529" spans="1:154" x14ac:dyDescent="0.2">
      <c r="A529" t="str">
        <f t="shared" si="140"/>
        <v>0601363F</v>
      </c>
      <c r="B529">
        <f t="shared" si="140"/>
        <v>0</v>
      </c>
      <c r="DH529" s="25">
        <f t="shared" ref="DH529:DH560" si="160">AS296</f>
        <v>0.90061504254826641</v>
      </c>
      <c r="DI529" s="25">
        <f t="shared" ref="DI529:DI560" si="161">X296</f>
        <v>0.42285752153813833</v>
      </c>
      <c r="DJ529" s="25">
        <f t="shared" ref="DJ529:DJ560" si="162">AJ296</f>
        <v>0.26275558496391588</v>
      </c>
      <c r="DL529" s="25">
        <f t="shared" si="141"/>
        <v>1.5862281490503205</v>
      </c>
      <c r="DN529" s="25">
        <f t="shared" ref="DN529:DN560" si="163">AP296</f>
        <v>0.2875651048186823</v>
      </c>
      <c r="DO529" s="25">
        <f t="shared" ref="DO529:DO560" si="164">AM296</f>
        <v>0.62913246870784212</v>
      </c>
      <c r="DP529" s="25">
        <f t="shared" ref="DP529:DP560" si="165">SUM(DN529:DO529)</f>
        <v>0.91669757352652437</v>
      </c>
      <c r="DQ529" s="100"/>
      <c r="DR529" s="25">
        <f t="shared" ref="DR529:DR558" si="166">AV296</f>
        <v>0.88222338836241843</v>
      </c>
      <c r="DS529" s="25">
        <f t="shared" ref="DS529:DS558" si="167">CC296</f>
        <v>1.017695035099361</v>
      </c>
      <c r="DT529" s="25">
        <f t="shared" ref="DT529:DT560" si="168">BB296</f>
        <v>-4.4087146995573978E-2</v>
      </c>
      <c r="DU529" s="25">
        <f t="shared" ref="DU529:DU560" si="169">AY296</f>
        <v>-0.68663052148649473</v>
      </c>
      <c r="DV529" s="25">
        <f t="shared" ref="DV529:DV560" si="170">CF296</f>
        <v>0.69988032118257382</v>
      </c>
      <c r="DW529" s="25">
        <f t="shared" si="142"/>
        <v>-3.0837347299494833E-2</v>
      </c>
      <c r="DY529" s="25">
        <f t="shared" ref="DY529:DY560" si="171">BK296</f>
        <v>-0.45477953797491222</v>
      </c>
      <c r="DZ529" s="25">
        <f t="shared" ref="DZ529:DZ560" si="172">BE296</f>
        <v>-0.51641304606707195</v>
      </c>
      <c r="EA529" s="25">
        <f t="shared" ref="EA529:EA560" si="173">BQ296</f>
        <v>-0.19932649433716351</v>
      </c>
      <c r="EB529" s="25">
        <f t="shared" ref="EB529:EB560" si="174">SUM(DY529:EA529)</f>
        <v>-1.1705190783791477</v>
      </c>
      <c r="ED529" s="25">
        <f t="shared" ref="ED529:ED547" si="175">DD296</f>
        <v>0.12708765319612381</v>
      </c>
      <c r="EF529" s="25">
        <f t="shared" ref="EF529:EF547" si="176">DG296</f>
        <v>-6.5247982696706716E-2</v>
      </c>
      <c r="EG529" s="25"/>
      <c r="EH529" s="25"/>
      <c r="EI529" s="25">
        <f t="shared" si="143"/>
        <v>6.183967049941709E-2</v>
      </c>
      <c r="EK529" s="25">
        <f>BF270</f>
        <v>0</v>
      </c>
      <c r="EL529" s="25">
        <f>BJ270</f>
        <v>0</v>
      </c>
      <c r="EM529" s="25">
        <f t="shared" si="144"/>
        <v>0</v>
      </c>
      <c r="EO529" s="25">
        <f>V270</f>
        <v>0</v>
      </c>
      <c r="EP529" s="25">
        <f>AD270</f>
        <v>0</v>
      </c>
      <c r="EQ529" s="25">
        <f t="shared" si="145"/>
        <v>0</v>
      </c>
      <c r="ES529" s="25">
        <f>DK270</f>
        <v>0</v>
      </c>
      <c r="EV529" s="25">
        <f t="shared" si="146"/>
        <v>0</v>
      </c>
      <c r="EX529" s="25">
        <f t="shared" ref="EX529:EX565" si="177">DL529+DP529+DW529+EB529+EI529+EM529+EQ529+EV529</f>
        <v>1.3634089673976193</v>
      </c>
    </row>
    <row r="530" spans="1:154" x14ac:dyDescent="0.2">
      <c r="A530" t="str">
        <f t="shared" si="140"/>
        <v>0601470X</v>
      </c>
      <c r="B530">
        <f t="shared" si="140"/>
        <v>0</v>
      </c>
      <c r="DH530" s="25">
        <f t="shared" si="160"/>
        <v>0.58157444044003415</v>
      </c>
      <c r="DI530" s="25">
        <f t="shared" si="161"/>
        <v>-9.7206898122309676E-2</v>
      </c>
      <c r="DJ530" s="25">
        <f t="shared" si="162"/>
        <v>-0.11267444104504423</v>
      </c>
      <c r="DL530" s="25">
        <f t="shared" si="141"/>
        <v>0.37169310127268029</v>
      </c>
      <c r="DN530" s="25">
        <f t="shared" si="163"/>
        <v>0.50376142723014472</v>
      </c>
      <c r="DO530" s="25">
        <f t="shared" si="164"/>
        <v>0.41840806703124722</v>
      </c>
      <c r="DP530" s="25">
        <f t="shared" si="165"/>
        <v>0.92216949426139194</v>
      </c>
      <c r="DQ530" s="100"/>
      <c r="DR530" s="25">
        <f t="shared" si="166"/>
        <v>0.88222338836241843</v>
      </c>
      <c r="DS530" s="25">
        <f t="shared" si="167"/>
        <v>1.017695035099361</v>
      </c>
      <c r="DT530" s="25">
        <f t="shared" si="168"/>
        <v>0.6426697812765888</v>
      </c>
      <c r="DU530" s="25">
        <f t="shared" si="169"/>
        <v>0.6396214498788908</v>
      </c>
      <c r="DV530" s="25">
        <f t="shared" si="170"/>
        <v>0.80124177510430716</v>
      </c>
      <c r="DW530" s="25">
        <f t="shared" si="142"/>
        <v>2.0835330062597865</v>
      </c>
      <c r="DY530" s="25">
        <f t="shared" si="171"/>
        <v>-0.17771385022404251</v>
      </c>
      <c r="DZ530" s="25">
        <f t="shared" si="172"/>
        <v>-0.33796665318525637</v>
      </c>
      <c r="EA530" s="25">
        <f t="shared" si="173"/>
        <v>-0.59797948301149051</v>
      </c>
      <c r="EB530" s="25">
        <f t="shared" si="174"/>
        <v>-1.1136599864207892</v>
      </c>
      <c r="ED530" s="25">
        <f t="shared" si="175"/>
        <v>-0.15814432322115635</v>
      </c>
      <c r="EF530" s="25">
        <f t="shared" si="176"/>
        <v>-2.5609833208457364</v>
      </c>
      <c r="EG530" s="25"/>
      <c r="EH530" s="25"/>
      <c r="EI530" s="25">
        <f t="shared" si="143"/>
        <v>-2.7191276440668926</v>
      </c>
      <c r="EK530" s="25">
        <f>BF271</f>
        <v>0</v>
      </c>
      <c r="EL530" s="25">
        <f>BJ271</f>
        <v>0</v>
      </c>
      <c r="EM530" s="25">
        <f t="shared" si="144"/>
        <v>0</v>
      </c>
      <c r="EO530" s="25">
        <f>V271</f>
        <v>0</v>
      </c>
      <c r="EP530" s="25">
        <f>AD271</f>
        <v>0</v>
      </c>
      <c r="EQ530" s="25">
        <f t="shared" si="145"/>
        <v>0</v>
      </c>
      <c r="ES530" s="25">
        <f>DK271</f>
        <v>0</v>
      </c>
      <c r="EV530" s="25">
        <f t="shared" si="146"/>
        <v>0</v>
      </c>
      <c r="EX530" s="25">
        <f t="shared" si="177"/>
        <v>-0.45539202869382311</v>
      </c>
    </row>
    <row r="531" spans="1:154" x14ac:dyDescent="0.2">
      <c r="A531" t="str">
        <f t="shared" si="140"/>
        <v>0601787S</v>
      </c>
      <c r="B531">
        <f t="shared" si="140"/>
        <v>0</v>
      </c>
      <c r="DH531" s="25">
        <f t="shared" si="160"/>
        <v>0.90061504254826641</v>
      </c>
      <c r="DI531" s="25">
        <f t="shared" si="161"/>
        <v>0.32951262570164774</v>
      </c>
      <c r="DJ531" s="25">
        <f t="shared" si="162"/>
        <v>0.40481018939973912</v>
      </c>
      <c r="DL531" s="25">
        <f t="shared" si="141"/>
        <v>1.6349378576496532</v>
      </c>
      <c r="DN531" s="25">
        <f t="shared" si="163"/>
        <v>-0.26493660801060875</v>
      </c>
      <c r="DO531" s="25">
        <f t="shared" si="164"/>
        <v>-0.86909487068509084</v>
      </c>
      <c r="DP531" s="25">
        <f t="shared" si="165"/>
        <v>-1.1340314786956995</v>
      </c>
      <c r="DQ531" s="100"/>
      <c r="DR531" s="25">
        <f t="shared" si="166"/>
        <v>4.6669617244371929E-2</v>
      </c>
      <c r="DS531" s="25">
        <f t="shared" si="167"/>
        <v>-0.6964165409418398</v>
      </c>
      <c r="DT531" s="25">
        <f t="shared" si="168"/>
        <v>-7.050087500604181E-2</v>
      </c>
      <c r="DU531" s="25">
        <f t="shared" si="169"/>
        <v>0.45015688254097858</v>
      </c>
      <c r="DV531" s="25">
        <f t="shared" si="170"/>
        <v>-0.9827198139182004</v>
      </c>
      <c r="DW531" s="25">
        <f t="shared" si="142"/>
        <v>-0.60306380638326362</v>
      </c>
      <c r="DY531" s="25">
        <f t="shared" si="171"/>
        <v>0.56112798377827677</v>
      </c>
      <c r="DZ531" s="25">
        <f t="shared" si="172"/>
        <v>0.28659572190109839</v>
      </c>
      <c r="EA531" s="25">
        <f t="shared" si="173"/>
        <v>0</v>
      </c>
      <c r="EB531" s="25">
        <f t="shared" si="174"/>
        <v>0.84772370567937516</v>
      </c>
      <c r="ED531" s="25">
        <f t="shared" si="175"/>
        <v>0.71434843279217142</v>
      </c>
      <c r="EF531" s="25">
        <f t="shared" si="176"/>
        <v>0.76666379668630313</v>
      </c>
      <c r="EG531" s="25"/>
      <c r="EH531" s="25"/>
      <c r="EI531" s="25">
        <f t="shared" si="143"/>
        <v>1.4810122294784747</v>
      </c>
      <c r="EK531" s="25">
        <f t="shared" ref="EK531:EK565" si="178">BF298</f>
        <v>0</v>
      </c>
      <c r="EL531" s="25">
        <f t="shared" ref="EL531:EL565" si="179">BJ298</f>
        <v>0</v>
      </c>
      <c r="EM531" s="25">
        <f t="shared" si="144"/>
        <v>0</v>
      </c>
      <c r="EO531" s="25">
        <f t="shared" ref="EO531:EO565" si="180">V298</f>
        <v>0</v>
      </c>
      <c r="EP531" s="25">
        <f t="shared" ref="EP531:EP565" si="181">AD298</f>
        <v>0</v>
      </c>
      <c r="EQ531" s="25">
        <f t="shared" si="145"/>
        <v>0</v>
      </c>
      <c r="ES531" s="25">
        <f t="shared" ref="ES531:ES565" si="182">DK298</f>
        <v>0</v>
      </c>
      <c r="EV531" s="25">
        <f t="shared" si="146"/>
        <v>0</v>
      </c>
      <c r="EX531" s="25">
        <f t="shared" si="177"/>
        <v>2.22657850772854</v>
      </c>
    </row>
    <row r="532" spans="1:154" x14ac:dyDescent="0.2">
      <c r="A532" t="str">
        <f t="shared" si="140"/>
        <v>0601822E</v>
      </c>
      <c r="B532">
        <f t="shared" si="140"/>
        <v>0</v>
      </c>
      <c r="DH532" s="25">
        <f t="shared" si="160"/>
        <v>0.12694158243580306</v>
      </c>
      <c r="DI532" s="25">
        <f t="shared" si="161"/>
        <v>0.10281787867017041</v>
      </c>
      <c r="DJ532" s="25">
        <f t="shared" si="162"/>
        <v>-0.24458228802116497</v>
      </c>
      <c r="DL532" s="25">
        <f t="shared" si="141"/>
        <v>-1.4822826915191517E-2</v>
      </c>
      <c r="DN532" s="25">
        <f t="shared" si="163"/>
        <v>-6.9665839660026886E-4</v>
      </c>
      <c r="DO532" s="25">
        <f t="shared" si="164"/>
        <v>3.6325360694564116E-2</v>
      </c>
      <c r="DP532" s="25">
        <f t="shared" si="165"/>
        <v>3.5628702297963846E-2</v>
      </c>
      <c r="DQ532" s="100"/>
      <c r="DR532" s="25">
        <f t="shared" si="166"/>
        <v>-0.45972660767565626</v>
      </c>
      <c r="DS532" s="25">
        <f t="shared" si="167"/>
        <v>1.017695035099361</v>
      </c>
      <c r="DT532" s="25">
        <f t="shared" si="168"/>
        <v>0.16722267708816843</v>
      </c>
      <c r="DU532" s="25">
        <f t="shared" si="169"/>
        <v>-8.0343906005175617E-2</v>
      </c>
      <c r="DV532" s="25">
        <f t="shared" si="170"/>
        <v>-0.80026919685908027</v>
      </c>
      <c r="DW532" s="25">
        <f t="shared" si="142"/>
        <v>-0.71339042577608747</v>
      </c>
      <c r="DY532" s="25">
        <f t="shared" si="171"/>
        <v>-0.82420045497607186</v>
      </c>
      <c r="DZ532" s="25">
        <f t="shared" si="172"/>
        <v>-0.96252902827161102</v>
      </c>
      <c r="EA532" s="25">
        <f t="shared" si="173"/>
        <v>-0.89696922451723582</v>
      </c>
      <c r="EB532" s="25">
        <f t="shared" si="174"/>
        <v>-2.6836987077649188</v>
      </c>
      <c r="ED532" s="25">
        <f t="shared" si="175"/>
        <v>-0.13748949215084286</v>
      </c>
      <c r="EF532" s="25">
        <f t="shared" si="176"/>
        <v>-0.5643950503265126</v>
      </c>
      <c r="EG532" s="25"/>
      <c r="EH532" s="25"/>
      <c r="EI532" s="25">
        <f t="shared" si="143"/>
        <v>-0.70188454247735543</v>
      </c>
      <c r="EK532" s="25">
        <f t="shared" si="178"/>
        <v>0</v>
      </c>
      <c r="EL532" s="25">
        <f t="shared" si="179"/>
        <v>0</v>
      </c>
      <c r="EM532" s="25">
        <f t="shared" si="144"/>
        <v>0</v>
      </c>
      <c r="EO532" s="25">
        <f t="shared" si="180"/>
        <v>0</v>
      </c>
      <c r="EP532" s="25">
        <f t="shared" si="181"/>
        <v>0</v>
      </c>
      <c r="EQ532" s="25">
        <f t="shared" si="145"/>
        <v>0</v>
      </c>
      <c r="ES532" s="25">
        <f t="shared" si="182"/>
        <v>0</v>
      </c>
      <c r="EV532" s="25">
        <f t="shared" si="146"/>
        <v>0</v>
      </c>
      <c r="EX532" s="25">
        <f t="shared" si="177"/>
        <v>-4.0781678006355895</v>
      </c>
    </row>
    <row r="533" spans="1:154" x14ac:dyDescent="0.2">
      <c r="A533" t="str">
        <f t="shared" si="140"/>
        <v>0601845E</v>
      </c>
      <c r="B533">
        <f t="shared" si="140"/>
        <v>0</v>
      </c>
      <c r="DH533" s="25">
        <f t="shared" si="160"/>
        <v>9.5037522224979937E-2</v>
      </c>
      <c r="DI533" s="25">
        <f t="shared" si="161"/>
        <v>0.47619746201613333</v>
      </c>
      <c r="DJ533" s="25">
        <f t="shared" si="162"/>
        <v>-0.24458228802116497</v>
      </c>
      <c r="DL533" s="25">
        <f t="shared" si="141"/>
        <v>0.3266526962199483</v>
      </c>
      <c r="DN533" s="25">
        <f t="shared" si="163"/>
        <v>-0.74537288003607916</v>
      </c>
      <c r="DO533" s="25">
        <f t="shared" si="164"/>
        <v>-0.48701216434840727</v>
      </c>
      <c r="DP533" s="25">
        <f t="shared" si="165"/>
        <v>-1.2323850443844864</v>
      </c>
      <c r="DQ533" s="100"/>
      <c r="DR533" s="25">
        <f t="shared" si="166"/>
        <v>-1.1686813225636958</v>
      </c>
      <c r="DS533" s="25">
        <f t="shared" si="167"/>
        <v>1.017695035099361</v>
      </c>
      <c r="DT533" s="25">
        <f t="shared" si="168"/>
        <v>-0.62518916322586549</v>
      </c>
      <c r="DU533" s="25">
        <f t="shared" si="169"/>
        <v>3.333483439757165E-2</v>
      </c>
      <c r="DV533" s="25">
        <f t="shared" si="170"/>
        <v>0.375523668633027</v>
      </c>
      <c r="DW533" s="25">
        <f t="shared" si="142"/>
        <v>-0.21633066019526681</v>
      </c>
      <c r="DY533" s="25">
        <f t="shared" si="171"/>
        <v>-1.1012661427269415</v>
      </c>
      <c r="DZ533" s="25">
        <f t="shared" si="172"/>
        <v>-0.42718984962616419</v>
      </c>
      <c r="EA533" s="25">
        <f t="shared" si="173"/>
        <v>0</v>
      </c>
      <c r="EB533" s="25">
        <f t="shared" si="174"/>
        <v>-1.5284559923531056</v>
      </c>
      <c r="ED533" s="25">
        <f t="shared" si="175"/>
        <v>-2.8715270413356597</v>
      </c>
      <c r="EF533" s="25">
        <f t="shared" si="176"/>
        <v>-0.89715976207971659</v>
      </c>
      <c r="EG533" s="25"/>
      <c r="EH533" s="25"/>
      <c r="EI533" s="25">
        <f t="shared" si="143"/>
        <v>-3.7686868034153762</v>
      </c>
      <c r="EK533" s="25">
        <f t="shared" si="178"/>
        <v>0</v>
      </c>
      <c r="EL533" s="25">
        <f t="shared" si="179"/>
        <v>0</v>
      </c>
      <c r="EM533" s="25">
        <f t="shared" si="144"/>
        <v>0</v>
      </c>
      <c r="EO533" s="25">
        <f t="shared" si="180"/>
        <v>0</v>
      </c>
      <c r="EP533" s="25">
        <f t="shared" si="181"/>
        <v>0</v>
      </c>
      <c r="EQ533" s="25">
        <f t="shared" si="145"/>
        <v>0</v>
      </c>
      <c r="ES533" s="25">
        <f t="shared" si="182"/>
        <v>0</v>
      </c>
      <c r="EV533" s="25">
        <f t="shared" si="146"/>
        <v>0</v>
      </c>
      <c r="EX533" s="25">
        <f t="shared" si="177"/>
        <v>-6.4192058041282873</v>
      </c>
    </row>
    <row r="534" spans="1:154" x14ac:dyDescent="0.2">
      <c r="A534" t="str">
        <f t="shared" si="140"/>
        <v>0601870G</v>
      </c>
      <c r="B534">
        <f t="shared" si="140"/>
        <v>0</v>
      </c>
      <c r="DH534" s="25">
        <f t="shared" si="160"/>
        <v>-0.52709165188607343</v>
      </c>
      <c r="DI534" s="25">
        <f t="shared" si="161"/>
        <v>4.9477938192175899E-2</v>
      </c>
      <c r="DJ534" s="25">
        <f t="shared" si="162"/>
        <v>-0.7214798886271413</v>
      </c>
      <c r="DL534" s="25">
        <f t="shared" si="141"/>
        <v>-1.1990936023210388</v>
      </c>
      <c r="DN534" s="25">
        <f t="shared" si="163"/>
        <v>-0.64928562563098491</v>
      </c>
      <c r="DO534" s="25">
        <f t="shared" si="164"/>
        <v>-1.0288749115167941</v>
      </c>
      <c r="DP534" s="25">
        <f t="shared" si="165"/>
        <v>-1.678160537147779</v>
      </c>
      <c r="DQ534" s="100"/>
      <c r="DR534" s="25">
        <f t="shared" si="166"/>
        <v>0.88222338836241843</v>
      </c>
      <c r="DS534" s="25">
        <f t="shared" si="167"/>
        <v>1.017695035099361</v>
      </c>
      <c r="DT534" s="25">
        <f t="shared" si="168"/>
        <v>0.484187413213782</v>
      </c>
      <c r="DU534" s="25">
        <f t="shared" si="169"/>
        <v>-0.30770138681067033</v>
      </c>
      <c r="DV534" s="25">
        <f t="shared" si="170"/>
        <v>-0.7799969060747336</v>
      </c>
      <c r="DW534" s="25">
        <f t="shared" si="142"/>
        <v>-0.60351087967162198</v>
      </c>
      <c r="DY534" s="25">
        <f t="shared" si="171"/>
        <v>-0.82420045497607186</v>
      </c>
      <c r="DZ534" s="25">
        <f t="shared" si="172"/>
        <v>-0.96252902827161102</v>
      </c>
      <c r="EA534" s="25">
        <f t="shared" si="173"/>
        <v>-1.195958966022981</v>
      </c>
      <c r="EB534" s="25">
        <f t="shared" si="174"/>
        <v>-2.9826884492706638</v>
      </c>
      <c r="ED534" s="25">
        <f t="shared" si="175"/>
        <v>0.25712284480358344</v>
      </c>
      <c r="EF534" s="25">
        <f t="shared" si="176"/>
        <v>-1.0635421179563185</v>
      </c>
      <c r="EG534" s="25"/>
      <c r="EH534" s="25"/>
      <c r="EI534" s="25">
        <f t="shared" si="143"/>
        <v>-0.80641927315273509</v>
      </c>
      <c r="EK534" s="25">
        <f t="shared" si="178"/>
        <v>0</v>
      </c>
      <c r="EL534" s="25">
        <f t="shared" si="179"/>
        <v>0</v>
      </c>
      <c r="EM534" s="25">
        <f t="shared" si="144"/>
        <v>0</v>
      </c>
      <c r="EO534" s="25">
        <f t="shared" si="180"/>
        <v>0</v>
      </c>
      <c r="EP534" s="25">
        <f t="shared" si="181"/>
        <v>0</v>
      </c>
      <c r="EQ534" s="25">
        <f t="shared" si="145"/>
        <v>0</v>
      </c>
      <c r="ES534" s="25">
        <f t="shared" si="182"/>
        <v>0</v>
      </c>
      <c r="EV534" s="25">
        <f t="shared" si="146"/>
        <v>0</v>
      </c>
      <c r="EX534" s="25">
        <f t="shared" si="177"/>
        <v>-7.2698727415638382</v>
      </c>
    </row>
    <row r="535" spans="1:154" x14ac:dyDescent="0.2">
      <c r="A535" t="str">
        <f t="shared" si="140"/>
        <v>0601897L</v>
      </c>
      <c r="B535">
        <f t="shared" si="140"/>
        <v>0</v>
      </c>
      <c r="DH535" s="25">
        <f t="shared" si="160"/>
        <v>-9.6386839039959357E-2</v>
      </c>
      <c r="DI535" s="25">
        <f t="shared" si="161"/>
        <v>-0.82396358713498763</v>
      </c>
      <c r="DJ535" s="25">
        <f t="shared" si="162"/>
        <v>-0.93456179528087469</v>
      </c>
      <c r="DL535" s="25">
        <f t="shared" si="141"/>
        <v>-1.8549122214558218</v>
      </c>
      <c r="DN535" s="25">
        <f t="shared" si="163"/>
        <v>-6.9665839660026886E-4</v>
      </c>
      <c r="DO535" s="25">
        <f t="shared" si="164"/>
        <v>0.16600191557246918</v>
      </c>
      <c r="DP535" s="25">
        <f t="shared" si="165"/>
        <v>0.16530525717586891</v>
      </c>
      <c r="DQ535" s="100"/>
      <c r="DR535" s="25">
        <f t="shared" si="166"/>
        <v>0.19858848472038029</v>
      </c>
      <c r="DS535" s="25">
        <f t="shared" si="167"/>
        <v>0.32211352598119258</v>
      </c>
      <c r="DT535" s="25">
        <f t="shared" si="168"/>
        <v>0.6426697812765888</v>
      </c>
      <c r="DU535" s="25">
        <f t="shared" si="169"/>
        <v>0.6396214498788908</v>
      </c>
      <c r="DV535" s="25">
        <f t="shared" si="170"/>
        <v>0.51742970412345379</v>
      </c>
      <c r="DW535" s="25">
        <f t="shared" si="142"/>
        <v>1.7997209352789332</v>
      </c>
      <c r="DY535" s="25">
        <f t="shared" si="171"/>
        <v>1.7617459640320456</v>
      </c>
      <c r="DZ535" s="25">
        <f t="shared" si="172"/>
        <v>1.6249436685147156</v>
      </c>
      <c r="EA535" s="25">
        <f t="shared" si="173"/>
        <v>1.195958966022981</v>
      </c>
      <c r="EB535" s="25">
        <f t="shared" si="174"/>
        <v>4.582648598569742</v>
      </c>
      <c r="ED535" s="25">
        <f t="shared" si="175"/>
        <v>0.28441866056069143</v>
      </c>
      <c r="EF535" s="25">
        <f t="shared" si="176"/>
        <v>0.4338990849330992</v>
      </c>
      <c r="EG535" s="25"/>
      <c r="EH535" s="25"/>
      <c r="EI535" s="25">
        <f t="shared" si="143"/>
        <v>0.71831774549379057</v>
      </c>
      <c r="EK535" s="25">
        <f t="shared" si="178"/>
        <v>0</v>
      </c>
      <c r="EL535" s="25">
        <f t="shared" si="179"/>
        <v>0</v>
      </c>
      <c r="EM535" s="25">
        <f t="shared" si="144"/>
        <v>0</v>
      </c>
      <c r="EO535" s="25">
        <f t="shared" si="180"/>
        <v>0</v>
      </c>
      <c r="EP535" s="25">
        <f t="shared" si="181"/>
        <v>0</v>
      </c>
      <c r="EQ535" s="25">
        <f t="shared" si="145"/>
        <v>0</v>
      </c>
      <c r="ES535" s="25">
        <f t="shared" si="182"/>
        <v>0</v>
      </c>
      <c r="EV535" s="25">
        <f t="shared" si="146"/>
        <v>0</v>
      </c>
      <c r="EX535" s="25">
        <f t="shared" si="177"/>
        <v>5.4110803150625131</v>
      </c>
    </row>
    <row r="536" spans="1:154" x14ac:dyDescent="0.2">
      <c r="A536" t="str">
        <f t="shared" si="140"/>
        <v>0800013E</v>
      </c>
      <c r="B536">
        <f t="shared" si="140"/>
        <v>0</v>
      </c>
      <c r="DH536" s="25">
        <f t="shared" si="160"/>
        <v>-0.49518759167524978</v>
      </c>
      <c r="DI536" s="25">
        <f t="shared" si="161"/>
        <v>-0.5239264219462676</v>
      </c>
      <c r="DJ536" s="25">
        <f t="shared" si="162"/>
        <v>-0.55913176927191455</v>
      </c>
      <c r="DL536" s="25">
        <f t="shared" si="141"/>
        <v>-1.5782457828934318</v>
      </c>
      <c r="DN536" s="25">
        <f t="shared" si="163"/>
        <v>0.64789230883778492</v>
      </c>
      <c r="DO536" s="25">
        <f t="shared" si="164"/>
        <v>0.67081421849002565</v>
      </c>
      <c r="DP536" s="25">
        <f t="shared" si="165"/>
        <v>1.3187065273278105</v>
      </c>
      <c r="DQ536" s="100"/>
      <c r="DR536" s="25">
        <f t="shared" si="166"/>
        <v>-3.9700052476309353E-3</v>
      </c>
      <c r="DS536" s="25">
        <f t="shared" si="167"/>
        <v>-1.8639997883901938</v>
      </c>
      <c r="DT536" s="25">
        <f t="shared" si="168"/>
        <v>0.14080894907770067</v>
      </c>
      <c r="DU536" s="25">
        <f t="shared" si="169"/>
        <v>0.6396214498788908</v>
      </c>
      <c r="DV536" s="25">
        <f t="shared" si="170"/>
        <v>0.375523668633027</v>
      </c>
      <c r="DW536" s="25">
        <f t="shared" si="142"/>
        <v>1.1559540675896185</v>
      </c>
      <c r="DY536" s="25">
        <f t="shared" si="171"/>
        <v>-1.7477527474789709</v>
      </c>
      <c r="DZ536" s="25">
        <f t="shared" si="172"/>
        <v>-1.2301986175943345</v>
      </c>
      <c r="EA536" s="25">
        <f t="shared" si="173"/>
        <v>-1.0962957188543994</v>
      </c>
      <c r="EB536" s="25">
        <f t="shared" si="174"/>
        <v>-4.0742470839277045</v>
      </c>
      <c r="ED536" s="25">
        <f t="shared" si="175"/>
        <v>-2.9266261019067676</v>
      </c>
      <c r="EF536" s="25">
        <f t="shared" si="176"/>
        <v>-4.0584245237351535</v>
      </c>
      <c r="EG536" s="25"/>
      <c r="EH536" s="25"/>
      <c r="EI536" s="25">
        <f t="shared" si="143"/>
        <v>-6.9850506256419216</v>
      </c>
      <c r="EK536" s="25">
        <f t="shared" si="178"/>
        <v>0</v>
      </c>
      <c r="EL536" s="25">
        <f t="shared" si="179"/>
        <v>0</v>
      </c>
      <c r="EM536" s="25">
        <f t="shared" si="144"/>
        <v>0</v>
      </c>
      <c r="EO536" s="25">
        <f t="shared" si="180"/>
        <v>0</v>
      </c>
      <c r="EP536" s="25">
        <f t="shared" si="181"/>
        <v>0</v>
      </c>
      <c r="EQ536" s="25">
        <f t="shared" si="145"/>
        <v>0</v>
      </c>
      <c r="ES536" s="25">
        <f t="shared" si="182"/>
        <v>0</v>
      </c>
      <c r="EV536" s="25">
        <f t="shared" si="146"/>
        <v>0</v>
      </c>
      <c r="EX536" s="25">
        <f t="shared" si="177"/>
        <v>-10.162882897545629</v>
      </c>
    </row>
    <row r="537" spans="1:154" x14ac:dyDescent="0.2">
      <c r="A537" t="str">
        <f t="shared" si="140"/>
        <v>0800061G</v>
      </c>
      <c r="B537">
        <f t="shared" si="140"/>
        <v>0</v>
      </c>
      <c r="DH537" s="25">
        <f t="shared" si="160"/>
        <v>-0.59089977230771973</v>
      </c>
      <c r="DI537" s="25">
        <f t="shared" si="161"/>
        <v>-0.80396110945573895</v>
      </c>
      <c r="DJ537" s="25">
        <f t="shared" si="162"/>
        <v>-1.1070566720958024</v>
      </c>
      <c r="DL537" s="25">
        <f t="shared" si="141"/>
        <v>-2.5019175538592613</v>
      </c>
      <c r="DN537" s="25">
        <f t="shared" si="163"/>
        <v>-0.28895842161188229</v>
      </c>
      <c r="DO537" s="25">
        <f t="shared" si="164"/>
        <v>0.10116363813351664</v>
      </c>
      <c r="DP537" s="25">
        <f t="shared" si="165"/>
        <v>-0.18779478347836565</v>
      </c>
      <c r="DQ537" s="100"/>
      <c r="DR537" s="25">
        <f t="shared" si="166"/>
        <v>0.27454791845838461</v>
      </c>
      <c r="DS537" s="25">
        <f t="shared" si="167"/>
        <v>0.29727132922697225</v>
      </c>
      <c r="DT537" s="25">
        <f t="shared" si="168"/>
        <v>0.45777368520331424</v>
      </c>
      <c r="DU537" s="25">
        <f t="shared" si="169"/>
        <v>-0.19402264640792305</v>
      </c>
      <c r="DV537" s="25">
        <f t="shared" si="170"/>
        <v>-0.41509567195649327</v>
      </c>
      <c r="DW537" s="25">
        <f t="shared" si="142"/>
        <v>-0.15134463316110208</v>
      </c>
      <c r="DY537" s="25">
        <f t="shared" si="171"/>
        <v>0.56112798377827677</v>
      </c>
      <c r="DZ537" s="25">
        <f t="shared" si="172"/>
        <v>0.3758189183420062</v>
      </c>
      <c r="EA537" s="25">
        <f t="shared" si="173"/>
        <v>0.69764273018007228</v>
      </c>
      <c r="EB537" s="25">
        <f t="shared" si="174"/>
        <v>1.6345896323003553</v>
      </c>
      <c r="ED537" s="25">
        <f t="shared" si="175"/>
        <v>-2.602288815459505</v>
      </c>
      <c r="EF537" s="25">
        <f t="shared" si="176"/>
        <v>-0.5643950503265126</v>
      </c>
      <c r="EG537" s="25"/>
      <c r="EH537" s="25"/>
      <c r="EI537" s="25">
        <f t="shared" si="143"/>
        <v>-3.1666838657860175</v>
      </c>
      <c r="EK537" s="25">
        <f t="shared" si="178"/>
        <v>0</v>
      </c>
      <c r="EL537" s="25">
        <f t="shared" si="179"/>
        <v>0</v>
      </c>
      <c r="EM537" s="25">
        <f t="shared" si="144"/>
        <v>0</v>
      </c>
      <c r="EO537" s="25">
        <f t="shared" si="180"/>
        <v>0</v>
      </c>
      <c r="EP537" s="25">
        <f t="shared" si="181"/>
        <v>0</v>
      </c>
      <c r="EQ537" s="25">
        <f t="shared" si="145"/>
        <v>0</v>
      </c>
      <c r="ES537" s="25">
        <f t="shared" si="182"/>
        <v>0</v>
      </c>
      <c r="EV537" s="25">
        <f t="shared" si="146"/>
        <v>0</v>
      </c>
      <c r="EX537" s="25">
        <f t="shared" si="177"/>
        <v>-4.3731512039843912</v>
      </c>
    </row>
    <row r="538" spans="1:154" x14ac:dyDescent="0.2">
      <c r="A538" t="str">
        <f t="shared" si="140"/>
        <v>0800062H</v>
      </c>
      <c r="B538">
        <f t="shared" si="140"/>
        <v>0</v>
      </c>
      <c r="DH538" s="25">
        <f t="shared" si="160"/>
        <v>-1.1332687958917145</v>
      </c>
      <c r="DI538" s="25">
        <f t="shared" si="161"/>
        <v>4.2810445632426475E-2</v>
      </c>
      <c r="DJ538" s="25">
        <f t="shared" si="162"/>
        <v>-0.78236043338535044</v>
      </c>
      <c r="DL538" s="25">
        <f t="shared" si="141"/>
        <v>-1.8728187836446384</v>
      </c>
      <c r="DN538" s="25">
        <f t="shared" si="163"/>
        <v>4.7346968805946826E-2</v>
      </c>
      <c r="DO538" s="25">
        <f t="shared" si="164"/>
        <v>-0.17208338821635355</v>
      </c>
      <c r="DP538" s="25">
        <f t="shared" si="165"/>
        <v>-0.12473641941040672</v>
      </c>
      <c r="DQ538" s="100"/>
      <c r="DR538" s="25">
        <f t="shared" si="166"/>
        <v>9.7309239736374689E-2</v>
      </c>
      <c r="DS538" s="25">
        <f t="shared" si="167"/>
        <v>-0.39831017989119616</v>
      </c>
      <c r="DT538" s="25">
        <f t="shared" si="168"/>
        <v>-4.4087146995573978E-2</v>
      </c>
      <c r="DU538" s="25">
        <f t="shared" si="169"/>
        <v>0.6396214498788908</v>
      </c>
      <c r="DV538" s="25">
        <f t="shared" si="170"/>
        <v>0.15252847000521347</v>
      </c>
      <c r="DW538" s="25">
        <f t="shared" si="142"/>
        <v>0.74806277288853029</v>
      </c>
      <c r="DY538" s="25">
        <f t="shared" si="171"/>
        <v>-0.36242430872462233</v>
      </c>
      <c r="DZ538" s="25">
        <f t="shared" si="172"/>
        <v>0.28659572190109839</v>
      </c>
      <c r="EA538" s="25">
        <f t="shared" si="173"/>
        <v>9.9663247168581756E-2</v>
      </c>
      <c r="EB538" s="25">
        <f t="shared" si="174"/>
        <v>2.3834660345057809E-2</v>
      </c>
      <c r="ED538" s="25">
        <f t="shared" si="175"/>
        <v>0.60879690123115815</v>
      </c>
      <c r="EF538" s="25">
        <f t="shared" si="176"/>
        <v>0.93304615256290513</v>
      </c>
      <c r="EG538" s="25"/>
      <c r="EH538" s="25"/>
      <c r="EI538" s="25">
        <f t="shared" si="143"/>
        <v>1.5418430537940633</v>
      </c>
      <c r="EK538" s="25">
        <f t="shared" si="178"/>
        <v>0</v>
      </c>
      <c r="EL538" s="25">
        <f t="shared" si="179"/>
        <v>0</v>
      </c>
      <c r="EM538" s="25">
        <f t="shared" si="144"/>
        <v>0</v>
      </c>
      <c r="EO538" s="25">
        <f t="shared" si="180"/>
        <v>0</v>
      </c>
      <c r="EP538" s="25">
        <f t="shared" si="181"/>
        <v>0</v>
      </c>
      <c r="EQ538" s="25">
        <f t="shared" si="145"/>
        <v>0</v>
      </c>
      <c r="ES538" s="25">
        <f t="shared" si="182"/>
        <v>0</v>
      </c>
      <c r="EV538" s="25">
        <f t="shared" si="146"/>
        <v>0</v>
      </c>
      <c r="EX538" s="25">
        <f t="shared" si="177"/>
        <v>0.31618528397260626</v>
      </c>
    </row>
    <row r="539" spans="1:154" x14ac:dyDescent="0.2">
      <c r="A539" t="str">
        <f t="shared" si="140"/>
        <v>0800063J</v>
      </c>
      <c r="B539">
        <f t="shared" si="140"/>
        <v>0</v>
      </c>
      <c r="DH539" s="25">
        <f t="shared" si="160"/>
        <v>-0.50316360672795568</v>
      </c>
      <c r="DI539" s="25">
        <f t="shared" si="161"/>
        <v>-0.62393881034250764</v>
      </c>
      <c r="DJ539" s="25">
        <f t="shared" si="162"/>
        <v>-0.87368125052266554</v>
      </c>
      <c r="DL539" s="25">
        <f t="shared" si="141"/>
        <v>-2.000783667593129</v>
      </c>
      <c r="DN539" s="25">
        <f t="shared" si="163"/>
        <v>-0.28895842161188229</v>
      </c>
      <c r="DO539" s="25">
        <f t="shared" si="164"/>
        <v>0.26789063726225076</v>
      </c>
      <c r="DP539" s="25">
        <f t="shared" si="165"/>
        <v>-2.1067784349631524E-2</v>
      </c>
      <c r="DQ539" s="100"/>
      <c r="DR539" s="25">
        <f t="shared" si="166"/>
        <v>0.88222338836241843</v>
      </c>
      <c r="DS539" s="25">
        <f t="shared" si="167"/>
        <v>-0.37346798313697577</v>
      </c>
      <c r="DT539" s="25">
        <f t="shared" si="168"/>
        <v>-7.050087500604181E-2</v>
      </c>
      <c r="DU539" s="25">
        <f t="shared" si="169"/>
        <v>0.29858522867064879</v>
      </c>
      <c r="DV539" s="25">
        <f t="shared" si="170"/>
        <v>-0.1312836009756399</v>
      </c>
      <c r="DW539" s="25">
        <f t="shared" si="142"/>
        <v>9.6800752688967096E-2</v>
      </c>
      <c r="DY539" s="25">
        <f t="shared" si="171"/>
        <v>9.9351837526827219E-2</v>
      </c>
      <c r="DZ539" s="25">
        <f t="shared" si="172"/>
        <v>-0.24874345674434853</v>
      </c>
      <c r="EA539" s="25">
        <f t="shared" si="173"/>
        <v>-0.19932649433716351</v>
      </c>
      <c r="EB539" s="25">
        <f t="shared" si="174"/>
        <v>-0.34871811355468485</v>
      </c>
      <c r="ED539" s="25">
        <f t="shared" si="175"/>
        <v>-1.7579254189818765</v>
      </c>
      <c r="EF539" s="25">
        <f t="shared" si="176"/>
        <v>-0.5643950503265126</v>
      </c>
      <c r="EG539" s="25"/>
      <c r="EH539" s="25"/>
      <c r="EI539" s="25">
        <f t="shared" si="143"/>
        <v>-2.322320469308389</v>
      </c>
      <c r="EK539" s="25">
        <f t="shared" si="178"/>
        <v>0</v>
      </c>
      <c r="EL539" s="25">
        <f t="shared" si="179"/>
        <v>0</v>
      </c>
      <c r="EM539" s="25">
        <f t="shared" si="144"/>
        <v>0</v>
      </c>
      <c r="EO539" s="25">
        <f t="shared" si="180"/>
        <v>0</v>
      </c>
      <c r="EP539" s="25">
        <f t="shared" si="181"/>
        <v>0</v>
      </c>
      <c r="EQ539" s="25">
        <f t="shared" si="145"/>
        <v>0</v>
      </c>
      <c r="ES539" s="25">
        <f t="shared" si="182"/>
        <v>0</v>
      </c>
      <c r="EV539" s="25">
        <f t="shared" si="146"/>
        <v>0</v>
      </c>
      <c r="EX539" s="25">
        <f t="shared" si="177"/>
        <v>-4.5960892821168668</v>
      </c>
    </row>
    <row r="540" spans="1:154" x14ac:dyDescent="0.2">
      <c r="A540" t="str">
        <f t="shared" si="140"/>
        <v>0800065L</v>
      </c>
      <c r="B540">
        <f t="shared" si="140"/>
        <v>0</v>
      </c>
      <c r="DH540" s="25">
        <f t="shared" si="160"/>
        <v>-0.62280383251854288</v>
      </c>
      <c r="DI540" s="25">
        <f t="shared" si="161"/>
        <v>-1.1906756779212011</v>
      </c>
      <c r="DJ540" s="25">
        <f t="shared" si="162"/>
        <v>-1.1172034295555036</v>
      </c>
      <c r="DL540" s="25">
        <f t="shared" si="141"/>
        <v>-2.9306829399952474</v>
      </c>
      <c r="DN540" s="25">
        <f t="shared" si="163"/>
        <v>7.1368782407220901E-2</v>
      </c>
      <c r="DO540" s="25">
        <f t="shared" si="164"/>
        <v>0.22852454024574448</v>
      </c>
      <c r="DP540" s="25">
        <f t="shared" si="165"/>
        <v>0.29989332265296537</v>
      </c>
      <c r="DQ540" s="100"/>
      <c r="DR540" s="25">
        <f t="shared" si="166"/>
        <v>-1.4218794350237098</v>
      </c>
      <c r="DS540" s="25">
        <f t="shared" si="167"/>
        <v>1.017695035099361</v>
      </c>
      <c r="DT540" s="25">
        <f t="shared" si="168"/>
        <v>-0.73084407526773687</v>
      </c>
      <c r="DU540" s="25">
        <f t="shared" si="169"/>
        <v>-0.91398800229198929</v>
      </c>
      <c r="DV540" s="25">
        <f t="shared" si="170"/>
        <v>1.0622434514786862E-2</v>
      </c>
      <c r="DW540" s="25">
        <f t="shared" si="142"/>
        <v>-1.6342096430449393</v>
      </c>
      <c r="DY540" s="25">
        <f t="shared" si="171"/>
        <v>-0.54713476722520216</v>
      </c>
      <c r="DZ540" s="25">
        <f t="shared" si="172"/>
        <v>-0.24874345674434853</v>
      </c>
      <c r="EA540" s="25">
        <f t="shared" si="173"/>
        <v>-0.59797948301149051</v>
      </c>
      <c r="EB540" s="25">
        <f t="shared" si="174"/>
        <v>-1.3938577069810412</v>
      </c>
      <c r="ED540" s="25">
        <f t="shared" si="175"/>
        <v>0.63446304569963718</v>
      </c>
      <c r="EF540" s="25">
        <f t="shared" si="176"/>
        <v>0.2675167290564972</v>
      </c>
      <c r="EG540" s="25"/>
      <c r="EH540" s="25"/>
      <c r="EI540" s="25">
        <f t="shared" si="143"/>
        <v>0.90197977475613444</v>
      </c>
      <c r="EK540" s="25">
        <f t="shared" si="178"/>
        <v>0</v>
      </c>
      <c r="EL540" s="25">
        <f t="shared" si="179"/>
        <v>0</v>
      </c>
      <c r="EM540" s="25">
        <f t="shared" si="144"/>
        <v>0</v>
      </c>
      <c r="EO540" s="25">
        <f t="shared" si="180"/>
        <v>0</v>
      </c>
      <c r="EP540" s="25">
        <f t="shared" si="181"/>
        <v>0</v>
      </c>
      <c r="EQ540" s="25">
        <f t="shared" si="145"/>
        <v>0</v>
      </c>
      <c r="ES540" s="25">
        <f t="shared" si="182"/>
        <v>0</v>
      </c>
      <c r="EV540" s="25">
        <f t="shared" si="146"/>
        <v>0</v>
      </c>
      <c r="EX540" s="25">
        <f t="shared" si="177"/>
        <v>-4.7568771926121283</v>
      </c>
    </row>
    <row r="541" spans="1:154" x14ac:dyDescent="0.2">
      <c r="A541" t="str">
        <f t="shared" si="140"/>
        <v>0801194N</v>
      </c>
      <c r="B541">
        <f t="shared" si="140"/>
        <v>0</v>
      </c>
      <c r="DH541" s="25">
        <f t="shared" si="160"/>
        <v>-0.21602706483054648</v>
      </c>
      <c r="DI541" s="25">
        <f t="shared" si="161"/>
        <v>-0.61060382522300871</v>
      </c>
      <c r="DJ541" s="25">
        <f t="shared" si="162"/>
        <v>-1.0258826124181897</v>
      </c>
      <c r="DL541" s="25">
        <f t="shared" si="141"/>
        <v>-1.8525135024717447</v>
      </c>
      <c r="DN541" s="25">
        <f t="shared" si="163"/>
        <v>1.8970266161040084</v>
      </c>
      <c r="DO541" s="25">
        <f t="shared" si="164"/>
        <v>0.83290991208740661</v>
      </c>
      <c r="DP541" s="25">
        <f t="shared" si="165"/>
        <v>2.729936528191415</v>
      </c>
      <c r="DQ541" s="100"/>
      <c r="DR541" s="25">
        <f t="shared" si="166"/>
        <v>-0.5356860414136605</v>
      </c>
      <c r="DS541" s="25">
        <f t="shared" si="167"/>
        <v>1.017695035099361</v>
      </c>
      <c r="DT541" s="25">
        <f t="shared" si="168"/>
        <v>-1.8666343797178524</v>
      </c>
      <c r="DU541" s="25">
        <f t="shared" si="169"/>
        <v>-0.64873760801891223</v>
      </c>
      <c r="DV541" s="25">
        <f t="shared" si="170"/>
        <v>0.76069719353561382</v>
      </c>
      <c r="DW541" s="25">
        <f t="shared" si="142"/>
        <v>-1.7546747942011507</v>
      </c>
      <c r="DY541" s="25">
        <f t="shared" si="171"/>
        <v>-0.54713476722520216</v>
      </c>
      <c r="DZ541" s="25">
        <f t="shared" si="172"/>
        <v>-0.69485943894888758</v>
      </c>
      <c r="EA541" s="25">
        <f t="shared" si="173"/>
        <v>-0.79730597734865405</v>
      </c>
      <c r="EB541" s="25">
        <f t="shared" si="174"/>
        <v>-2.039300183522744</v>
      </c>
      <c r="ED541" s="25">
        <f t="shared" si="175"/>
        <v>0.1609592351750429</v>
      </c>
      <c r="EF541" s="25">
        <f t="shared" si="176"/>
        <v>-0.5643950503265126</v>
      </c>
      <c r="EG541" s="25"/>
      <c r="EH541" s="25"/>
      <c r="EI541" s="25">
        <f t="shared" si="143"/>
        <v>-0.4034358151514697</v>
      </c>
      <c r="EK541" s="25">
        <f t="shared" si="178"/>
        <v>0</v>
      </c>
      <c r="EL541" s="25">
        <f t="shared" si="179"/>
        <v>0</v>
      </c>
      <c r="EM541" s="25">
        <f t="shared" si="144"/>
        <v>0</v>
      </c>
      <c r="EO541" s="25">
        <f t="shared" si="180"/>
        <v>0</v>
      </c>
      <c r="EP541" s="25">
        <f t="shared" si="181"/>
        <v>0</v>
      </c>
      <c r="EQ541" s="25">
        <f t="shared" si="145"/>
        <v>0</v>
      </c>
      <c r="ES541" s="25">
        <f t="shared" si="182"/>
        <v>0</v>
      </c>
      <c r="EV541" s="25">
        <f t="shared" si="146"/>
        <v>0</v>
      </c>
      <c r="EX541" s="25">
        <f t="shared" si="177"/>
        <v>-3.3199877671556943</v>
      </c>
    </row>
    <row r="542" spans="1:154" x14ac:dyDescent="0.2">
      <c r="A542" t="str">
        <f t="shared" si="140"/>
        <v>0801252B</v>
      </c>
      <c r="B542">
        <f t="shared" si="140"/>
        <v>0</v>
      </c>
      <c r="DH542" s="25">
        <f t="shared" si="160"/>
        <v>-0.94982044967948109</v>
      </c>
      <c r="DI542" s="25">
        <f t="shared" si="161"/>
        <v>-1.0239883639274678</v>
      </c>
      <c r="DJ542" s="25">
        <f t="shared" si="162"/>
        <v>-1.0055890974987862</v>
      </c>
      <c r="DL542" s="25">
        <f t="shared" si="141"/>
        <v>-2.9793979111057354</v>
      </c>
      <c r="DN542" s="25">
        <f t="shared" si="163"/>
        <v>0.84006681764797331</v>
      </c>
      <c r="DO542" s="25">
        <f t="shared" si="164"/>
        <v>0.56429419126889002</v>
      </c>
      <c r="DP542" s="25">
        <f t="shared" si="165"/>
        <v>1.4043610089168634</v>
      </c>
      <c r="DQ542" s="100"/>
      <c r="DR542" s="25">
        <f t="shared" si="166"/>
        <v>0.14794886222837755</v>
      </c>
      <c r="DS542" s="25">
        <f t="shared" si="167"/>
        <v>-0.10020381884055256</v>
      </c>
      <c r="DT542" s="25">
        <f t="shared" si="168"/>
        <v>0.35211877316144302</v>
      </c>
      <c r="DU542" s="25">
        <f t="shared" si="169"/>
        <v>0.26069231520306635</v>
      </c>
      <c r="DV542" s="25">
        <f t="shared" si="170"/>
        <v>0.35525137784868022</v>
      </c>
      <c r="DW542" s="25">
        <f t="shared" si="142"/>
        <v>0.96806246621318959</v>
      </c>
      <c r="DY542" s="25">
        <f t="shared" si="171"/>
        <v>-0.82420045497607186</v>
      </c>
      <c r="DZ542" s="25">
        <f t="shared" si="172"/>
        <v>-0.15952026030344071</v>
      </c>
      <c r="EA542" s="25">
        <f t="shared" si="173"/>
        <v>0.59797948301149051</v>
      </c>
      <c r="EB542" s="25">
        <f t="shared" si="174"/>
        <v>-0.38574123226802204</v>
      </c>
      <c r="ED542" s="25">
        <f t="shared" si="175"/>
        <v>-0.35575514234534872</v>
      </c>
      <c r="EF542" s="25">
        <f t="shared" si="176"/>
        <v>0.60028144080970114</v>
      </c>
      <c r="EG542" s="25"/>
      <c r="EH542" s="25"/>
      <c r="EI542" s="25">
        <f t="shared" si="143"/>
        <v>0.24452629846435242</v>
      </c>
      <c r="EK542" s="25">
        <f t="shared" si="178"/>
        <v>0</v>
      </c>
      <c r="EL542" s="25">
        <f t="shared" si="179"/>
        <v>0</v>
      </c>
      <c r="EM542" s="25">
        <f t="shared" si="144"/>
        <v>0</v>
      </c>
      <c r="EO542" s="25">
        <f t="shared" si="180"/>
        <v>0</v>
      </c>
      <c r="EP542" s="25">
        <f t="shared" si="181"/>
        <v>0</v>
      </c>
      <c r="EQ542" s="25">
        <f t="shared" si="145"/>
        <v>0</v>
      </c>
      <c r="ES542" s="25">
        <f t="shared" si="182"/>
        <v>0</v>
      </c>
      <c r="EV542" s="25">
        <f t="shared" si="146"/>
        <v>0</v>
      </c>
      <c r="EX542" s="25">
        <f t="shared" si="177"/>
        <v>-0.74818936977935202</v>
      </c>
    </row>
    <row r="543" spans="1:154" x14ac:dyDescent="0.2">
      <c r="A543" t="str">
        <f t="shared" si="140"/>
        <v>0801336T</v>
      </c>
      <c r="B543">
        <f t="shared" si="140"/>
        <v>0</v>
      </c>
      <c r="DH543" s="25">
        <f t="shared" si="160"/>
        <v>0.18277368780474396</v>
      </c>
      <c r="DI543" s="25">
        <f t="shared" si="161"/>
        <v>0.16949280426766375</v>
      </c>
      <c r="DJ543" s="25">
        <f t="shared" si="162"/>
        <v>1.9233405931076506E-2</v>
      </c>
      <c r="DL543" s="25">
        <f t="shared" si="141"/>
        <v>0.37149989800348421</v>
      </c>
      <c r="DN543" s="25">
        <f t="shared" si="163"/>
        <v>-0.43308930321952305</v>
      </c>
      <c r="DO543" s="25">
        <f t="shared" si="164"/>
        <v>-0.34807299840779576</v>
      </c>
      <c r="DP543" s="25">
        <f t="shared" si="165"/>
        <v>-0.78116230162731881</v>
      </c>
      <c r="DQ543" s="100"/>
      <c r="DR543" s="25"/>
      <c r="DS543" s="25"/>
      <c r="DT543" s="25">
        <f t="shared" si="168"/>
        <v>-1.0478088113933506</v>
      </c>
      <c r="DU543" s="25">
        <f t="shared" si="169"/>
        <v>-0.53505886761616506</v>
      </c>
      <c r="DV543" s="25">
        <f t="shared" si="170"/>
        <v>0.19307305157390686</v>
      </c>
      <c r="DW543" s="25">
        <f t="shared" si="142"/>
        <v>-1.3897946274356086</v>
      </c>
      <c r="DY543" s="25">
        <f t="shared" si="171"/>
        <v>6.9966082765373127E-3</v>
      </c>
      <c r="DZ543" s="25">
        <f t="shared" si="172"/>
        <v>0.28659572190109839</v>
      </c>
      <c r="EA543" s="25">
        <f t="shared" si="173"/>
        <v>9.9663247168581756E-2</v>
      </c>
      <c r="EB543" s="25">
        <f t="shared" si="174"/>
        <v>0.39325557734621747</v>
      </c>
      <c r="ED543" s="25">
        <f t="shared" si="175"/>
        <v>0.70903660200940077</v>
      </c>
      <c r="EF543" s="25">
        <f t="shared" si="176"/>
        <v>0.2675167290564972</v>
      </c>
      <c r="EG543" s="25"/>
      <c r="EH543" s="25"/>
      <c r="EI543" s="25">
        <f t="shared" si="143"/>
        <v>0.97655333106589803</v>
      </c>
      <c r="EK543" s="25">
        <f t="shared" si="178"/>
        <v>0</v>
      </c>
      <c r="EL543" s="25">
        <f t="shared" si="179"/>
        <v>0</v>
      </c>
      <c r="EM543" s="25">
        <f t="shared" si="144"/>
        <v>0</v>
      </c>
      <c r="EO543" s="25">
        <f t="shared" si="180"/>
        <v>0</v>
      </c>
      <c r="EP543" s="25">
        <f t="shared" si="181"/>
        <v>0</v>
      </c>
      <c r="EQ543" s="25">
        <f t="shared" si="145"/>
        <v>0</v>
      </c>
      <c r="ES543" s="25">
        <f t="shared" si="182"/>
        <v>0</v>
      </c>
      <c r="EV543" s="25">
        <f t="shared" si="146"/>
        <v>0</v>
      </c>
      <c r="EX543" s="25">
        <f t="shared" si="177"/>
        <v>-0.42964812264732766</v>
      </c>
    </row>
    <row r="544" spans="1:154" x14ac:dyDescent="0.2">
      <c r="A544" t="str">
        <f t="shared" si="140"/>
        <v>0801514L</v>
      </c>
      <c r="B544">
        <f t="shared" si="140"/>
        <v>0</v>
      </c>
      <c r="DH544" s="25">
        <f t="shared" si="160"/>
        <v>-0.55899571209689658</v>
      </c>
      <c r="DI544" s="25">
        <f t="shared" si="161"/>
        <v>-0.93731096065072561</v>
      </c>
      <c r="DJ544" s="25">
        <f t="shared" si="162"/>
        <v>-0.86353449306296304</v>
      </c>
      <c r="DL544" s="25">
        <f t="shared" si="141"/>
        <v>-2.3598411658105851</v>
      </c>
      <c r="DN544" s="25">
        <f t="shared" si="163"/>
        <v>-0.16884935360551456</v>
      </c>
      <c r="DO544" s="25">
        <f t="shared" si="164"/>
        <v>0.29567847045037343</v>
      </c>
      <c r="DP544" s="25">
        <f t="shared" si="165"/>
        <v>0.12682911684485887</v>
      </c>
      <c r="DQ544" s="100"/>
      <c r="DR544" s="25">
        <f t="shared" si="166"/>
        <v>-1.2193209450556988</v>
      </c>
      <c r="DS544" s="25">
        <f t="shared" si="167"/>
        <v>1.017695035099361</v>
      </c>
      <c r="DT544" s="25">
        <f t="shared" si="168"/>
        <v>-2.1307716598225301</v>
      </c>
      <c r="DU544" s="25">
        <f t="shared" si="169"/>
        <v>-1.6339533581760559</v>
      </c>
      <c r="DV544" s="25">
        <f t="shared" si="170"/>
        <v>-0.51645712587822667</v>
      </c>
      <c r="DW544" s="25">
        <f t="shared" si="142"/>
        <v>-4.281182143876813</v>
      </c>
      <c r="DY544" s="25">
        <f t="shared" si="171"/>
        <v>-0.73184522572578192</v>
      </c>
      <c r="DZ544" s="25">
        <f t="shared" si="172"/>
        <v>-0.24874345674434853</v>
      </c>
      <c r="EA544" s="25">
        <f t="shared" si="173"/>
        <v>-9.9663247168581756E-2</v>
      </c>
      <c r="EB544" s="25">
        <f t="shared" si="174"/>
        <v>-1.0802519296387121</v>
      </c>
      <c r="ED544" s="25">
        <f t="shared" si="175"/>
        <v>0.55433952774432527</v>
      </c>
      <c r="EF544" s="25">
        <f t="shared" si="176"/>
        <v>-0.5643950503265126</v>
      </c>
      <c r="EG544" s="25"/>
      <c r="EH544" s="25"/>
      <c r="EI544" s="25">
        <f t="shared" si="143"/>
        <v>-1.0055522582187337E-2</v>
      </c>
      <c r="EK544" s="25">
        <f t="shared" si="178"/>
        <v>0</v>
      </c>
      <c r="EL544" s="25">
        <f t="shared" si="179"/>
        <v>0</v>
      </c>
      <c r="EM544" s="25">
        <f t="shared" si="144"/>
        <v>0</v>
      </c>
      <c r="EO544" s="25">
        <f t="shared" si="180"/>
        <v>0</v>
      </c>
      <c r="EP544" s="25">
        <f t="shared" si="181"/>
        <v>0</v>
      </c>
      <c r="EQ544" s="25">
        <f t="shared" si="145"/>
        <v>0</v>
      </c>
      <c r="ES544" s="25">
        <f t="shared" si="182"/>
        <v>0</v>
      </c>
      <c r="EV544" s="25">
        <f t="shared" si="146"/>
        <v>0</v>
      </c>
      <c r="EX544" s="25">
        <f t="shared" si="177"/>
        <v>-7.6045016450634391</v>
      </c>
    </row>
    <row r="545" spans="1:154" x14ac:dyDescent="0.2">
      <c r="A545" t="str">
        <f t="shared" si="140"/>
        <v>0801628K</v>
      </c>
      <c r="B545">
        <f t="shared" si="140"/>
        <v>0</v>
      </c>
      <c r="DH545" s="25">
        <f t="shared" si="160"/>
        <v>-1.1332687958917145</v>
      </c>
      <c r="DI545" s="25">
        <f t="shared" si="161"/>
        <v>-0.41724654099027764</v>
      </c>
      <c r="DJ545" s="25">
        <f t="shared" si="162"/>
        <v>-1.0969099146361014</v>
      </c>
      <c r="DL545" s="25">
        <f t="shared" si="141"/>
        <v>-2.6474252515180936</v>
      </c>
      <c r="DN545" s="25">
        <f t="shared" si="163"/>
        <v>-0.1928711672067881</v>
      </c>
      <c r="DO545" s="25">
        <f t="shared" si="164"/>
        <v>-0.10029815248037098</v>
      </c>
      <c r="DP545" s="25">
        <f t="shared" si="165"/>
        <v>-0.29316931968715909</v>
      </c>
      <c r="DQ545" s="100"/>
      <c r="DR545" s="25">
        <f t="shared" si="166"/>
        <v>0.29986772970438602</v>
      </c>
      <c r="DS545" s="25">
        <f t="shared" si="167"/>
        <v>1.017695035099361</v>
      </c>
      <c r="DT545" s="25">
        <f t="shared" si="168"/>
        <v>0.27287758913003968</v>
      </c>
      <c r="DU545" s="25">
        <f t="shared" si="169"/>
        <v>-0.61084469455132984</v>
      </c>
      <c r="DV545" s="25">
        <f t="shared" si="170"/>
        <v>0.436340540986067</v>
      </c>
      <c r="DW545" s="25">
        <f t="shared" si="142"/>
        <v>9.8373435564776845E-2</v>
      </c>
      <c r="DY545" s="25">
        <f t="shared" si="171"/>
        <v>-0.9165556842263618</v>
      </c>
      <c r="DZ545" s="25">
        <f t="shared" si="172"/>
        <v>-0.51641304606707195</v>
      </c>
      <c r="EA545" s="25">
        <f t="shared" si="173"/>
        <v>-9.9663247168581756E-2</v>
      </c>
      <c r="EB545" s="25">
        <f t="shared" si="174"/>
        <v>-1.5326319774620154</v>
      </c>
      <c r="ED545" s="25">
        <f t="shared" si="175"/>
        <v>0.1996463024466695</v>
      </c>
      <c r="EF545" s="25">
        <f t="shared" si="176"/>
        <v>-1.0635421179563185</v>
      </c>
      <c r="EG545" s="25"/>
      <c r="EH545" s="25"/>
      <c r="EI545" s="25">
        <f t="shared" si="143"/>
        <v>-0.863895815509649</v>
      </c>
      <c r="EK545" s="25">
        <f t="shared" si="178"/>
        <v>0</v>
      </c>
      <c r="EL545" s="25">
        <f t="shared" si="179"/>
        <v>0</v>
      </c>
      <c r="EM545" s="25">
        <f t="shared" si="144"/>
        <v>0</v>
      </c>
      <c r="EO545" s="25">
        <f t="shared" si="180"/>
        <v>0</v>
      </c>
      <c r="EP545" s="25">
        <f t="shared" si="181"/>
        <v>0</v>
      </c>
      <c r="EQ545" s="25">
        <f t="shared" si="145"/>
        <v>0</v>
      </c>
      <c r="ES545" s="25">
        <f t="shared" si="182"/>
        <v>0</v>
      </c>
      <c r="EV545" s="25">
        <f t="shared" si="146"/>
        <v>0</v>
      </c>
      <c r="EX545" s="25">
        <f t="shared" si="177"/>
        <v>-5.2387489286121411</v>
      </c>
    </row>
    <row r="546" spans="1:154" x14ac:dyDescent="0.2">
      <c r="A546" t="str">
        <f t="shared" si="140"/>
        <v>0801704T</v>
      </c>
      <c r="B546">
        <f t="shared" si="140"/>
        <v>0</v>
      </c>
      <c r="DH546" s="25">
        <f t="shared" si="160"/>
        <v>-1.0694606754700682</v>
      </c>
      <c r="DI546" s="25">
        <f t="shared" si="161"/>
        <v>-1.0306558564872168</v>
      </c>
      <c r="DJ546" s="25">
        <f t="shared" si="162"/>
        <v>-1.512926970483867</v>
      </c>
      <c r="DL546" s="25">
        <f t="shared" si="141"/>
        <v>-3.613043502441152</v>
      </c>
      <c r="DN546" s="25">
        <f t="shared" si="163"/>
        <v>-0.26493660801060875</v>
      </c>
      <c r="DO546" s="25">
        <f t="shared" si="164"/>
        <v>3.400970792888771E-2</v>
      </c>
      <c r="DP546" s="25">
        <f t="shared" si="165"/>
        <v>-0.23092690008172104</v>
      </c>
      <c r="DQ546" s="100"/>
      <c r="DR546" s="25">
        <f t="shared" si="166"/>
        <v>-2.7385096198157837</v>
      </c>
      <c r="DS546" s="25">
        <f t="shared" si="167"/>
        <v>1.017695035099361</v>
      </c>
      <c r="DT546" s="25">
        <f t="shared" si="168"/>
        <v>0.6426697812765888</v>
      </c>
      <c r="DU546" s="25">
        <f t="shared" si="169"/>
        <v>-0.61084469455132984</v>
      </c>
      <c r="DV546" s="25">
        <f t="shared" si="170"/>
        <v>0.39579595941737361</v>
      </c>
      <c r="DW546" s="25">
        <f t="shared" si="142"/>
        <v>0.42762104614263258</v>
      </c>
      <c r="DY546" s="25">
        <f t="shared" si="171"/>
        <v>-0.63948999647549198</v>
      </c>
      <c r="DZ546" s="25">
        <f t="shared" si="172"/>
        <v>-0.51641304606707195</v>
      </c>
      <c r="EA546" s="25">
        <f t="shared" si="173"/>
        <v>-0.19932649433716351</v>
      </c>
      <c r="EB546" s="25">
        <f t="shared" si="174"/>
        <v>-1.3552295368797276</v>
      </c>
      <c r="ED546" s="25">
        <f t="shared" si="175"/>
        <v>0.87252916210225662</v>
      </c>
      <c r="EF546" s="25">
        <f t="shared" si="176"/>
        <v>-1.2299244738329205</v>
      </c>
      <c r="EG546" s="25"/>
      <c r="EH546" s="25"/>
      <c r="EI546" s="25">
        <f t="shared" si="143"/>
        <v>-0.35739531173066386</v>
      </c>
      <c r="EK546" s="25">
        <f t="shared" si="178"/>
        <v>0</v>
      </c>
      <c r="EL546" s="25">
        <f t="shared" si="179"/>
        <v>0</v>
      </c>
      <c r="EM546" s="25">
        <f t="shared" si="144"/>
        <v>0</v>
      </c>
      <c r="EO546" s="25">
        <f t="shared" si="180"/>
        <v>0</v>
      </c>
      <c r="EP546" s="25">
        <f t="shared" si="181"/>
        <v>0</v>
      </c>
      <c r="EQ546" s="25">
        <f t="shared" si="145"/>
        <v>0</v>
      </c>
      <c r="ES546" s="25">
        <f t="shared" si="182"/>
        <v>0</v>
      </c>
      <c r="EV546" s="25">
        <f t="shared" si="146"/>
        <v>0</v>
      </c>
      <c r="EX546" s="25">
        <f t="shared" si="177"/>
        <v>-5.1289742049906319</v>
      </c>
    </row>
    <row r="547" spans="1:154" x14ac:dyDescent="0.2">
      <c r="A547" t="str">
        <f t="shared" si="140"/>
        <v>0801739F</v>
      </c>
      <c r="B547">
        <f t="shared" si="140"/>
        <v>0</v>
      </c>
      <c r="DH547" s="25">
        <f t="shared" si="160"/>
        <v>-0.9258924045213639</v>
      </c>
      <c r="DI547" s="25">
        <f t="shared" si="161"/>
        <v>-0.27056170467579249</v>
      </c>
      <c r="DJ547" s="25">
        <f t="shared" si="162"/>
        <v>-0.66059934386893071</v>
      </c>
      <c r="DL547" s="25">
        <f t="shared" si="141"/>
        <v>-1.8570534530660869</v>
      </c>
      <c r="DN547" s="25">
        <f t="shared" si="163"/>
        <v>0.62387049523651195</v>
      </c>
      <c r="DO547" s="25">
        <f t="shared" si="164"/>
        <v>0.27252194279360442</v>
      </c>
      <c r="DP547" s="25">
        <f t="shared" si="165"/>
        <v>0.89639243803011637</v>
      </c>
      <c r="DQ547" s="100"/>
      <c r="DR547" s="25">
        <f t="shared" si="166"/>
        <v>0.88222338836241843</v>
      </c>
      <c r="DS547" s="25">
        <f t="shared" si="167"/>
        <v>1.017695035099361</v>
      </c>
      <c r="DT547" s="25">
        <f t="shared" si="168"/>
        <v>0.6426697812765888</v>
      </c>
      <c r="DU547" s="25">
        <f t="shared" si="169"/>
        <v>0.6396214498788908</v>
      </c>
      <c r="DV547" s="25">
        <f t="shared" si="170"/>
        <v>0.82151406588865394</v>
      </c>
      <c r="DW547" s="25">
        <f t="shared" si="142"/>
        <v>2.1038052970441337</v>
      </c>
      <c r="DY547" s="25">
        <f t="shared" si="171"/>
        <v>0.65348321302856671</v>
      </c>
      <c r="DZ547" s="25">
        <f t="shared" si="172"/>
        <v>-0.15952026030344071</v>
      </c>
      <c r="EA547" s="25">
        <f t="shared" si="173"/>
        <v>-9.9663247168581756E-2</v>
      </c>
      <c r="EB547" s="25">
        <f t="shared" si="174"/>
        <v>0.39429970555654426</v>
      </c>
      <c r="ED547" s="25">
        <f t="shared" si="175"/>
        <v>-7.010762968311493E-2</v>
      </c>
      <c r="EF547" s="25">
        <f t="shared" si="176"/>
        <v>0.76666379668630313</v>
      </c>
      <c r="EG547" s="25"/>
      <c r="EH547" s="25"/>
      <c r="EI547" s="25">
        <f t="shared" si="143"/>
        <v>0.69655616700318823</v>
      </c>
      <c r="EK547" s="25">
        <f t="shared" si="178"/>
        <v>0</v>
      </c>
      <c r="EL547" s="25">
        <f t="shared" si="179"/>
        <v>0</v>
      </c>
      <c r="EM547" s="25">
        <f t="shared" si="144"/>
        <v>0</v>
      </c>
      <c r="EO547" s="25">
        <f t="shared" si="180"/>
        <v>0</v>
      </c>
      <c r="EP547" s="25">
        <f t="shared" si="181"/>
        <v>0</v>
      </c>
      <c r="EQ547" s="25">
        <f t="shared" si="145"/>
        <v>0</v>
      </c>
      <c r="ES547" s="25">
        <f t="shared" si="182"/>
        <v>0</v>
      </c>
      <c r="EV547" s="25">
        <f t="shared" si="146"/>
        <v>0</v>
      </c>
      <c r="EX547" s="25">
        <f t="shared" si="177"/>
        <v>2.2340001545678954</v>
      </c>
    </row>
    <row r="548" spans="1:154" x14ac:dyDescent="0.2">
      <c r="A548" t="str">
        <f t="shared" si="140"/>
        <v>0020492Z</v>
      </c>
      <c r="B548" t="str">
        <f t="shared" si="140"/>
        <v>PR</v>
      </c>
      <c r="DH548" s="25">
        <f t="shared" si="160"/>
        <v>0.40610210928050638</v>
      </c>
      <c r="DI548" s="25">
        <f t="shared" si="161"/>
        <v>1.9363783326012378</v>
      </c>
      <c r="DJ548" s="25">
        <f t="shared" si="162"/>
        <v>0.60774533859377144</v>
      </c>
      <c r="DL548" s="25">
        <f t="shared" si="141"/>
        <v>2.9502257804755159</v>
      </c>
      <c r="DN548" s="25">
        <f t="shared" si="163"/>
        <v>0.19147785041358811</v>
      </c>
      <c r="DO548" s="25">
        <f t="shared" si="164"/>
        <v>-2.8512916744387589E-2</v>
      </c>
      <c r="DP548" s="25">
        <f t="shared" si="165"/>
        <v>0.16296493366920053</v>
      </c>
      <c r="DQ548" s="101"/>
      <c r="DR548" s="25">
        <f t="shared" si="166"/>
        <v>-1.0674020775796902</v>
      </c>
      <c r="DS548" s="25">
        <f t="shared" si="167"/>
        <v>9.8533755193209796E-2</v>
      </c>
      <c r="DT548" s="25">
        <f t="shared" si="168"/>
        <v>-0.22898324306884851</v>
      </c>
      <c r="DU548" s="25">
        <f t="shared" si="169"/>
        <v>0.6396214498788908</v>
      </c>
      <c r="DV548" s="25">
        <f t="shared" si="170"/>
        <v>0.72015261196692049</v>
      </c>
      <c r="DW548" s="25">
        <f t="shared" si="142"/>
        <v>1.1307908187769629</v>
      </c>
      <c r="DY548" s="25">
        <f t="shared" si="171"/>
        <v>1.0229041300297264</v>
      </c>
      <c r="DZ548" s="25">
        <f t="shared" si="172"/>
        <v>0.64348850766472965</v>
      </c>
      <c r="EA548" s="25">
        <f t="shared" si="173"/>
        <v>0.29898974150574525</v>
      </c>
      <c r="EB548" s="25">
        <f t="shared" si="174"/>
        <v>1.9653823792002012</v>
      </c>
      <c r="ED548" s="25"/>
      <c r="EE548" s="25"/>
      <c r="EF548" s="25"/>
      <c r="EG548" s="25"/>
      <c r="EH548" s="25"/>
      <c r="EI548" s="25"/>
      <c r="EK548" s="25">
        <f t="shared" si="178"/>
        <v>0</v>
      </c>
      <c r="EL548" s="25">
        <f t="shared" si="179"/>
        <v>0</v>
      </c>
      <c r="EM548" s="25">
        <f t="shared" si="144"/>
        <v>0</v>
      </c>
      <c r="EO548" s="25">
        <f t="shared" si="180"/>
        <v>0</v>
      </c>
      <c r="EP548" s="25">
        <f t="shared" si="181"/>
        <v>0</v>
      </c>
      <c r="EQ548" s="25">
        <f t="shared" si="145"/>
        <v>0</v>
      </c>
      <c r="ES548" s="25">
        <f t="shared" si="182"/>
        <v>0</v>
      </c>
      <c r="EV548" s="25">
        <f t="shared" si="146"/>
        <v>0</v>
      </c>
      <c r="EX548" s="25">
        <f t="shared" si="177"/>
        <v>6.2093639121218809</v>
      </c>
    </row>
    <row r="549" spans="1:154" x14ac:dyDescent="0.2">
      <c r="A549" t="str">
        <f t="shared" si="140"/>
        <v>0020498F</v>
      </c>
      <c r="B549" t="str">
        <f t="shared" si="140"/>
        <v>PR</v>
      </c>
      <c r="DH549" s="25">
        <f t="shared" si="160"/>
        <v>0.44598218454403538</v>
      </c>
      <c r="DI549" s="25">
        <f t="shared" si="161"/>
        <v>0.86291203048159459</v>
      </c>
      <c r="DJ549" s="25">
        <f t="shared" si="162"/>
        <v>-0.19384850072265689</v>
      </c>
      <c r="DL549" s="25">
        <f t="shared" si="141"/>
        <v>1.1150457143029731</v>
      </c>
      <c r="DN549" s="25">
        <f t="shared" si="163"/>
        <v>-0.28895842161188229</v>
      </c>
      <c r="DO549" s="25">
        <f t="shared" si="164"/>
        <v>-0.46153998392596191</v>
      </c>
      <c r="DP549" s="25">
        <f t="shared" si="165"/>
        <v>-0.75049840553784419</v>
      </c>
      <c r="DQ549" s="101"/>
      <c r="DR549" s="25">
        <f t="shared" si="166"/>
        <v>2.1349805998370497E-2</v>
      </c>
      <c r="DS549" s="25">
        <f t="shared" si="167"/>
        <v>0.47116670650651427</v>
      </c>
      <c r="DT549" s="25">
        <f t="shared" si="168"/>
        <v>-0.36105188312118752</v>
      </c>
      <c r="DU549" s="25">
        <f t="shared" si="169"/>
        <v>-0.15612973294034058</v>
      </c>
      <c r="DV549" s="25">
        <f t="shared" si="170"/>
        <v>1.3485936262816676</v>
      </c>
      <c r="DW549" s="25">
        <f t="shared" si="142"/>
        <v>0.83141201022013944</v>
      </c>
      <c r="DY549" s="25">
        <f t="shared" si="171"/>
        <v>0.19170706677711713</v>
      </c>
      <c r="DZ549" s="25">
        <f t="shared" si="172"/>
        <v>0.3758189183420062</v>
      </c>
      <c r="EA549" s="25">
        <f t="shared" si="173"/>
        <v>0.99663247168581759</v>
      </c>
      <c r="EB549" s="25">
        <f t="shared" si="174"/>
        <v>1.5641584568049409</v>
      </c>
      <c r="ED549" s="25"/>
      <c r="EE549" s="25"/>
      <c r="EF549" s="25"/>
      <c r="EG549" s="25"/>
      <c r="EH549" s="25"/>
      <c r="EI549" s="25"/>
      <c r="EK549" s="25">
        <f t="shared" si="178"/>
        <v>0</v>
      </c>
      <c r="EL549" s="25">
        <f t="shared" si="179"/>
        <v>0</v>
      </c>
      <c r="EM549" s="25">
        <f t="shared" si="144"/>
        <v>0</v>
      </c>
      <c r="EO549" s="25">
        <f t="shared" si="180"/>
        <v>0</v>
      </c>
      <c r="EP549" s="25">
        <f t="shared" si="181"/>
        <v>0</v>
      </c>
      <c r="EQ549" s="25">
        <f t="shared" si="145"/>
        <v>0</v>
      </c>
      <c r="ES549" s="25">
        <f t="shared" si="182"/>
        <v>0</v>
      </c>
      <c r="EV549" s="25">
        <f t="shared" si="146"/>
        <v>0</v>
      </c>
      <c r="EX549" s="25">
        <f t="shared" si="177"/>
        <v>2.7601177757902091</v>
      </c>
    </row>
    <row r="550" spans="1:154" x14ac:dyDescent="0.2">
      <c r="A550" t="str">
        <f t="shared" si="140"/>
        <v>0021906L</v>
      </c>
      <c r="B550" t="str">
        <f t="shared" si="140"/>
        <v>PR</v>
      </c>
      <c r="DH550" s="25">
        <f t="shared" si="160"/>
        <v>1.1638235392875582</v>
      </c>
      <c r="DI550" s="25">
        <f t="shared" si="161"/>
        <v>1.3563064799030453</v>
      </c>
      <c r="DJ550" s="25">
        <f t="shared" si="162"/>
        <v>0.64833236843257702</v>
      </c>
      <c r="DL550" s="25">
        <f t="shared" si="141"/>
        <v>3.1684623876231806</v>
      </c>
      <c r="DN550" s="25">
        <f t="shared" si="163"/>
        <v>-0.69732925283353209</v>
      </c>
      <c r="DO550" s="25">
        <f t="shared" si="164"/>
        <v>-0.67689569113391046</v>
      </c>
      <c r="DP550" s="25">
        <f t="shared" si="165"/>
        <v>-1.3742249439674425</v>
      </c>
      <c r="DQ550" s="101"/>
      <c r="DR550" s="25">
        <f t="shared" si="166"/>
        <v>0.88222338836241843</v>
      </c>
      <c r="DS550" s="25">
        <f t="shared" si="167"/>
        <v>0.52085110001495494</v>
      </c>
      <c r="DT550" s="25">
        <f t="shared" si="168"/>
        <v>-0.57236170720492985</v>
      </c>
      <c r="DU550" s="25">
        <f t="shared" si="169"/>
        <v>0.26069231520306635</v>
      </c>
      <c r="DV550" s="25">
        <f t="shared" si="170"/>
        <v>0.35525137784868022</v>
      </c>
      <c r="DW550" s="25">
        <f t="shared" si="142"/>
        <v>4.3581985846816718E-2</v>
      </c>
      <c r="DY550" s="25">
        <f t="shared" si="171"/>
        <v>1.0229041300297264</v>
      </c>
      <c r="DZ550" s="25">
        <f t="shared" si="172"/>
        <v>1.3572740791919922</v>
      </c>
      <c r="EA550" s="25">
        <f t="shared" si="173"/>
        <v>1.4949487075287264</v>
      </c>
      <c r="EB550" s="25">
        <f t="shared" si="174"/>
        <v>3.8751269167504452</v>
      </c>
      <c r="ED550" s="25"/>
      <c r="EE550" s="25"/>
      <c r="EF550" s="25"/>
      <c r="EG550" s="25"/>
      <c r="EH550" s="25"/>
      <c r="EI550" s="25"/>
      <c r="EK550" s="25">
        <f t="shared" si="178"/>
        <v>0</v>
      </c>
      <c r="EL550" s="25">
        <f t="shared" si="179"/>
        <v>0</v>
      </c>
      <c r="EM550" s="25">
        <f t="shared" si="144"/>
        <v>0</v>
      </c>
      <c r="EO550" s="25">
        <f t="shared" si="180"/>
        <v>0</v>
      </c>
      <c r="EP550" s="25">
        <f t="shared" si="181"/>
        <v>0</v>
      </c>
      <c r="EQ550" s="25">
        <f t="shared" si="145"/>
        <v>0</v>
      </c>
      <c r="ES550" s="25">
        <f t="shared" si="182"/>
        <v>0</v>
      </c>
      <c r="EV550" s="25">
        <f t="shared" si="146"/>
        <v>0</v>
      </c>
      <c r="EX550" s="25">
        <f t="shared" si="177"/>
        <v>5.7129463462530001</v>
      </c>
    </row>
    <row r="551" spans="1:154" x14ac:dyDescent="0.2">
      <c r="A551" t="str">
        <f t="shared" si="140"/>
        <v>0021999M</v>
      </c>
      <c r="B551" t="str">
        <f t="shared" si="140"/>
        <v>PR</v>
      </c>
      <c r="DH551" s="25">
        <f t="shared" si="160"/>
        <v>1.929520984347316</v>
      </c>
      <c r="DI551" s="25">
        <f t="shared" si="161"/>
        <v>1.983050780519483</v>
      </c>
      <c r="DJ551" s="25">
        <f t="shared" si="162"/>
        <v>1.7847692039191585</v>
      </c>
      <c r="DL551" s="25">
        <f t="shared" si="141"/>
        <v>5.6973409687859577</v>
      </c>
      <c r="DN551" s="25">
        <f t="shared" si="163"/>
        <v>1.8489829889014613</v>
      </c>
      <c r="DO551" s="25">
        <f t="shared" si="164"/>
        <v>0.54345331637779826</v>
      </c>
      <c r="DP551" s="25">
        <f t="shared" si="165"/>
        <v>2.3924363052792597</v>
      </c>
      <c r="DQ551" s="101"/>
      <c r="DR551" s="25"/>
      <c r="DS551" s="25"/>
      <c r="DT551" s="25">
        <f t="shared" si="168"/>
        <v>-0.83649898730960792</v>
      </c>
      <c r="DU551" s="25">
        <f t="shared" si="169"/>
        <v>0.6396214498788908</v>
      </c>
      <c r="DV551" s="25">
        <f t="shared" si="170"/>
        <v>0.15252847000521347</v>
      </c>
      <c r="DW551" s="25">
        <f t="shared" si="142"/>
        <v>-4.4349067425503652E-2</v>
      </c>
      <c r="DY551" s="25">
        <f t="shared" si="171"/>
        <v>0.19170706677711713</v>
      </c>
      <c r="DZ551" s="25">
        <f t="shared" si="172"/>
        <v>1.0003812934283609</v>
      </c>
      <c r="EA551" s="25">
        <f t="shared" si="173"/>
        <v>1.195958966022981</v>
      </c>
      <c r="EB551" s="25">
        <f t="shared" si="174"/>
        <v>2.3880473262284587</v>
      </c>
      <c r="ED551" s="25"/>
      <c r="EE551" s="25"/>
      <c r="EF551" s="25"/>
      <c r="EG551" s="25"/>
      <c r="EH551" s="25"/>
      <c r="EI551" s="25"/>
      <c r="EK551" s="25">
        <f t="shared" si="178"/>
        <v>0</v>
      </c>
      <c r="EL551" s="25">
        <f t="shared" si="179"/>
        <v>0</v>
      </c>
      <c r="EM551" s="25">
        <f t="shared" si="144"/>
        <v>0</v>
      </c>
      <c r="EO551" s="25">
        <f t="shared" si="180"/>
        <v>0</v>
      </c>
      <c r="EP551" s="25">
        <f t="shared" si="181"/>
        <v>0</v>
      </c>
      <c r="EQ551" s="25">
        <f t="shared" si="145"/>
        <v>0</v>
      </c>
      <c r="ES551" s="25">
        <f t="shared" si="182"/>
        <v>0</v>
      </c>
      <c r="EV551" s="25">
        <f t="shared" si="146"/>
        <v>0</v>
      </c>
      <c r="EX551" s="25">
        <f t="shared" si="177"/>
        <v>10.433475532868172</v>
      </c>
    </row>
    <row r="552" spans="1:154" x14ac:dyDescent="0.2">
      <c r="A552" t="str">
        <f t="shared" si="140"/>
        <v>0022002R</v>
      </c>
      <c r="B552" t="str">
        <f t="shared" si="140"/>
        <v>PR</v>
      </c>
      <c r="DH552" s="25">
        <f t="shared" si="160"/>
        <v>-0.43137947125360354</v>
      </c>
      <c r="DI552" s="25">
        <f t="shared" si="161"/>
        <v>-0.29723167491478975</v>
      </c>
      <c r="DJ552" s="25">
        <f t="shared" si="162"/>
        <v>-0.30546283277937408</v>
      </c>
      <c r="DL552" s="25">
        <f t="shared" si="141"/>
        <v>-1.0340739789477673</v>
      </c>
      <c r="DN552" s="25">
        <f t="shared" si="163"/>
        <v>0.26354329121740927</v>
      </c>
      <c r="DO552" s="25">
        <f t="shared" si="164"/>
        <v>0.58281941339430499</v>
      </c>
      <c r="DP552" s="25">
        <f t="shared" si="165"/>
        <v>0.84636270461171426</v>
      </c>
      <c r="DQ552" s="101"/>
      <c r="DR552" s="25"/>
      <c r="DS552" s="25"/>
      <c r="DT552" s="25">
        <f t="shared" si="168"/>
        <v>0.6426697812765888</v>
      </c>
      <c r="DU552" s="25">
        <f t="shared" si="169"/>
        <v>0.6396214498788908</v>
      </c>
      <c r="DV552" s="25">
        <f t="shared" si="170"/>
        <v>0.375523668633027</v>
      </c>
      <c r="DW552" s="25">
        <f t="shared" si="142"/>
        <v>1.6578148997885065</v>
      </c>
      <c r="DY552" s="25">
        <f t="shared" si="171"/>
        <v>1.9464564225326253</v>
      </c>
      <c r="DZ552" s="25">
        <f t="shared" si="172"/>
        <v>1.7141668649556234</v>
      </c>
      <c r="EA552" s="25">
        <f t="shared" si="173"/>
        <v>1.7939384490344716</v>
      </c>
      <c r="EB552" s="25">
        <f t="shared" si="174"/>
        <v>5.4545617365227201</v>
      </c>
      <c r="ED552" s="25"/>
      <c r="EE552" s="25"/>
      <c r="EF552" s="25"/>
      <c r="EG552" s="25"/>
      <c r="EH552" s="25"/>
      <c r="EI552" s="25"/>
      <c r="EK552" s="25">
        <f t="shared" si="178"/>
        <v>0</v>
      </c>
      <c r="EL552" s="25">
        <f t="shared" si="179"/>
        <v>0</v>
      </c>
      <c r="EM552" s="25">
        <f t="shared" si="144"/>
        <v>0</v>
      </c>
      <c r="EO552" s="25">
        <f t="shared" si="180"/>
        <v>0</v>
      </c>
      <c r="EP552" s="25">
        <f t="shared" si="181"/>
        <v>0</v>
      </c>
      <c r="EQ552" s="25">
        <f t="shared" si="145"/>
        <v>0</v>
      </c>
      <c r="ES552" s="25">
        <f t="shared" si="182"/>
        <v>0</v>
      </c>
      <c r="EV552" s="25">
        <f t="shared" si="146"/>
        <v>0</v>
      </c>
      <c r="EX552" s="25">
        <f t="shared" si="177"/>
        <v>6.9246653619751735</v>
      </c>
    </row>
    <row r="553" spans="1:154" x14ac:dyDescent="0.2">
      <c r="A553" t="str">
        <f t="shared" si="140"/>
        <v>0601162M</v>
      </c>
      <c r="B553" t="str">
        <f t="shared" si="140"/>
        <v>PR</v>
      </c>
      <c r="DH553" s="25">
        <f t="shared" si="160"/>
        <v>0.88466301244285483</v>
      </c>
      <c r="DI553" s="25">
        <f t="shared" si="161"/>
        <v>0.72289468672685842</v>
      </c>
      <c r="DJ553" s="25">
        <f t="shared" si="162"/>
        <v>0.11055422306839163</v>
      </c>
      <c r="DL553" s="25">
        <f t="shared" si="141"/>
        <v>1.7181119222381047</v>
      </c>
      <c r="DN553" s="25">
        <f t="shared" si="163"/>
        <v>0.47973961362887063</v>
      </c>
      <c r="DO553" s="25">
        <f t="shared" si="164"/>
        <v>-1.8347220739723438</v>
      </c>
      <c r="DP553" s="25">
        <f t="shared" si="165"/>
        <v>-1.3549824603434732</v>
      </c>
      <c r="DQ553" s="101"/>
      <c r="DR553" s="25">
        <f t="shared" si="166"/>
        <v>0.35050735219638879</v>
      </c>
      <c r="DS553" s="25">
        <f t="shared" si="167"/>
        <v>1.017695035099361</v>
      </c>
      <c r="DT553" s="25">
        <f t="shared" si="168"/>
        <v>0.19363640509863625</v>
      </c>
      <c r="DU553" s="25">
        <f t="shared" si="169"/>
        <v>0.6396214498788908</v>
      </c>
      <c r="DV553" s="25">
        <f t="shared" si="170"/>
        <v>-0.1312836009756399</v>
      </c>
      <c r="DW553" s="25">
        <f t="shared" si="142"/>
        <v>0.70197425400188718</v>
      </c>
      <c r="DY553" s="25">
        <f t="shared" si="171"/>
        <v>1.1152593592800162</v>
      </c>
      <c r="DZ553" s="25">
        <f t="shared" si="172"/>
        <v>1.2680508827510844</v>
      </c>
      <c r="EA553" s="25">
        <f t="shared" si="173"/>
        <v>1.3952854603601446</v>
      </c>
      <c r="EB553" s="25">
        <f t="shared" si="174"/>
        <v>3.7785957023912453</v>
      </c>
      <c r="ED553" s="25"/>
      <c r="EE553" s="25"/>
      <c r="EF553" s="25"/>
      <c r="EG553" s="25"/>
      <c r="EH553" s="25"/>
      <c r="EI553" s="25"/>
      <c r="EK553" s="25">
        <f t="shared" si="178"/>
        <v>0</v>
      </c>
      <c r="EL553" s="25">
        <f t="shared" si="179"/>
        <v>0</v>
      </c>
      <c r="EM553" s="25">
        <f t="shared" si="144"/>
        <v>0</v>
      </c>
      <c r="EO553" s="25">
        <f t="shared" si="180"/>
        <v>0</v>
      </c>
      <c r="EP553" s="25">
        <f t="shared" si="181"/>
        <v>0</v>
      </c>
      <c r="EQ553" s="25">
        <f t="shared" si="145"/>
        <v>0</v>
      </c>
      <c r="ES553" s="25">
        <f t="shared" si="182"/>
        <v>0</v>
      </c>
      <c r="EV553" s="25">
        <f t="shared" si="146"/>
        <v>0</v>
      </c>
      <c r="EX553" s="25">
        <f t="shared" si="177"/>
        <v>4.8436994182877644</v>
      </c>
    </row>
    <row r="554" spans="1:154" x14ac:dyDescent="0.2">
      <c r="A554" t="str">
        <f t="shared" si="140"/>
        <v>0601164P</v>
      </c>
      <c r="B554" t="str">
        <f t="shared" si="140"/>
        <v>PR</v>
      </c>
      <c r="DH554" s="25">
        <f t="shared" si="160"/>
        <v>2.5037940681421342</v>
      </c>
      <c r="DI554" s="25">
        <f t="shared" si="161"/>
        <v>2.3164254085069502</v>
      </c>
      <c r="DJ554" s="25">
        <f t="shared" si="162"/>
        <v>3.357516610172909</v>
      </c>
      <c r="DL554" s="25">
        <f t="shared" si="141"/>
        <v>8.1777360868219944</v>
      </c>
      <c r="DN554" s="25">
        <f t="shared" si="163"/>
        <v>1.176372208065803</v>
      </c>
      <c r="DO554" s="25">
        <f t="shared" si="164"/>
        <v>1.2705682848003341</v>
      </c>
      <c r="DP554" s="25">
        <f t="shared" si="165"/>
        <v>2.4469404928661369</v>
      </c>
      <c r="DQ554" s="101"/>
      <c r="DR554" s="25"/>
      <c r="DS554" s="25"/>
      <c r="DT554" s="25">
        <f t="shared" si="168"/>
        <v>0.6426697812765888</v>
      </c>
      <c r="DU554" s="25">
        <f t="shared" si="169"/>
        <v>-2.9602053295414414</v>
      </c>
      <c r="DV554" s="25">
        <f t="shared" si="170"/>
        <v>0.69988032118257382</v>
      </c>
      <c r="DW554" s="25">
        <f t="shared" si="142"/>
        <v>-1.6176552270822788</v>
      </c>
      <c r="DY554" s="25">
        <f t="shared" si="171"/>
        <v>1.4846802762811757</v>
      </c>
      <c r="DZ554" s="25">
        <f t="shared" si="172"/>
        <v>1.8926132578374391</v>
      </c>
      <c r="EA554" s="25">
        <f t="shared" si="173"/>
        <v>1.4949487075287264</v>
      </c>
      <c r="EB554" s="25">
        <f t="shared" si="174"/>
        <v>4.8722422416473412</v>
      </c>
      <c r="ED554" s="25"/>
      <c r="EE554" s="25"/>
      <c r="EF554" s="25"/>
      <c r="EG554" s="25"/>
      <c r="EH554" s="25"/>
      <c r="EI554" s="25"/>
      <c r="EK554" s="25">
        <f t="shared" si="178"/>
        <v>0</v>
      </c>
      <c r="EL554" s="25">
        <f t="shared" si="179"/>
        <v>0</v>
      </c>
      <c r="EM554" s="25">
        <f t="shared" si="144"/>
        <v>0</v>
      </c>
      <c r="EO554" s="25">
        <f t="shared" si="180"/>
        <v>0</v>
      </c>
      <c r="EP554" s="25">
        <f t="shared" si="181"/>
        <v>0</v>
      </c>
      <c r="EQ554" s="25">
        <f t="shared" si="145"/>
        <v>0</v>
      </c>
      <c r="ES554" s="25">
        <f t="shared" si="182"/>
        <v>0</v>
      </c>
      <c r="EV554" s="25">
        <f t="shared" si="146"/>
        <v>0</v>
      </c>
      <c r="EX554" s="25">
        <f t="shared" si="177"/>
        <v>13.879263594253192</v>
      </c>
    </row>
    <row r="555" spans="1:154" x14ac:dyDescent="0.2">
      <c r="A555" t="str">
        <f t="shared" si="140"/>
        <v>0601896K</v>
      </c>
      <c r="B555" t="str">
        <f t="shared" si="140"/>
        <v>PR</v>
      </c>
      <c r="DH555" s="25">
        <f t="shared" si="160"/>
        <v>1.6423844424499068</v>
      </c>
      <c r="DI555" s="25">
        <f t="shared" si="161"/>
        <v>1.6363411674125177</v>
      </c>
      <c r="DJ555" s="25">
        <f t="shared" si="162"/>
        <v>1.3484586331519892</v>
      </c>
      <c r="DL555" s="25">
        <f t="shared" si="141"/>
        <v>4.6271842430144137</v>
      </c>
      <c r="DN555" s="25">
        <f t="shared" si="163"/>
        <v>-0.72135106643480562</v>
      </c>
      <c r="DO555" s="25">
        <f t="shared" si="164"/>
        <v>-0.62826698305469686</v>
      </c>
      <c r="DP555" s="25">
        <f t="shared" si="165"/>
        <v>-1.3496180494895025</v>
      </c>
      <c r="DQ555" s="101"/>
      <c r="DR555" s="25"/>
      <c r="DS555" s="25"/>
      <c r="DT555" s="25">
        <f t="shared" si="168"/>
        <v>0.6426697812765888</v>
      </c>
      <c r="DU555" s="25">
        <f t="shared" si="169"/>
        <v>0.6396214498788908</v>
      </c>
      <c r="DV555" s="25">
        <f t="shared" si="170"/>
        <v>1.3485936262816676</v>
      </c>
      <c r="DW555" s="25">
        <f t="shared" si="142"/>
        <v>2.6308848574371471</v>
      </c>
      <c r="DY555" s="25">
        <f t="shared" si="171"/>
        <v>1.2999698177805961</v>
      </c>
      <c r="DZ555" s="25">
        <f t="shared" si="172"/>
        <v>0.91115809698745309</v>
      </c>
      <c r="EA555" s="25">
        <f t="shared" si="173"/>
        <v>1.7939384490344716</v>
      </c>
      <c r="EB555" s="25">
        <f t="shared" si="174"/>
        <v>4.0050663638025208</v>
      </c>
      <c r="ED555" s="25"/>
      <c r="EE555" s="25"/>
      <c r="EF555" s="25"/>
      <c r="EG555" s="25"/>
      <c r="EH555" s="25"/>
      <c r="EI555" s="25"/>
      <c r="EK555" s="25">
        <f t="shared" si="178"/>
        <v>0</v>
      </c>
      <c r="EL555" s="25">
        <f t="shared" si="179"/>
        <v>0</v>
      </c>
      <c r="EM555" s="25">
        <f t="shared" si="144"/>
        <v>0</v>
      </c>
      <c r="EO555" s="25">
        <f t="shared" si="180"/>
        <v>0</v>
      </c>
      <c r="EP555" s="25">
        <f t="shared" si="181"/>
        <v>0</v>
      </c>
      <c r="EQ555" s="25">
        <f t="shared" si="145"/>
        <v>0</v>
      </c>
      <c r="ES555" s="25">
        <f t="shared" si="182"/>
        <v>0</v>
      </c>
      <c r="EV555" s="25">
        <f t="shared" si="146"/>
        <v>0</v>
      </c>
      <c r="EX555" s="25">
        <f t="shared" si="177"/>
        <v>9.9135174147645788</v>
      </c>
    </row>
    <row r="556" spans="1:154" x14ac:dyDescent="0.2">
      <c r="A556" t="str">
        <f t="shared" si="140"/>
        <v>0601946P</v>
      </c>
      <c r="B556" t="str">
        <f t="shared" si="140"/>
        <v>PR</v>
      </c>
      <c r="DH556" s="25">
        <f t="shared" si="160"/>
        <v>0.80490286191579674</v>
      </c>
      <c r="DI556" s="25">
        <f t="shared" si="161"/>
        <v>1.082939284953323</v>
      </c>
      <c r="DJ556" s="25">
        <f t="shared" si="162"/>
        <v>1.1658169988773603</v>
      </c>
      <c r="DL556" s="25">
        <f t="shared" si="141"/>
        <v>3.0536591457464803</v>
      </c>
      <c r="DN556" s="25">
        <f t="shared" si="163"/>
        <v>-9.6783912801693919E-2</v>
      </c>
      <c r="DO556" s="25">
        <f t="shared" si="164"/>
        <v>0.21694627641735997</v>
      </c>
      <c r="DP556" s="25">
        <f t="shared" si="165"/>
        <v>0.12016236361566605</v>
      </c>
      <c r="DQ556" s="101"/>
      <c r="DR556" s="25">
        <f t="shared" si="166"/>
        <v>0.88222338836241843</v>
      </c>
      <c r="DS556" s="25">
        <f t="shared" si="167"/>
        <v>1.017695035099361</v>
      </c>
      <c r="DT556" s="25">
        <f t="shared" si="168"/>
        <v>-9.6914603016509518E-2</v>
      </c>
      <c r="DU556" s="25">
        <f t="shared" si="169"/>
        <v>0.6396214498788908</v>
      </c>
      <c r="DV556" s="25">
        <f t="shared" si="170"/>
        <v>1.3485936262816676</v>
      </c>
      <c r="DW556" s="25">
        <f t="shared" si="142"/>
        <v>1.8913004731440488</v>
      </c>
      <c r="DY556" s="25">
        <f t="shared" si="171"/>
        <v>1.207614588530306</v>
      </c>
      <c r="DZ556" s="25">
        <f t="shared" si="172"/>
        <v>0.82193490054654528</v>
      </c>
      <c r="EA556" s="25">
        <f t="shared" si="173"/>
        <v>1.3952854603601446</v>
      </c>
      <c r="EB556" s="25">
        <f t="shared" si="174"/>
        <v>3.4248349494369958</v>
      </c>
      <c r="ED556" s="25"/>
      <c r="EE556" s="25"/>
      <c r="EF556" s="25"/>
      <c r="EG556" s="25"/>
      <c r="EH556" s="25"/>
      <c r="EI556" s="25"/>
      <c r="EK556" s="25">
        <f t="shared" si="178"/>
        <v>0</v>
      </c>
      <c r="EL556" s="25">
        <f t="shared" si="179"/>
        <v>0</v>
      </c>
      <c r="EM556" s="25">
        <f t="shared" si="144"/>
        <v>0</v>
      </c>
      <c r="EO556" s="25">
        <f t="shared" si="180"/>
        <v>0</v>
      </c>
      <c r="EP556" s="25">
        <f t="shared" si="181"/>
        <v>0</v>
      </c>
      <c r="EQ556" s="25">
        <f t="shared" si="145"/>
        <v>0</v>
      </c>
      <c r="ES556" s="25">
        <f t="shared" si="182"/>
        <v>0</v>
      </c>
      <c r="EV556" s="25">
        <f t="shared" si="146"/>
        <v>0</v>
      </c>
      <c r="EX556" s="25">
        <f t="shared" si="177"/>
        <v>8.4899569319431905</v>
      </c>
    </row>
    <row r="557" spans="1:154" x14ac:dyDescent="0.2">
      <c r="A557" t="str">
        <f t="shared" si="140"/>
        <v>0601947R</v>
      </c>
      <c r="B557" t="str">
        <f t="shared" si="140"/>
        <v>PR</v>
      </c>
      <c r="DH557" s="25">
        <f t="shared" si="160"/>
        <v>2.1289213606649611</v>
      </c>
      <c r="DI557" s="25">
        <f t="shared" si="161"/>
        <v>2.4697777373811847</v>
      </c>
      <c r="DJ557" s="25">
        <f t="shared" si="162"/>
        <v>2.8400319797281273</v>
      </c>
      <c r="DL557" s="25">
        <f t="shared" si="141"/>
        <v>7.438731077774273</v>
      </c>
      <c r="DN557" s="25">
        <f t="shared" si="163"/>
        <v>0.35963054562250346</v>
      </c>
      <c r="DO557" s="25">
        <f t="shared" si="164"/>
        <v>0.53882201084644421</v>
      </c>
      <c r="DP557" s="25">
        <f t="shared" si="165"/>
        <v>0.89845255646894762</v>
      </c>
      <c r="DQ557" s="101"/>
      <c r="DR557" s="25"/>
      <c r="DS557" s="25">
        <f t="shared" si="167"/>
        <v>1.017695035099361</v>
      </c>
      <c r="DT557" s="25">
        <f t="shared" si="168"/>
        <v>0.6426697812765888</v>
      </c>
      <c r="DU557" s="25">
        <f t="shared" si="169"/>
        <v>-3.339134464217266</v>
      </c>
      <c r="DV557" s="25">
        <f t="shared" si="170"/>
        <v>1.3485936262816676</v>
      </c>
      <c r="DW557" s="25">
        <f t="shared" si="142"/>
        <v>-1.3478710566590095</v>
      </c>
      <c r="DY557" s="25">
        <f t="shared" si="171"/>
        <v>2.5929430272846545</v>
      </c>
      <c r="DZ557" s="25">
        <f t="shared" si="172"/>
        <v>2.0710596507192549</v>
      </c>
      <c r="EA557" s="25">
        <f t="shared" si="173"/>
        <v>1.7939384490344716</v>
      </c>
      <c r="EB557" s="25">
        <f t="shared" si="174"/>
        <v>6.4579411270383806</v>
      </c>
      <c r="ED557" s="25"/>
      <c r="EE557" s="25"/>
      <c r="EF557" s="25"/>
      <c r="EG557" s="25"/>
      <c r="EH557" s="25"/>
      <c r="EI557" s="25"/>
      <c r="EK557" s="25">
        <f t="shared" si="178"/>
        <v>0</v>
      </c>
      <c r="EL557" s="25">
        <f t="shared" si="179"/>
        <v>0</v>
      </c>
      <c r="EM557" s="25">
        <f t="shared" si="144"/>
        <v>0</v>
      </c>
      <c r="EO557" s="25">
        <f t="shared" si="180"/>
        <v>0</v>
      </c>
      <c r="EP557" s="25">
        <f t="shared" si="181"/>
        <v>0</v>
      </c>
      <c r="EQ557" s="25">
        <f t="shared" si="145"/>
        <v>0</v>
      </c>
      <c r="ES557" s="25">
        <f t="shared" si="182"/>
        <v>0</v>
      </c>
      <c r="EV557" s="25">
        <f t="shared" si="146"/>
        <v>0</v>
      </c>
      <c r="EX557" s="25">
        <f t="shared" si="177"/>
        <v>13.447253704622593</v>
      </c>
    </row>
    <row r="558" spans="1:154" x14ac:dyDescent="0.2">
      <c r="A558" t="str">
        <f t="shared" si="140"/>
        <v>0801231D</v>
      </c>
      <c r="B558" t="str">
        <f t="shared" si="140"/>
        <v>PR</v>
      </c>
      <c r="DH558" s="25">
        <f t="shared" si="160"/>
        <v>2.2804656466663715</v>
      </c>
      <c r="DI558" s="25">
        <f t="shared" si="161"/>
        <v>1.0095968667960802</v>
      </c>
      <c r="DJ558" s="25">
        <f t="shared" si="162"/>
        <v>1.0744961817400454</v>
      </c>
      <c r="DL558" s="25">
        <f t="shared" si="141"/>
        <v>4.3645586952024971</v>
      </c>
      <c r="DN558" s="25">
        <f t="shared" si="163"/>
        <v>2.6657246513447617</v>
      </c>
      <c r="DO558" s="25">
        <f t="shared" si="164"/>
        <v>1.4558205060544835</v>
      </c>
      <c r="DP558" s="25">
        <f t="shared" si="165"/>
        <v>4.121545157399245</v>
      </c>
      <c r="DQ558" s="101"/>
      <c r="DR558" s="25">
        <f t="shared" si="166"/>
        <v>0.88222338836241843</v>
      </c>
      <c r="DS558" s="25">
        <f t="shared" si="167"/>
        <v>1.017695035099361</v>
      </c>
      <c r="DT558" s="25">
        <f t="shared" si="168"/>
        <v>-1.5496696435922388</v>
      </c>
      <c r="DU558" s="25"/>
      <c r="DV558" s="25"/>
      <c r="DW558" s="25">
        <f t="shared" si="142"/>
        <v>-1.5496696435922388</v>
      </c>
      <c r="DY558" s="25"/>
      <c r="DZ558" s="25"/>
      <c r="EA558" s="25"/>
      <c r="EB558" s="25"/>
      <c r="ED558" s="25"/>
      <c r="EE558" s="25"/>
      <c r="EF558" s="25"/>
      <c r="EG558" s="25"/>
      <c r="EH558" s="25"/>
      <c r="EI558" s="25"/>
      <c r="EK558" s="25">
        <f t="shared" si="178"/>
        <v>0</v>
      </c>
      <c r="EL558" s="25">
        <f t="shared" si="179"/>
        <v>0</v>
      </c>
      <c r="EM558" s="25">
        <f t="shared" si="144"/>
        <v>0</v>
      </c>
      <c r="EO558" s="25">
        <f t="shared" si="180"/>
        <v>0</v>
      </c>
      <c r="EP558" s="25">
        <f t="shared" si="181"/>
        <v>0</v>
      </c>
      <c r="EQ558" s="25">
        <f t="shared" si="145"/>
        <v>0</v>
      </c>
      <c r="ES558" s="25">
        <f t="shared" si="182"/>
        <v>0</v>
      </c>
      <c r="EV558" s="25">
        <f t="shared" si="146"/>
        <v>0</v>
      </c>
      <c r="EX558" s="25">
        <f t="shared" si="177"/>
        <v>6.9364342090095032</v>
      </c>
    </row>
    <row r="559" spans="1:154" x14ac:dyDescent="0.2">
      <c r="A559" t="str">
        <f t="shared" si="140"/>
        <v>0801945E</v>
      </c>
      <c r="B559" t="str">
        <f t="shared" si="140"/>
        <v>PR</v>
      </c>
      <c r="DH559" s="25">
        <f t="shared" si="160"/>
        <v>1.0282312833915594</v>
      </c>
      <c r="DI559" s="25">
        <f t="shared" si="161"/>
        <v>2.0763956763559741</v>
      </c>
      <c r="DJ559" s="25">
        <f t="shared" si="162"/>
        <v>1.5006599950475135</v>
      </c>
      <c r="DL559" s="25">
        <f t="shared" si="141"/>
        <v>4.605286954795047</v>
      </c>
      <c r="DN559" s="25">
        <f t="shared" si="163"/>
        <v>0.57582686803396488</v>
      </c>
      <c r="DO559" s="25">
        <f t="shared" si="164"/>
        <v>0.70323335720950186</v>
      </c>
      <c r="DP559" s="25">
        <f t="shared" si="165"/>
        <v>1.2790602252434669</v>
      </c>
      <c r="DQ559" s="101"/>
      <c r="DR559" s="25"/>
      <c r="DS559" s="25"/>
      <c r="DT559" s="25">
        <f t="shared" si="168"/>
        <v>-0.41387933914212316</v>
      </c>
      <c r="DU559" s="25">
        <f t="shared" si="169"/>
        <v>0.6396214498788908</v>
      </c>
      <c r="DV559" s="25">
        <f t="shared" si="170"/>
        <v>1.3485936262816676</v>
      </c>
      <c r="DW559" s="25">
        <f t="shared" si="142"/>
        <v>1.5743357370184352</v>
      </c>
      <c r="DY559" s="25">
        <f t="shared" si="171"/>
        <v>-0.45477953797491222</v>
      </c>
      <c r="DZ559" s="25">
        <f t="shared" si="172"/>
        <v>0.10814932901928274</v>
      </c>
      <c r="EA559" s="25">
        <f t="shared" si="173"/>
        <v>0.59797948301149051</v>
      </c>
      <c r="EB559" s="25">
        <f t="shared" si="174"/>
        <v>0.25134927405586105</v>
      </c>
      <c r="ED559" s="25"/>
      <c r="EE559" s="25"/>
      <c r="EF559" s="25"/>
      <c r="EG559" s="25"/>
      <c r="EH559" s="25"/>
      <c r="EI559" s="25"/>
      <c r="EK559" s="25">
        <f t="shared" si="178"/>
        <v>0</v>
      </c>
      <c r="EL559" s="25">
        <f t="shared" si="179"/>
        <v>0</v>
      </c>
      <c r="EM559" s="25">
        <f t="shared" si="144"/>
        <v>0</v>
      </c>
      <c r="EO559" s="25">
        <f t="shared" si="180"/>
        <v>0</v>
      </c>
      <c r="EP559" s="25">
        <f t="shared" si="181"/>
        <v>0</v>
      </c>
      <c r="EQ559" s="25">
        <f t="shared" si="145"/>
        <v>0</v>
      </c>
      <c r="ES559" s="25">
        <f t="shared" si="182"/>
        <v>0</v>
      </c>
      <c r="EV559" s="25">
        <f t="shared" si="146"/>
        <v>0</v>
      </c>
      <c r="EX559" s="25">
        <f t="shared" si="177"/>
        <v>7.71003219111281</v>
      </c>
    </row>
    <row r="560" spans="1:154" x14ac:dyDescent="0.2">
      <c r="A560" t="str">
        <f t="shared" si="140"/>
        <v>0801946F</v>
      </c>
      <c r="B560" t="str">
        <f t="shared" si="140"/>
        <v>PR</v>
      </c>
      <c r="DH560" s="25">
        <f t="shared" si="160"/>
        <v>1.6982165478188473</v>
      </c>
      <c r="DI560" s="25">
        <f t="shared" si="161"/>
        <v>1.8763708995634938</v>
      </c>
      <c r="DJ560" s="25">
        <f t="shared" si="162"/>
        <v>1.7238886591609492</v>
      </c>
      <c r="DL560" s="25">
        <f t="shared" si="141"/>
        <v>5.2984761065432906</v>
      </c>
      <c r="DN560" s="25">
        <f t="shared" si="163"/>
        <v>0.67191412243905901</v>
      </c>
      <c r="DO560" s="25">
        <f t="shared" si="164"/>
        <v>2.4747096866179621E-2</v>
      </c>
      <c r="DP560" s="25">
        <f t="shared" si="165"/>
        <v>0.69666121930523861</v>
      </c>
      <c r="DQ560" s="101"/>
      <c r="DR560" s="25"/>
      <c r="DS560" s="25"/>
      <c r="DT560" s="25">
        <f t="shared" si="168"/>
        <v>-2.7647011320737578</v>
      </c>
      <c r="DU560" s="25">
        <f t="shared" si="169"/>
        <v>0.6396214498788908</v>
      </c>
      <c r="DV560" s="25">
        <f t="shared" si="170"/>
        <v>0.74042490275126716</v>
      </c>
      <c r="DW560" s="25">
        <f t="shared" si="142"/>
        <v>-1.3846547794436002</v>
      </c>
      <c r="DY560" s="25">
        <f t="shared" si="171"/>
        <v>0.37641752527769695</v>
      </c>
      <c r="DZ560" s="25">
        <f t="shared" si="172"/>
        <v>1.2680508827510844</v>
      </c>
      <c r="EA560" s="25">
        <f t="shared" si="173"/>
        <v>0.89696922451723582</v>
      </c>
      <c r="EB560" s="25">
        <f t="shared" si="174"/>
        <v>2.5414376325460171</v>
      </c>
      <c r="ED560" s="25"/>
      <c r="EE560" s="25"/>
      <c r="EF560" s="25"/>
      <c r="EG560" s="25"/>
      <c r="EH560" s="25"/>
      <c r="EI560" s="25"/>
      <c r="EK560" s="25">
        <f t="shared" si="178"/>
        <v>0</v>
      </c>
      <c r="EL560" s="25">
        <f t="shared" si="179"/>
        <v>0</v>
      </c>
      <c r="EM560" s="25">
        <f t="shared" si="144"/>
        <v>0</v>
      </c>
      <c r="EO560" s="25">
        <f t="shared" si="180"/>
        <v>0</v>
      </c>
      <c r="EP560" s="25">
        <f t="shared" si="181"/>
        <v>0</v>
      </c>
      <c r="EQ560" s="25">
        <f t="shared" si="145"/>
        <v>0</v>
      </c>
      <c r="ES560" s="25">
        <f t="shared" si="182"/>
        <v>0</v>
      </c>
      <c r="EV560" s="25">
        <f t="shared" si="146"/>
        <v>0</v>
      </c>
      <c r="EX560" s="25">
        <f t="shared" si="177"/>
        <v>7.151920178950947</v>
      </c>
    </row>
    <row r="561" spans="1:154" x14ac:dyDescent="0.2">
      <c r="A561" t="str">
        <f t="shared" si="140"/>
        <v>0801947G</v>
      </c>
      <c r="B561" t="str">
        <f t="shared" si="140"/>
        <v>PR</v>
      </c>
      <c r="DH561" s="25">
        <f t="shared" ref="DH561:DH565" si="183">AS328</f>
        <v>1.458936096237673</v>
      </c>
      <c r="DI561" s="25">
        <f t="shared" ref="DI561:DI565" si="184">X328</f>
        <v>2.4164377969031903</v>
      </c>
      <c r="DJ561" s="25">
        <f t="shared" ref="DJ561:DJ565" si="185">AJ328</f>
        <v>1.4397794502893029</v>
      </c>
      <c r="DL561" s="25">
        <f t="shared" si="141"/>
        <v>5.3151533434301665</v>
      </c>
      <c r="DN561" s="25">
        <f t="shared" ref="DN561:DN565" si="186">AP328</f>
        <v>-0.55319837122589077</v>
      </c>
      <c r="DO561" s="25">
        <f t="shared" ref="DO561:DO565" si="187">AM328</f>
        <v>-6.0816292462237174</v>
      </c>
      <c r="DP561" s="25">
        <f t="shared" ref="DP561:DP565" si="188">SUM(DN561:DO561)</f>
        <v>-6.6348276174496084</v>
      </c>
      <c r="DQ561" s="101"/>
      <c r="DR561" s="25"/>
      <c r="DS561" s="25"/>
      <c r="DT561" s="25">
        <f t="shared" ref="DT561:DT565" si="189">BB328</f>
        <v>-0.41387933914212316</v>
      </c>
      <c r="DU561" s="25">
        <f t="shared" ref="DU561:DU565" si="190">AY328</f>
        <v>-4.5580790700107416E-3</v>
      </c>
      <c r="DV561" s="25">
        <f t="shared" ref="DV561:DV565" si="191">CF328</f>
        <v>0.59851886726084036</v>
      </c>
      <c r="DW561" s="25">
        <f t="shared" si="142"/>
        <v>0.18008144904870643</v>
      </c>
      <c r="DY561" s="25">
        <f t="shared" ref="DY561:DY565" si="192">BK328</f>
        <v>0.93054890077943642</v>
      </c>
      <c r="DZ561" s="25">
        <f t="shared" ref="DZ561:DZ565" si="193">BE328</f>
        <v>1.3572740791919922</v>
      </c>
      <c r="EA561" s="25">
        <f t="shared" ref="EA561:EA565" si="194">BQ328</f>
        <v>1.7939384490344716</v>
      </c>
      <c r="EB561" s="25">
        <f t="shared" ref="EB561:EB565" si="195">SUM(DY561:EA561)</f>
        <v>4.0817614290059003</v>
      </c>
      <c r="ED561" s="25"/>
      <c r="EE561" s="25"/>
      <c r="EF561" s="25"/>
      <c r="EG561" s="25"/>
      <c r="EH561" s="25"/>
      <c r="EI561" s="25"/>
      <c r="EK561" s="25">
        <f t="shared" si="178"/>
        <v>0</v>
      </c>
      <c r="EL561" s="25">
        <f t="shared" si="179"/>
        <v>0</v>
      </c>
      <c r="EM561" s="25">
        <f t="shared" si="144"/>
        <v>0</v>
      </c>
      <c r="EO561" s="25">
        <f t="shared" si="180"/>
        <v>0</v>
      </c>
      <c r="EP561" s="25">
        <f t="shared" si="181"/>
        <v>0</v>
      </c>
      <c r="EQ561" s="25">
        <f t="shared" si="145"/>
        <v>0</v>
      </c>
      <c r="ES561" s="25">
        <f t="shared" si="182"/>
        <v>0</v>
      </c>
      <c r="EV561" s="25">
        <f t="shared" si="146"/>
        <v>0</v>
      </c>
      <c r="EX561" s="25">
        <f t="shared" si="177"/>
        <v>2.9421686040351647</v>
      </c>
    </row>
    <row r="562" spans="1:154" x14ac:dyDescent="0.2">
      <c r="A562" t="str">
        <f t="shared" ref="A562:B565" si="196">A73</f>
        <v>0801948H</v>
      </c>
      <c r="B562" t="str">
        <f t="shared" si="196"/>
        <v>PR</v>
      </c>
      <c r="DH562" s="25">
        <f t="shared" si="183"/>
        <v>1.5945283521336717</v>
      </c>
      <c r="DI562" s="25">
        <f t="shared" si="184"/>
        <v>2.3364278861861978</v>
      </c>
      <c r="DJ562" s="25">
        <f t="shared" si="185"/>
        <v>0.98317536460273014</v>
      </c>
      <c r="DL562" s="25">
        <f t="shared" si="141"/>
        <v>4.9141316029226001</v>
      </c>
      <c r="DN562" s="25">
        <f t="shared" si="186"/>
        <v>-0.144827540004241</v>
      </c>
      <c r="DO562" s="25">
        <f t="shared" si="187"/>
        <v>-1.0728723140646548</v>
      </c>
      <c r="DP562" s="25">
        <f t="shared" si="188"/>
        <v>-1.2176998540688957</v>
      </c>
      <c r="DQ562" s="101"/>
      <c r="DR562" s="25">
        <f t="shared" ref="DR562" si="197">AV329</f>
        <v>0.88222338836241843</v>
      </c>
      <c r="DS562" s="25">
        <f t="shared" ref="DS562" si="198">CC329</f>
        <v>1.017695035099361</v>
      </c>
      <c r="DT562" s="25">
        <f t="shared" si="189"/>
        <v>0.6426697812765888</v>
      </c>
      <c r="DU562" s="25">
        <f t="shared" si="190"/>
        <v>0.6396214498788908</v>
      </c>
      <c r="DV562" s="25">
        <f t="shared" si="191"/>
        <v>-0.15155589175998671</v>
      </c>
      <c r="DW562" s="25">
        <f t="shared" ref="DW562:DW565" si="199">SUM(DT562:DV562)</f>
        <v>1.1307353393954929</v>
      </c>
      <c r="DY562" s="25">
        <f t="shared" si="192"/>
        <v>1.3923250470308859</v>
      </c>
      <c r="DZ562" s="25">
        <f t="shared" si="193"/>
        <v>0.91115809698745309</v>
      </c>
      <c r="EA562" s="25">
        <f t="shared" si="194"/>
        <v>0.99663247168581759</v>
      </c>
      <c r="EB562" s="25">
        <f t="shared" si="195"/>
        <v>3.3001156157041565</v>
      </c>
      <c r="ED562" s="25"/>
      <c r="EE562" s="25"/>
      <c r="EF562" s="25"/>
      <c r="EG562" s="25"/>
      <c r="EH562" s="25"/>
      <c r="EI562" s="25"/>
      <c r="EK562" s="25">
        <f t="shared" si="178"/>
        <v>0</v>
      </c>
      <c r="EL562" s="25">
        <f t="shared" si="179"/>
        <v>0</v>
      </c>
      <c r="EM562" s="25">
        <f t="shared" si="144"/>
        <v>0</v>
      </c>
      <c r="EO562" s="25">
        <f t="shared" si="180"/>
        <v>0</v>
      </c>
      <c r="EP562" s="25">
        <f t="shared" si="181"/>
        <v>0</v>
      </c>
      <c r="EQ562" s="25">
        <f t="shared" si="145"/>
        <v>0</v>
      </c>
      <c r="ES562" s="25">
        <f t="shared" si="182"/>
        <v>0</v>
      </c>
      <c r="EV562" s="25">
        <f t="shared" si="146"/>
        <v>0</v>
      </c>
      <c r="EX562" s="25">
        <f t="shared" si="177"/>
        <v>8.1272827039533535</v>
      </c>
    </row>
    <row r="563" spans="1:154" x14ac:dyDescent="0.2">
      <c r="A563" t="str">
        <f t="shared" si="196"/>
        <v>0801949J</v>
      </c>
      <c r="B563" t="str">
        <f t="shared" si="196"/>
        <v>PR</v>
      </c>
      <c r="DH563" s="25">
        <f t="shared" si="183"/>
        <v>1.7859527133986113</v>
      </c>
      <c r="DI563" s="25">
        <f t="shared" si="184"/>
        <v>3.0031771421611317</v>
      </c>
      <c r="DJ563" s="25">
        <f t="shared" si="185"/>
        <v>1.805062718838562</v>
      </c>
      <c r="DL563" s="25">
        <f t="shared" si="141"/>
        <v>6.5941925743983045</v>
      </c>
      <c r="DN563" s="25">
        <f t="shared" si="186"/>
        <v>-0.16884935360551456</v>
      </c>
      <c r="DO563" s="25">
        <f t="shared" si="187"/>
        <v>0.6800768295527333</v>
      </c>
      <c r="DP563" s="25">
        <f t="shared" si="188"/>
        <v>0.51122747594721873</v>
      </c>
      <c r="DQ563" s="101"/>
      <c r="DR563" s="25"/>
      <c r="DS563" s="25"/>
      <c r="DT563" s="25">
        <f t="shared" si="189"/>
        <v>-0.54594797919446214</v>
      </c>
      <c r="DU563" s="25">
        <f t="shared" si="190"/>
        <v>0.6396214498788908</v>
      </c>
      <c r="DV563" s="25">
        <f t="shared" si="191"/>
        <v>1.3485936262816676</v>
      </c>
      <c r="DW563" s="25">
        <f t="shared" si="199"/>
        <v>1.4422670969660962</v>
      </c>
      <c r="DY563" s="25">
        <f t="shared" si="192"/>
        <v>2.5929430272846545</v>
      </c>
      <c r="DZ563" s="25">
        <f t="shared" si="193"/>
        <v>2.6063988293647018</v>
      </c>
      <c r="EA563" s="25">
        <f t="shared" si="194"/>
        <v>1.7939384490344716</v>
      </c>
      <c r="EB563" s="25">
        <f t="shared" si="195"/>
        <v>6.993280305683828</v>
      </c>
      <c r="ED563" s="25"/>
      <c r="EE563" s="25"/>
      <c r="EF563" s="25"/>
      <c r="EG563" s="25"/>
      <c r="EH563" s="25"/>
      <c r="EI563" s="25"/>
      <c r="EK563" s="25">
        <f t="shared" si="178"/>
        <v>0</v>
      </c>
      <c r="EL563" s="25">
        <f t="shared" si="179"/>
        <v>0</v>
      </c>
      <c r="EM563" s="25">
        <f t="shared" si="144"/>
        <v>0</v>
      </c>
      <c r="EO563" s="25">
        <f t="shared" si="180"/>
        <v>0</v>
      </c>
      <c r="EP563" s="25">
        <f t="shared" si="181"/>
        <v>0</v>
      </c>
      <c r="EQ563" s="25">
        <f t="shared" si="145"/>
        <v>0</v>
      </c>
      <c r="ES563" s="25">
        <f t="shared" si="182"/>
        <v>0</v>
      </c>
      <c r="EV563" s="25">
        <f t="shared" si="146"/>
        <v>0</v>
      </c>
      <c r="EX563" s="25">
        <f t="shared" si="177"/>
        <v>15.540967452995446</v>
      </c>
    </row>
    <row r="564" spans="1:154" x14ac:dyDescent="0.2">
      <c r="A564" t="str">
        <f t="shared" si="196"/>
        <v>0801950K</v>
      </c>
      <c r="B564" t="str">
        <f t="shared" si="196"/>
        <v>PR</v>
      </c>
      <c r="DH564" s="25">
        <f t="shared" si="183"/>
        <v>0.39812609422780043</v>
      </c>
      <c r="DI564" s="25">
        <f t="shared" si="184"/>
        <v>0.64955226856961612</v>
      </c>
      <c r="DJ564" s="25">
        <f t="shared" si="185"/>
        <v>0.15114125290719868</v>
      </c>
      <c r="DL564" s="25">
        <f t="shared" si="141"/>
        <v>1.1988196157046151</v>
      </c>
      <c r="DN564" s="25">
        <f t="shared" si="186"/>
        <v>-0.86548194804244682</v>
      </c>
      <c r="DO564" s="25">
        <f t="shared" si="187"/>
        <v>-0.47311824775434641</v>
      </c>
      <c r="DP564" s="25">
        <f t="shared" si="188"/>
        <v>-1.3386001957967932</v>
      </c>
      <c r="DQ564" s="101"/>
      <c r="DR564" s="25"/>
      <c r="DS564" s="25"/>
      <c r="DT564" s="25">
        <f t="shared" si="189"/>
        <v>0.45777368520331424</v>
      </c>
      <c r="DU564" s="25">
        <f t="shared" si="190"/>
        <v>-8.0343906005175617E-2</v>
      </c>
      <c r="DV564" s="25">
        <f t="shared" si="191"/>
        <v>0.55797428569214713</v>
      </c>
      <c r="DW564" s="25">
        <f t="shared" si="199"/>
        <v>0.93540406489028571</v>
      </c>
      <c r="DY564" s="25">
        <f t="shared" si="192"/>
        <v>1.5770355055314658</v>
      </c>
      <c r="DZ564" s="25">
        <f t="shared" si="193"/>
        <v>1.0896044898692687</v>
      </c>
      <c r="EA564" s="25">
        <f t="shared" si="194"/>
        <v>1.0962957188543994</v>
      </c>
      <c r="EB564" s="25">
        <f t="shared" si="195"/>
        <v>3.7629357142551338</v>
      </c>
      <c r="ED564" s="25"/>
      <c r="EE564" s="25"/>
      <c r="EF564" s="25"/>
      <c r="EG564" s="25"/>
      <c r="EH564" s="25"/>
      <c r="EI564" s="25"/>
      <c r="EK564" s="25">
        <f t="shared" si="178"/>
        <v>0</v>
      </c>
      <c r="EL564" s="25">
        <f t="shared" si="179"/>
        <v>0</v>
      </c>
      <c r="EM564" s="25">
        <f t="shared" si="144"/>
        <v>0</v>
      </c>
      <c r="EO564" s="25">
        <f t="shared" si="180"/>
        <v>0</v>
      </c>
      <c r="EP564" s="25">
        <f t="shared" si="181"/>
        <v>0</v>
      </c>
      <c r="EQ564" s="25">
        <f t="shared" si="145"/>
        <v>0</v>
      </c>
      <c r="ES564" s="25">
        <f t="shared" si="182"/>
        <v>0</v>
      </c>
      <c r="EV564" s="25">
        <f t="shared" si="146"/>
        <v>0</v>
      </c>
      <c r="EX564" s="25">
        <f t="shared" si="177"/>
        <v>4.5585591990532413</v>
      </c>
    </row>
    <row r="565" spans="1:154" x14ac:dyDescent="0.2">
      <c r="A565" t="str">
        <f t="shared" si="196"/>
        <v>0801951L</v>
      </c>
      <c r="B565" t="str">
        <f t="shared" si="196"/>
        <v>PR</v>
      </c>
      <c r="DH565" s="25">
        <f t="shared" si="183"/>
        <v>0.2545578232790961</v>
      </c>
      <c r="DI565" s="25">
        <f t="shared" si="184"/>
        <v>9.6150386110420968E-2</v>
      </c>
      <c r="DJ565" s="25">
        <f t="shared" si="185"/>
        <v>-1.1206866448028058E-2</v>
      </c>
      <c r="DL565" s="25">
        <f t="shared" si="141"/>
        <v>0.33950134294148904</v>
      </c>
      <c r="DN565" s="25">
        <f t="shared" si="186"/>
        <v>1.6087648528887268</v>
      </c>
      <c r="DO565" s="25">
        <f t="shared" si="187"/>
        <v>1.0876317163118618</v>
      </c>
      <c r="DP565" s="25">
        <f t="shared" si="188"/>
        <v>2.6963965692005889</v>
      </c>
      <c r="DQ565" s="101"/>
      <c r="DR565" s="25"/>
      <c r="DS565" s="25"/>
      <c r="DT565" s="25">
        <f t="shared" si="189"/>
        <v>-5.4589013891414728</v>
      </c>
      <c r="DU565" s="25">
        <f t="shared" si="190"/>
        <v>-4.7790651759853997</v>
      </c>
      <c r="DV565" s="25">
        <f t="shared" si="191"/>
        <v>-3.719479069805002</v>
      </c>
      <c r="DW565" s="25">
        <f t="shared" si="199"/>
        <v>-13.957445634931874</v>
      </c>
      <c r="DY565" s="25">
        <f t="shared" si="192"/>
        <v>-1.6553975182286811</v>
      </c>
      <c r="DZ565" s="25">
        <f t="shared" si="193"/>
        <v>-2.3901001713261363</v>
      </c>
      <c r="EA565" s="25">
        <f t="shared" si="194"/>
        <v>-1.4949487075287264</v>
      </c>
      <c r="EB565" s="25">
        <f t="shared" si="195"/>
        <v>-5.540446397083544</v>
      </c>
      <c r="ED565" s="25"/>
      <c r="EE565" s="25"/>
      <c r="EF565" s="25"/>
      <c r="EG565" s="25"/>
      <c r="EH565" s="25"/>
      <c r="EI565" s="25"/>
      <c r="EK565" s="25">
        <f t="shared" si="178"/>
        <v>0</v>
      </c>
      <c r="EL565" s="25">
        <f t="shared" si="179"/>
        <v>0</v>
      </c>
      <c r="EM565" s="25">
        <f t="shared" si="144"/>
        <v>0</v>
      </c>
      <c r="EO565" s="25">
        <f t="shared" si="180"/>
        <v>0</v>
      </c>
      <c r="EP565" s="25">
        <f t="shared" si="181"/>
        <v>0</v>
      </c>
      <c r="EQ565" s="25">
        <f t="shared" si="145"/>
        <v>0</v>
      </c>
      <c r="ES565" s="25">
        <f t="shared" si="182"/>
        <v>0</v>
      </c>
      <c r="EV565" s="25">
        <f t="shared" si="146"/>
        <v>0</v>
      </c>
      <c r="EX565" s="25">
        <f t="shared" si="177"/>
        <v>-16.461994119873339</v>
      </c>
    </row>
    <row r="566" spans="1:154" x14ac:dyDescent="0.2">
      <c r="DH566" s="25"/>
    </row>
    <row r="567" spans="1:154" x14ac:dyDescent="0.2">
      <c r="DK567" s="11" t="s">
        <v>61</v>
      </c>
      <c r="DL567" s="12">
        <f>MAX(DL497:DL565)</f>
        <v>8.1777360868219944</v>
      </c>
      <c r="DO567" s="11" t="s">
        <v>61</v>
      </c>
      <c r="DP567" s="12">
        <f>MAX(DP497:DP565)</f>
        <v>6.4910765152212679</v>
      </c>
      <c r="DV567" s="11" t="s">
        <v>61</v>
      </c>
      <c r="DW567" s="12">
        <f>MAX(DW497:DW565)</f>
        <v>2.6308848574371471</v>
      </c>
      <c r="EA567" s="11" t="s">
        <v>61</v>
      </c>
      <c r="EB567" s="12">
        <f>MAX(EB497:EB565)</f>
        <v>6.993280305683828</v>
      </c>
      <c r="EH567" s="11" t="s">
        <v>61</v>
      </c>
      <c r="EI567" s="12">
        <f>MAX(EI497:EI565)</f>
        <v>1.8663401028347191</v>
      </c>
      <c r="EL567" s="11" t="s">
        <v>61</v>
      </c>
      <c r="EM567" s="12">
        <f>MAX(EM497:EM565)</f>
        <v>0</v>
      </c>
      <c r="EP567" s="11" t="s">
        <v>61</v>
      </c>
      <c r="EQ567" s="12">
        <f>MAX(EQ497:EQ565)</f>
        <v>0</v>
      </c>
      <c r="EU567" s="11" t="s">
        <v>61</v>
      </c>
      <c r="EV567" s="12">
        <f>MAX(EV497:EV565)</f>
        <v>0</v>
      </c>
      <c r="EW567" s="11" t="s">
        <v>61</v>
      </c>
      <c r="EX567" s="12">
        <f>MAX(EX497:EX565)</f>
        <v>15.540967452995446</v>
      </c>
    </row>
    <row r="568" spans="1:154" x14ac:dyDescent="0.2">
      <c r="DK568" s="11" t="s">
        <v>62</v>
      </c>
      <c r="DL568" s="12">
        <f>MIN(DL497:DL565)</f>
        <v>-3.7042338101882288</v>
      </c>
      <c r="DO568" s="11" t="s">
        <v>62</v>
      </c>
      <c r="DP568" s="12">
        <f>MIN(DP497:DP565)</f>
        <v>-6.6348276174496084</v>
      </c>
      <c r="DV568" s="11" t="s">
        <v>62</v>
      </c>
      <c r="DW568" s="12">
        <f>MIN(DW497:DW565)</f>
        <v>-13.957445634931874</v>
      </c>
      <c r="EA568" s="11" t="s">
        <v>62</v>
      </c>
      <c r="EB568" s="12">
        <f>MIN(EB497:EB565)</f>
        <v>-6.6998652735150657</v>
      </c>
      <c r="EH568" s="11" t="s">
        <v>62</v>
      </c>
      <c r="EI568" s="12">
        <f>MIN(EI497:EI565)</f>
        <v>-6.9850506256419216</v>
      </c>
      <c r="EL568" s="11" t="s">
        <v>62</v>
      </c>
      <c r="EM568" s="12">
        <f>MIN(EM497:EM565)</f>
        <v>0</v>
      </c>
      <c r="EP568" s="11" t="s">
        <v>62</v>
      </c>
      <c r="EQ568" s="12">
        <f>MIN(EQ497:EQ565)</f>
        <v>0</v>
      </c>
      <c r="EU568" s="11" t="s">
        <v>62</v>
      </c>
      <c r="EV568" s="12">
        <f>MIN(EV497:EV565)</f>
        <v>0</v>
      </c>
      <c r="EW568" s="11" t="s">
        <v>62</v>
      </c>
      <c r="EX568" s="12">
        <f>MIN(EX497:EX565)</f>
        <v>-16.461994119873339</v>
      </c>
    </row>
    <row r="569" spans="1:154" x14ac:dyDescent="0.2">
      <c r="DK569" s="11" t="s">
        <v>63</v>
      </c>
      <c r="DL569" s="12">
        <f>DL567-DL568</f>
        <v>11.881969897010222</v>
      </c>
      <c r="DO569" s="11" t="s">
        <v>63</v>
      </c>
      <c r="DP569" s="12">
        <f>DP567-DP568</f>
        <v>13.125904132670875</v>
      </c>
      <c r="DV569" s="11" t="s">
        <v>63</v>
      </c>
      <c r="DW569" s="12">
        <f>DW567-DW568</f>
        <v>16.588330492369021</v>
      </c>
      <c r="EA569" s="11" t="s">
        <v>63</v>
      </c>
      <c r="EB569" s="12">
        <f>EB567-EB568</f>
        <v>13.693145579198895</v>
      </c>
      <c r="EH569" s="11" t="s">
        <v>63</v>
      </c>
      <c r="EI569" s="12">
        <f>EI567-EI568</f>
        <v>8.8513907284766411</v>
      </c>
      <c r="EL569" s="11" t="s">
        <v>63</v>
      </c>
      <c r="EM569" s="12">
        <f>EM567-EM568</f>
        <v>0</v>
      </c>
      <c r="EP569" s="11" t="s">
        <v>63</v>
      </c>
      <c r="EQ569" s="12">
        <f>EQ567-EQ568</f>
        <v>0</v>
      </c>
      <c r="EU569" s="11" t="s">
        <v>63</v>
      </c>
      <c r="EV569" s="12">
        <f>EV567-EV568</f>
        <v>0</v>
      </c>
      <c r="EW569" s="11" t="s">
        <v>63</v>
      </c>
      <c r="EX569" s="12">
        <f>EX567-EX568</f>
        <v>32.002961572868784</v>
      </c>
    </row>
  </sheetData>
  <conditionalFormatting sqref="DW497:DW565">
    <cfRule type="cellIs" dxfId="181" priority="561" operator="equal">
      <formula>$DW$568</formula>
    </cfRule>
    <cfRule type="cellIs" dxfId="180" priority="562" operator="equal">
      <formula>$DW$567</formula>
    </cfRule>
  </conditionalFormatting>
  <conditionalFormatting sqref="EB497:EB501 EB528:EB565">
    <cfRule type="cellIs" dxfId="179" priority="559" operator="equal">
      <formula>$EB$568</formula>
    </cfRule>
    <cfRule type="cellIs" dxfId="178" priority="560" operator="equal">
      <formula>$EB$567</formula>
    </cfRule>
  </conditionalFormatting>
  <conditionalFormatting sqref="EI497:EI501 EI528:EI565">
    <cfRule type="cellIs" dxfId="177" priority="557" operator="equal">
      <formula>$EI$568</formula>
    </cfRule>
    <cfRule type="cellIs" dxfId="176" priority="558" operator="equal">
      <formula>$EI$567</formula>
    </cfRule>
  </conditionalFormatting>
  <conditionalFormatting sqref="EM497:EM501 EM528:EM565">
    <cfRule type="cellIs" dxfId="175" priority="555" operator="equal">
      <formula>$EM$568</formula>
    </cfRule>
    <cfRule type="cellIs" dxfId="174" priority="556" operator="equal">
      <formula>$EM$567</formula>
    </cfRule>
  </conditionalFormatting>
  <conditionalFormatting sqref="EQ497:EQ501 EQ528:EQ565">
    <cfRule type="cellIs" dxfId="173" priority="551" operator="equal">
      <formula>$EQ$568</formula>
    </cfRule>
    <cfRule type="cellIs" dxfId="172" priority="552" operator="equal">
      <formula>$EQ$567</formula>
    </cfRule>
  </conditionalFormatting>
  <conditionalFormatting sqref="EV497:EV501 EV528:EV565">
    <cfRule type="cellIs" dxfId="171" priority="543" operator="equal">
      <formula>$EV$568</formula>
    </cfRule>
    <cfRule type="cellIs" dxfId="170" priority="544" operator="equal">
      <formula>$EV$567</formula>
    </cfRule>
  </conditionalFormatting>
  <conditionalFormatting sqref="EX497:EX501 EX528:EX565">
    <cfRule type="cellIs" dxfId="169" priority="541" operator="equal">
      <formula>$EX$568</formula>
    </cfRule>
    <cfRule type="cellIs" dxfId="168" priority="542" operator="equal">
      <formula>$EX$567</formula>
    </cfRule>
  </conditionalFormatting>
  <conditionalFormatting sqref="EB502:EB527">
    <cfRule type="cellIs" dxfId="167" priority="279" operator="equal">
      <formula>$EB$568</formula>
    </cfRule>
    <cfRule type="cellIs" dxfId="166" priority="280" operator="equal">
      <formula>$EB$567</formula>
    </cfRule>
  </conditionalFormatting>
  <conditionalFormatting sqref="EI502:EI527">
    <cfRule type="cellIs" dxfId="165" priority="277" operator="equal">
      <formula>$EI$568</formula>
    </cfRule>
    <cfRule type="cellIs" dxfId="164" priority="278" operator="equal">
      <formula>$EI$567</formula>
    </cfRule>
  </conditionalFormatting>
  <conditionalFormatting sqref="EM502:EM527">
    <cfRule type="cellIs" dxfId="163" priority="275" operator="equal">
      <formula>$EM$568</formula>
    </cfRule>
    <cfRule type="cellIs" dxfId="162" priority="276" operator="equal">
      <formula>$EM$567</formula>
    </cfRule>
  </conditionalFormatting>
  <conditionalFormatting sqref="EQ502:EQ527">
    <cfRule type="cellIs" dxfId="161" priority="273" operator="equal">
      <formula>$EQ$568</formula>
    </cfRule>
    <cfRule type="cellIs" dxfId="160" priority="274" operator="equal">
      <formula>$EQ$567</formula>
    </cfRule>
  </conditionalFormatting>
  <conditionalFormatting sqref="EV502:EV527">
    <cfRule type="cellIs" dxfId="159" priority="271" operator="equal">
      <formula>$EV$568</formula>
    </cfRule>
    <cfRule type="cellIs" dxfId="158" priority="272" operator="equal">
      <formula>$EV$567</formula>
    </cfRule>
  </conditionalFormatting>
  <conditionalFormatting sqref="EX502:EX527">
    <cfRule type="cellIs" dxfId="157" priority="269" operator="equal">
      <formula>$EX$568</formula>
    </cfRule>
    <cfRule type="cellIs" dxfId="156" priority="270" operator="equal">
      <formula>$EX$567</formula>
    </cfRule>
  </conditionalFormatting>
  <conditionalFormatting sqref="L345:L413">
    <cfRule type="cellIs" dxfId="155" priority="257" operator="equal">
      <formula>"- - -"</formula>
    </cfRule>
    <cfRule type="cellIs" dxfId="154" priority="258" operator="equal">
      <formula>"- -"</formula>
    </cfRule>
    <cfRule type="cellIs" dxfId="153" priority="259" operator="equal">
      <formula>"-"</formula>
    </cfRule>
    <cfRule type="cellIs" dxfId="152" priority="260" operator="equal">
      <formula>"+"</formula>
    </cfRule>
    <cfRule type="cellIs" dxfId="151" priority="261" operator="equal">
      <formula>"+ +"</formula>
    </cfRule>
    <cfRule type="cellIs" dxfId="150" priority="262" operator="equal">
      <formula>"+ + +"</formula>
    </cfRule>
  </conditionalFormatting>
  <conditionalFormatting sqref="AM345:AM413">
    <cfRule type="cellIs" dxfId="149" priority="203" operator="equal">
      <formula>"- - -"</formula>
    </cfRule>
    <cfRule type="cellIs" dxfId="148" priority="204" operator="equal">
      <formula>"- -"</formula>
    </cfRule>
    <cfRule type="cellIs" dxfId="147" priority="205" operator="equal">
      <formula>"-"</formula>
    </cfRule>
    <cfRule type="cellIs" dxfId="146" priority="206" operator="equal">
      <formula>"+"</formula>
    </cfRule>
    <cfRule type="cellIs" dxfId="145" priority="207" operator="equal">
      <formula>"+ +"</formula>
    </cfRule>
    <cfRule type="cellIs" dxfId="144" priority="208" operator="equal">
      <formula>"+ + +"</formula>
    </cfRule>
  </conditionalFormatting>
  <conditionalFormatting sqref="AP345:AP413">
    <cfRule type="cellIs" dxfId="143" priority="197" operator="equal">
      <formula>"- - -"</formula>
    </cfRule>
    <cfRule type="cellIs" dxfId="142" priority="198" operator="equal">
      <formula>"- -"</formula>
    </cfRule>
    <cfRule type="cellIs" dxfId="141" priority="199" operator="equal">
      <formula>"-"</formula>
    </cfRule>
    <cfRule type="cellIs" dxfId="140" priority="200" operator="equal">
      <formula>"+"</formula>
    </cfRule>
    <cfRule type="cellIs" dxfId="139" priority="201" operator="equal">
      <formula>"+ +"</formula>
    </cfRule>
    <cfRule type="cellIs" dxfId="138" priority="202" operator="equal">
      <formula>"+ + +"</formula>
    </cfRule>
  </conditionalFormatting>
  <conditionalFormatting sqref="AS345:AS413">
    <cfRule type="cellIs" dxfId="137" priority="191" operator="equal">
      <formula>"- - -"</formula>
    </cfRule>
    <cfRule type="cellIs" dxfId="136" priority="192" operator="equal">
      <formula>"- -"</formula>
    </cfRule>
    <cfRule type="cellIs" dxfId="135" priority="193" operator="equal">
      <formula>"-"</formula>
    </cfRule>
    <cfRule type="cellIs" dxfId="134" priority="194" operator="equal">
      <formula>"+"</formula>
    </cfRule>
    <cfRule type="cellIs" dxfId="133" priority="195" operator="equal">
      <formula>"+ +"</formula>
    </cfRule>
    <cfRule type="cellIs" dxfId="132" priority="196" operator="equal">
      <formula>"+ + +"</formula>
    </cfRule>
  </conditionalFormatting>
  <conditionalFormatting sqref="AV345:AV413">
    <cfRule type="cellIs" dxfId="131" priority="185" operator="equal">
      <formula>"- - -"</formula>
    </cfRule>
    <cfRule type="cellIs" dxfId="130" priority="186" operator="equal">
      <formula>"- -"</formula>
    </cfRule>
    <cfRule type="cellIs" dxfId="129" priority="187" operator="equal">
      <formula>"-"</formula>
    </cfRule>
    <cfRule type="cellIs" dxfId="128" priority="188" operator="equal">
      <formula>"+"</formula>
    </cfRule>
    <cfRule type="cellIs" dxfId="127" priority="189" operator="equal">
      <formula>"+ +"</formula>
    </cfRule>
    <cfRule type="cellIs" dxfId="126" priority="190" operator="equal">
      <formula>"+ + +"</formula>
    </cfRule>
  </conditionalFormatting>
  <conditionalFormatting sqref="AY345:AY413">
    <cfRule type="cellIs" dxfId="125" priority="179" operator="equal">
      <formula>"- - -"</formula>
    </cfRule>
    <cfRule type="cellIs" dxfId="124" priority="180" operator="equal">
      <formula>"- -"</formula>
    </cfRule>
    <cfRule type="cellIs" dxfId="123" priority="181" operator="equal">
      <formula>"-"</formula>
    </cfRule>
    <cfRule type="cellIs" dxfId="122" priority="182" operator="equal">
      <formula>"+"</formula>
    </cfRule>
    <cfRule type="cellIs" dxfId="121" priority="183" operator="equal">
      <formula>"+ +"</formula>
    </cfRule>
    <cfRule type="cellIs" dxfId="120" priority="184" operator="equal">
      <formula>"+ + +"</formula>
    </cfRule>
  </conditionalFormatting>
  <conditionalFormatting sqref="BB345:BB413">
    <cfRule type="cellIs" dxfId="119" priority="173" operator="equal">
      <formula>"- - -"</formula>
    </cfRule>
    <cfRule type="cellIs" dxfId="118" priority="174" operator="equal">
      <formula>"- -"</formula>
    </cfRule>
    <cfRule type="cellIs" dxfId="117" priority="175" operator="equal">
      <formula>"-"</formula>
    </cfRule>
    <cfRule type="cellIs" dxfId="116" priority="176" operator="equal">
      <formula>"+"</formula>
    </cfRule>
    <cfRule type="cellIs" dxfId="115" priority="177" operator="equal">
      <formula>"+ +"</formula>
    </cfRule>
    <cfRule type="cellIs" dxfId="114" priority="178" operator="equal">
      <formula>"+ + +"</formula>
    </cfRule>
  </conditionalFormatting>
  <conditionalFormatting sqref="BW345:BW413">
    <cfRule type="cellIs" dxfId="113" priority="131" operator="equal">
      <formula>"- - -"</formula>
    </cfRule>
    <cfRule type="cellIs" dxfId="112" priority="132" operator="equal">
      <formula>"- -"</formula>
    </cfRule>
    <cfRule type="cellIs" dxfId="111" priority="133" operator="equal">
      <formula>"-"</formula>
    </cfRule>
    <cfRule type="cellIs" dxfId="110" priority="134" operator="equal">
      <formula>"+"</formula>
    </cfRule>
    <cfRule type="cellIs" dxfId="109" priority="135" operator="equal">
      <formula>"+ +"</formula>
    </cfRule>
    <cfRule type="cellIs" dxfId="108" priority="136" operator="equal">
      <formula>"+ + +"</formula>
    </cfRule>
  </conditionalFormatting>
  <conditionalFormatting sqref="BZ345:BZ413">
    <cfRule type="cellIs" dxfId="107" priority="125" operator="equal">
      <formula>"- - -"</formula>
    </cfRule>
    <cfRule type="cellIs" dxfId="106" priority="126" operator="equal">
      <formula>"- -"</formula>
    </cfRule>
    <cfRule type="cellIs" dxfId="105" priority="127" operator="equal">
      <formula>"-"</formula>
    </cfRule>
    <cfRule type="cellIs" dxfId="104" priority="128" operator="equal">
      <formula>"+"</formula>
    </cfRule>
    <cfRule type="cellIs" dxfId="103" priority="129" operator="equal">
      <formula>"+ +"</formula>
    </cfRule>
    <cfRule type="cellIs" dxfId="102" priority="130" operator="equal">
      <formula>"+ + +"</formula>
    </cfRule>
  </conditionalFormatting>
  <conditionalFormatting sqref="CC345:CC413">
    <cfRule type="cellIs" dxfId="101" priority="119" operator="equal">
      <formula>"- - -"</formula>
    </cfRule>
    <cfRule type="cellIs" dxfId="100" priority="120" operator="equal">
      <formula>"- -"</formula>
    </cfRule>
    <cfRule type="cellIs" dxfId="99" priority="121" operator="equal">
      <formula>"-"</formula>
    </cfRule>
    <cfRule type="cellIs" dxfId="98" priority="122" operator="equal">
      <formula>"+"</formula>
    </cfRule>
    <cfRule type="cellIs" dxfId="97" priority="123" operator="equal">
      <formula>"+ +"</formula>
    </cfRule>
    <cfRule type="cellIs" dxfId="96" priority="124" operator="equal">
      <formula>"+ + +"</formula>
    </cfRule>
  </conditionalFormatting>
  <conditionalFormatting sqref="CF345:CF413">
    <cfRule type="cellIs" dxfId="95" priority="113" operator="equal">
      <formula>"- - -"</formula>
    </cfRule>
    <cfRule type="cellIs" dxfId="94" priority="114" operator="equal">
      <formula>"- -"</formula>
    </cfRule>
    <cfRule type="cellIs" dxfId="93" priority="115" operator="equal">
      <formula>"-"</formula>
    </cfRule>
    <cfRule type="cellIs" dxfId="92" priority="116" operator="equal">
      <formula>"+"</formula>
    </cfRule>
    <cfRule type="cellIs" dxfId="91" priority="117" operator="equal">
      <formula>"+ +"</formula>
    </cfRule>
    <cfRule type="cellIs" dxfId="90" priority="118" operator="equal">
      <formula>"+ + +"</formula>
    </cfRule>
  </conditionalFormatting>
  <conditionalFormatting sqref="CI345:CI413">
    <cfRule type="cellIs" dxfId="89" priority="107" operator="equal">
      <formula>"- - -"</formula>
    </cfRule>
    <cfRule type="cellIs" dxfId="88" priority="108" operator="equal">
      <formula>"- -"</formula>
    </cfRule>
    <cfRule type="cellIs" dxfId="87" priority="109" operator="equal">
      <formula>"-"</formula>
    </cfRule>
    <cfRule type="cellIs" dxfId="86" priority="110" operator="equal">
      <formula>"+"</formula>
    </cfRule>
    <cfRule type="cellIs" dxfId="85" priority="111" operator="equal">
      <formula>"+ +"</formula>
    </cfRule>
    <cfRule type="cellIs" dxfId="84" priority="112" operator="equal">
      <formula>"+ + +"</formula>
    </cfRule>
  </conditionalFormatting>
  <conditionalFormatting sqref="CO345:CO413">
    <cfRule type="cellIs" dxfId="83" priority="95" operator="equal">
      <formula>"- - -"</formula>
    </cfRule>
    <cfRule type="cellIs" dxfId="82" priority="96" operator="equal">
      <formula>"- -"</formula>
    </cfRule>
    <cfRule type="cellIs" dxfId="81" priority="97" operator="equal">
      <formula>"-"</formula>
    </cfRule>
    <cfRule type="cellIs" dxfId="80" priority="98" operator="equal">
      <formula>"+"</formula>
    </cfRule>
    <cfRule type="cellIs" dxfId="79" priority="99" operator="equal">
      <formula>"+ +"</formula>
    </cfRule>
    <cfRule type="cellIs" dxfId="78" priority="100" operator="equal">
      <formula>"+ + +"</formula>
    </cfRule>
  </conditionalFormatting>
  <conditionalFormatting sqref="CU345:CU413">
    <cfRule type="cellIs" dxfId="77" priority="83" operator="equal">
      <formula>"- - -"</formula>
    </cfRule>
    <cfRule type="cellIs" dxfId="76" priority="84" operator="equal">
      <formula>"- -"</formula>
    </cfRule>
    <cfRule type="cellIs" dxfId="75" priority="85" operator="equal">
      <formula>"-"</formula>
    </cfRule>
    <cfRule type="cellIs" dxfId="74" priority="86" operator="equal">
      <formula>"+"</formula>
    </cfRule>
    <cfRule type="cellIs" dxfId="73" priority="87" operator="equal">
      <formula>"+ +"</formula>
    </cfRule>
    <cfRule type="cellIs" dxfId="72" priority="88" operator="equal">
      <formula>"+ + +"</formula>
    </cfRule>
  </conditionalFormatting>
  <conditionalFormatting sqref="O345:O413">
    <cfRule type="cellIs" dxfId="71" priority="65" operator="equal">
      <formula>"- - -"</formula>
    </cfRule>
    <cfRule type="cellIs" dxfId="70" priority="66" operator="equal">
      <formula>"- -"</formula>
    </cfRule>
    <cfRule type="cellIs" dxfId="69" priority="67" operator="equal">
      <formula>"-"</formula>
    </cfRule>
    <cfRule type="cellIs" dxfId="68" priority="68" operator="equal">
      <formula>"+"</formula>
    </cfRule>
    <cfRule type="cellIs" dxfId="67" priority="69" operator="equal">
      <formula>"+ +"</formula>
    </cfRule>
    <cfRule type="cellIs" dxfId="66" priority="70" operator="equal">
      <formula>"+ + +"</formula>
    </cfRule>
  </conditionalFormatting>
  <conditionalFormatting sqref="F345:F413">
    <cfRule type="cellIs" dxfId="65" priority="59" operator="equal">
      <formula>"- - -"</formula>
    </cfRule>
    <cfRule type="cellIs" dxfId="64" priority="60" operator="equal">
      <formula>"- -"</formula>
    </cfRule>
    <cfRule type="cellIs" dxfId="63" priority="61" operator="equal">
      <formula>"-"</formula>
    </cfRule>
    <cfRule type="cellIs" dxfId="62" priority="62" operator="equal">
      <formula>"+"</formula>
    </cfRule>
    <cfRule type="cellIs" dxfId="61" priority="63" operator="equal">
      <formula>"+ +"</formula>
    </cfRule>
    <cfRule type="cellIs" dxfId="60" priority="64" operator="equal">
      <formula>"+ + +"</formula>
    </cfRule>
  </conditionalFormatting>
  <conditionalFormatting sqref="I345:I413">
    <cfRule type="cellIs" dxfId="59" priority="53" operator="equal">
      <formula>"- - -"</formula>
    </cfRule>
    <cfRule type="cellIs" dxfId="58" priority="54" operator="equal">
      <formula>"- -"</formula>
    </cfRule>
    <cfRule type="cellIs" dxfId="57" priority="55" operator="equal">
      <formula>"-"</formula>
    </cfRule>
    <cfRule type="cellIs" dxfId="56" priority="56" operator="equal">
      <formula>"+"</formula>
    </cfRule>
    <cfRule type="cellIs" dxfId="55" priority="57" operator="equal">
      <formula>"+ +"</formula>
    </cfRule>
    <cfRule type="cellIs" dxfId="54" priority="58" operator="equal">
      <formula>"+ + +"</formula>
    </cfRule>
  </conditionalFormatting>
  <conditionalFormatting sqref="U345:U413">
    <cfRule type="cellIs" dxfId="53" priority="47" operator="equal">
      <formula>"- - -"</formula>
    </cfRule>
    <cfRule type="cellIs" dxfId="52" priority="48" operator="equal">
      <formula>"- -"</formula>
    </cfRule>
    <cfRule type="cellIs" dxfId="51" priority="49" operator="equal">
      <formula>"-"</formula>
    </cfRule>
    <cfRule type="cellIs" dxfId="50" priority="50" operator="equal">
      <formula>"+"</formula>
    </cfRule>
    <cfRule type="cellIs" dxfId="49" priority="51" operator="equal">
      <formula>"+ +"</formula>
    </cfRule>
    <cfRule type="cellIs" dxfId="48" priority="52" operator="equal">
      <formula>"+ + +"</formula>
    </cfRule>
  </conditionalFormatting>
  <conditionalFormatting sqref="BQ345:BQ413">
    <cfRule type="cellIs" dxfId="47" priority="41" operator="equal">
      <formula>"- - -"</formula>
    </cfRule>
    <cfRule type="cellIs" dxfId="46" priority="42" operator="equal">
      <formula>"- -"</formula>
    </cfRule>
    <cfRule type="cellIs" dxfId="45" priority="43" operator="equal">
      <formula>"-"</formula>
    </cfRule>
    <cfRule type="cellIs" dxfId="44" priority="44" operator="equal">
      <formula>"+"</formula>
    </cfRule>
    <cfRule type="cellIs" dxfId="43" priority="45" operator="equal">
      <formula>"+ +"</formula>
    </cfRule>
    <cfRule type="cellIs" dxfId="42" priority="46" operator="equal">
      <formula>"+ + +"</formula>
    </cfRule>
  </conditionalFormatting>
  <conditionalFormatting sqref="BK345:BK413">
    <cfRule type="cellIs" dxfId="41" priority="35" operator="equal">
      <formula>"- - -"</formula>
    </cfRule>
    <cfRule type="cellIs" dxfId="40" priority="36" operator="equal">
      <formula>"- -"</formula>
    </cfRule>
    <cfRule type="cellIs" dxfId="39" priority="37" operator="equal">
      <formula>"-"</formula>
    </cfRule>
    <cfRule type="cellIs" dxfId="38" priority="38" operator="equal">
      <formula>"+"</formula>
    </cfRule>
    <cfRule type="cellIs" dxfId="37" priority="39" operator="equal">
      <formula>"+ +"</formula>
    </cfRule>
    <cfRule type="cellIs" dxfId="36" priority="40" operator="equal">
      <formula>"+ + +"</formula>
    </cfRule>
  </conditionalFormatting>
  <conditionalFormatting sqref="BE345:BE413">
    <cfRule type="cellIs" dxfId="35" priority="29" operator="equal">
      <formula>"- - -"</formula>
    </cfRule>
    <cfRule type="cellIs" dxfId="34" priority="30" operator="equal">
      <formula>"- -"</formula>
    </cfRule>
    <cfRule type="cellIs" dxfId="33" priority="31" operator="equal">
      <formula>"-"</formula>
    </cfRule>
    <cfRule type="cellIs" dxfId="32" priority="32" operator="equal">
      <formula>"+"</formula>
    </cfRule>
    <cfRule type="cellIs" dxfId="31" priority="33" operator="equal">
      <formula>"+ +"</formula>
    </cfRule>
    <cfRule type="cellIs" dxfId="30" priority="34" operator="equal">
      <formula>"+ + +"</formula>
    </cfRule>
  </conditionalFormatting>
  <conditionalFormatting sqref="DP497:DP565">
    <cfRule type="cellIs" dxfId="29" priority="27" operator="equal">
      <formula>$DP$568</formula>
    </cfRule>
    <cfRule type="cellIs" dxfId="28" priority="28" operator="equal">
      <formula>$DP$567</formula>
    </cfRule>
  </conditionalFormatting>
  <conditionalFormatting sqref="DL497:DL565">
    <cfRule type="cellIs" dxfId="27" priority="25" operator="equal">
      <formula>$DL$568</formula>
    </cfRule>
    <cfRule type="cellIs" dxfId="26" priority="26" operator="equal">
      <formula>$DL$567</formula>
    </cfRule>
  </conditionalFormatting>
  <conditionalFormatting sqref="X345:X413">
    <cfRule type="cellIs" dxfId="25" priority="19" operator="equal">
      <formula>"- - -"</formula>
    </cfRule>
    <cfRule type="cellIs" dxfId="24" priority="20" operator="equal">
      <formula>"- -"</formula>
    </cfRule>
    <cfRule type="cellIs" dxfId="23" priority="21" operator="equal">
      <formula>"-"</formula>
    </cfRule>
    <cfRule type="cellIs" dxfId="22" priority="22" operator="equal">
      <formula>"+"</formula>
    </cfRule>
    <cfRule type="cellIs" dxfId="21" priority="23" operator="equal">
      <formula>"+ +"</formula>
    </cfRule>
    <cfRule type="cellIs" dxfId="20" priority="24" operator="equal">
      <formula>"+ + +"</formula>
    </cfRule>
  </conditionalFormatting>
  <conditionalFormatting sqref="AJ345:AJ413">
    <cfRule type="cellIs" dxfId="19" priority="13" operator="equal">
      <formula>"- - -"</formula>
    </cfRule>
    <cfRule type="cellIs" dxfId="18" priority="14" operator="equal">
      <formula>"- -"</formula>
    </cfRule>
    <cfRule type="cellIs" dxfId="17" priority="15" operator="equal">
      <formula>"-"</formula>
    </cfRule>
    <cfRule type="cellIs" dxfId="16" priority="16" operator="equal">
      <formula>"+"</formula>
    </cfRule>
    <cfRule type="cellIs" dxfId="15" priority="17" operator="equal">
      <formula>"+ +"</formula>
    </cfRule>
    <cfRule type="cellIs" dxfId="14" priority="18" operator="equal">
      <formula>"+ + +"</formula>
    </cfRule>
  </conditionalFormatting>
  <conditionalFormatting sqref="DD345:DD413">
    <cfRule type="cellIs" dxfId="13" priority="7" operator="equal">
      <formula>"- - -"</formula>
    </cfRule>
    <cfRule type="cellIs" dxfId="12" priority="8" operator="equal">
      <formula>"- -"</formula>
    </cfRule>
    <cfRule type="cellIs" dxfId="11" priority="9" operator="equal">
      <formula>"-"</formula>
    </cfRule>
    <cfRule type="cellIs" dxfId="10" priority="10" operator="equal">
      <formula>"+"</formula>
    </cfRule>
    <cfRule type="cellIs" dxfId="9" priority="11" operator="equal">
      <formula>"+ +"</formula>
    </cfRule>
    <cfRule type="cellIs" dxfId="8" priority="12" operator="equal">
      <formula>"+ + +"</formula>
    </cfRule>
  </conditionalFormatting>
  <conditionalFormatting sqref="DG345:DG413">
    <cfRule type="cellIs" dxfId="7" priority="1" operator="equal">
      <formula>"- - -"</formula>
    </cfRule>
    <cfRule type="cellIs" dxfId="6" priority="2" operator="equal">
      <formula>"- -"</formula>
    </cfRule>
    <cfRule type="cellIs" dxfId="5" priority="3" operator="equal">
      <formula>"-"</formula>
    </cfRule>
    <cfRule type="cellIs" dxfId="4" priority="4" operator="equal">
      <formula>"+"</formula>
    </cfRule>
    <cfRule type="cellIs" dxfId="3" priority="5" operator="equal">
      <formula>"+ +"</formula>
    </cfRule>
    <cfRule type="cellIs" dxfId="2" priority="6" operator="equal">
      <formula>"+ + +"</formula>
    </cfRule>
  </conditionalFormatting>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Z94"/>
  <sheetViews>
    <sheetView topLeftCell="DJ1" zoomScaleNormal="100" workbookViewId="0">
      <selection activeCell="D15" sqref="D15"/>
    </sheetView>
  </sheetViews>
  <sheetFormatPr baseColWidth="10" defaultRowHeight="12.75" x14ac:dyDescent="0.2"/>
  <cols>
    <col min="1" max="1" width="11.7109375" customWidth="1"/>
    <col min="2" max="2" width="10.7109375" style="1" bestFit="1" customWidth="1"/>
    <col min="3" max="3" width="14" customWidth="1"/>
    <col min="4" max="4" width="31.85546875" customWidth="1"/>
    <col min="5" max="5" width="26.85546875" customWidth="1"/>
    <col min="6" max="111" width="31.85546875" customWidth="1"/>
    <col min="112" max="113" width="28.28515625" bestFit="1" customWidth="1"/>
    <col min="114" max="125" width="31.85546875" customWidth="1"/>
    <col min="126" max="145" width="31.85546875" style="3" customWidth="1"/>
    <col min="146" max="146" width="25.42578125" style="3" customWidth="1"/>
    <col min="147" max="147" width="29.140625" style="3" bestFit="1" customWidth="1"/>
    <col min="148" max="148" width="31.28515625" style="3" bestFit="1" customWidth="1"/>
    <col min="149" max="149" width="23.140625" style="3" bestFit="1" customWidth="1"/>
    <col min="150" max="150" width="20.5703125" style="3" bestFit="1" customWidth="1"/>
    <col min="151" max="151" width="22.85546875" style="3" bestFit="1" customWidth="1"/>
    <col min="152" max="152" width="17" style="3" bestFit="1" customWidth="1"/>
    <col min="153" max="153" width="20.5703125" style="3" bestFit="1" customWidth="1"/>
    <col min="154" max="154" width="22.85546875" style="3" bestFit="1" customWidth="1"/>
    <col min="155" max="155" width="8.85546875" style="3" bestFit="1" customWidth="1"/>
    <col min="156" max="156" width="29.140625" style="3" bestFit="1" customWidth="1"/>
    <col min="157" max="157" width="31.28515625" style="3" bestFit="1" customWidth="1"/>
    <col min="158" max="158" width="36.42578125" style="3" bestFit="1" customWidth="1"/>
    <col min="159" max="159" width="29.140625" style="3" bestFit="1" customWidth="1"/>
    <col min="160" max="160" width="31.28515625" style="3" bestFit="1" customWidth="1"/>
    <col min="161" max="161" width="38" style="3" bestFit="1" customWidth="1"/>
    <col min="162" max="162" width="29.140625" style="3" bestFit="1" customWidth="1"/>
    <col min="163" max="163" width="31.28515625" style="3" bestFit="1" customWidth="1"/>
    <col min="164" max="164" width="41.42578125" style="3" bestFit="1" customWidth="1"/>
    <col min="165" max="165" width="29.140625" style="3" bestFit="1" customWidth="1"/>
    <col min="166" max="166" width="31.28515625" style="3" bestFit="1" customWidth="1"/>
    <col min="167" max="167" width="33.85546875" style="3" bestFit="1" customWidth="1"/>
    <col min="168" max="168" width="29.140625" style="3" bestFit="1" customWidth="1"/>
    <col min="169" max="169" width="31.28515625" style="3" bestFit="1" customWidth="1"/>
    <col min="170" max="170" width="33.85546875" style="3" bestFit="1" customWidth="1"/>
    <col min="171" max="171" width="29.140625" style="3" bestFit="1" customWidth="1"/>
    <col min="172" max="172" width="31.28515625" style="3" bestFit="1" customWidth="1"/>
    <col min="173" max="173" width="33.85546875" style="3" bestFit="1" customWidth="1"/>
    <col min="174" max="174" width="29.140625" style="3" bestFit="1" customWidth="1"/>
    <col min="175" max="175" width="31.28515625" style="3" bestFit="1" customWidth="1"/>
    <col min="176" max="176" width="46.28515625" style="3" bestFit="1" customWidth="1"/>
    <col min="177" max="177" width="29.140625" style="3" bestFit="1" customWidth="1"/>
    <col min="178" max="178" width="31.28515625" style="3" bestFit="1" customWidth="1"/>
    <col min="179" max="179" width="46.28515625" style="3" bestFit="1" customWidth="1"/>
    <col min="180" max="180" width="29.140625" style="3" bestFit="1" customWidth="1"/>
    <col min="181" max="181" width="31.28515625" style="3" bestFit="1" customWidth="1"/>
    <col min="182" max="182" width="46.28515625" style="3" bestFit="1" customWidth="1"/>
    <col min="183" max="183" width="29.140625" style="3" bestFit="1" customWidth="1"/>
    <col min="184" max="184" width="31.28515625" style="3" bestFit="1" customWidth="1"/>
    <col min="185" max="185" width="46.28515625" style="3" bestFit="1" customWidth="1"/>
    <col min="186" max="186" width="29.140625" style="3" bestFit="1" customWidth="1"/>
    <col min="187" max="187" width="31.28515625" style="3" bestFit="1" customWidth="1"/>
    <col min="188" max="188" width="41.85546875" style="3" bestFit="1" customWidth="1"/>
    <col min="189" max="189" width="29.140625" style="3" bestFit="1" customWidth="1"/>
    <col min="190" max="190" width="31.28515625" style="3" bestFit="1" customWidth="1"/>
    <col min="191" max="191" width="26" style="3" bestFit="1" customWidth="1"/>
    <col min="192" max="192" width="29.140625" style="3" bestFit="1" customWidth="1"/>
    <col min="193" max="193" width="31.28515625" style="3" bestFit="1" customWidth="1"/>
    <col min="194" max="194" width="26" style="3" bestFit="1" customWidth="1"/>
    <col min="195" max="195" width="29.140625" style="3" bestFit="1" customWidth="1"/>
    <col min="196" max="196" width="31.28515625" style="3" bestFit="1" customWidth="1"/>
    <col min="197" max="197" width="33" style="3" bestFit="1" customWidth="1"/>
    <col min="198" max="198" width="29.140625" style="3" bestFit="1" customWidth="1"/>
    <col min="199" max="199" width="31.28515625" style="3" bestFit="1" customWidth="1"/>
    <col min="200" max="200" width="33.28515625" style="3" bestFit="1" customWidth="1"/>
    <col min="201" max="201" width="29.140625" style="3" bestFit="1" customWidth="1"/>
    <col min="202" max="203" width="31.28515625" style="3" bestFit="1" customWidth="1"/>
    <col min="204" max="204" width="34.42578125" style="3" bestFit="1" customWidth="1"/>
    <col min="205" max="205" width="36.7109375" style="3" bestFit="1" customWidth="1"/>
    <col min="206" max="206" width="38.85546875" style="3" bestFit="1" customWidth="1"/>
    <col min="207" max="207" width="31.28515625" style="3" bestFit="1" customWidth="1"/>
    <col min="208" max="208" width="51.42578125" style="3" bestFit="1" customWidth="1"/>
    <col min="209" max="209" width="31.28515625" style="3" bestFit="1" customWidth="1"/>
    <col min="210" max="210" width="66.28515625" style="3" bestFit="1" customWidth="1"/>
    <col min="211" max="211" width="31.28515625" style="3" bestFit="1" customWidth="1"/>
    <col min="212" max="212" width="66.85546875" style="3" bestFit="1" customWidth="1"/>
    <col min="213" max="213" width="31.28515625" style="3" bestFit="1" customWidth="1"/>
    <col min="214" max="214" width="44.42578125" style="3" bestFit="1" customWidth="1"/>
    <col min="215" max="215" width="31.28515625" style="3" bestFit="1" customWidth="1"/>
    <col min="216" max="216" width="63.7109375" style="3" bestFit="1" customWidth="1"/>
    <col min="217" max="217" width="31.28515625" style="3" bestFit="1" customWidth="1"/>
    <col min="218" max="218" width="29.140625" style="3" bestFit="1" customWidth="1"/>
    <col min="219" max="219" width="31.28515625" style="3" bestFit="1" customWidth="1"/>
    <col min="220" max="220" width="51.85546875" style="3" bestFit="1" customWidth="1"/>
    <col min="221" max="221" width="31.28515625" style="3" bestFit="1" customWidth="1"/>
    <col min="222" max="222" width="41.140625" style="3" bestFit="1" customWidth="1"/>
    <col min="223" max="223" width="31.28515625" style="3" bestFit="1" customWidth="1"/>
    <col min="224" max="224" width="42.7109375" style="3" bestFit="1" customWidth="1"/>
    <col min="225" max="225" width="31.28515625" style="3" bestFit="1" customWidth="1"/>
    <col min="226" max="226" width="41.5703125" style="3" bestFit="1" customWidth="1"/>
    <col min="227" max="227" width="31.28515625" style="3" bestFit="1" customWidth="1"/>
    <col min="228" max="228" width="43.140625" style="3" bestFit="1" customWidth="1"/>
    <col min="229" max="229" width="31.28515625" style="3" bestFit="1" customWidth="1"/>
    <col min="230" max="230" width="39" style="3" bestFit="1" customWidth="1"/>
    <col min="231" max="231" width="31.28515625" style="3" bestFit="1" customWidth="1"/>
    <col min="232" max="232" width="51.140625" style="3" bestFit="1" customWidth="1"/>
    <col min="233" max="233" width="31.28515625" style="3" bestFit="1" customWidth="1"/>
    <col min="234" max="234" width="52.7109375" style="3" bestFit="1" customWidth="1"/>
    <col min="235" max="235" width="31.28515625" style="3" bestFit="1" customWidth="1"/>
    <col min="236" max="236" width="51.5703125" style="3" bestFit="1" customWidth="1"/>
    <col min="237" max="237" width="31.28515625" style="3" bestFit="1" customWidth="1"/>
    <col min="238" max="238" width="53.140625" style="3" bestFit="1" customWidth="1"/>
    <col min="239" max="239" width="31.28515625" style="3" bestFit="1" customWidth="1"/>
    <col min="240" max="240" width="49.5703125" style="3" bestFit="1" customWidth="1"/>
    <col min="241" max="241" width="31.28515625" style="3" bestFit="1" customWidth="1"/>
    <col min="242" max="242" width="46.28515625" style="3" bestFit="1" customWidth="1"/>
    <col min="243" max="243" width="31.28515625" style="3" bestFit="1" customWidth="1"/>
    <col min="244" max="244" width="39" style="3" bestFit="1" customWidth="1"/>
    <col min="245" max="245" width="31.28515625" style="3" bestFit="1" customWidth="1"/>
    <col min="246" max="246" width="39.5703125" style="3" bestFit="1" customWidth="1"/>
    <col min="247" max="247" width="31.28515625" style="3" bestFit="1" customWidth="1"/>
    <col min="248" max="248" width="49" style="3" bestFit="1" customWidth="1"/>
    <col min="249" max="249" width="31.28515625" style="3" bestFit="1" customWidth="1"/>
    <col min="250" max="250" width="48" style="3" bestFit="1" customWidth="1"/>
    <col min="251" max="251" width="31.28515625" style="3" bestFit="1" customWidth="1"/>
    <col min="252" max="252" width="54.5703125" style="3" bestFit="1" customWidth="1"/>
    <col min="253" max="253" width="31.28515625" style="3" bestFit="1" customWidth="1"/>
    <col min="254" max="254" width="56.5703125" style="3" bestFit="1" customWidth="1"/>
    <col min="255" max="255" width="31.28515625" style="3" bestFit="1" customWidth="1"/>
    <col min="256" max="256" width="58.140625" style="3" bestFit="1" customWidth="1"/>
    <col min="257" max="257" width="31.28515625" style="3" bestFit="1" customWidth="1"/>
    <col min="258" max="258" width="44.7109375" style="3" bestFit="1" customWidth="1"/>
    <col min="259" max="259" width="31.28515625" style="3" bestFit="1" customWidth="1"/>
    <col min="260" max="260" width="43.42578125" style="3" bestFit="1" customWidth="1"/>
    <col min="261" max="261" width="31.28515625" style="3" bestFit="1" customWidth="1"/>
    <col min="262" max="262" width="42.140625" style="3" bestFit="1" customWidth="1"/>
    <col min="263" max="263" width="31.28515625" style="3" bestFit="1" customWidth="1"/>
    <col min="264" max="264" width="45.7109375" style="3" bestFit="1" customWidth="1"/>
    <col min="265" max="265" width="31.28515625" style="3" bestFit="1" customWidth="1"/>
    <col min="266" max="266" width="46.42578125" style="3" bestFit="1" customWidth="1"/>
    <col min="267" max="267" width="31.28515625" style="3" bestFit="1" customWidth="1"/>
    <col min="268" max="268" width="42.140625" style="3" bestFit="1" customWidth="1"/>
    <col min="269" max="269" width="31.28515625" style="3" bestFit="1" customWidth="1"/>
    <col min="270" max="270" width="40.7109375" style="3" bestFit="1" customWidth="1"/>
    <col min="271" max="271" width="31.28515625" style="3" bestFit="1" customWidth="1"/>
    <col min="272" max="272" width="47.42578125" style="3" bestFit="1" customWidth="1"/>
    <col min="273" max="273" width="31.28515625" style="3" bestFit="1" customWidth="1"/>
    <col min="274" max="274" width="44.85546875" style="3" bestFit="1" customWidth="1"/>
    <col min="275" max="275" width="31.28515625" style="3" bestFit="1" customWidth="1"/>
    <col min="276" max="276" width="42.28515625" style="3" bestFit="1" customWidth="1"/>
    <col min="277" max="277" width="31.28515625" style="3" bestFit="1" customWidth="1"/>
    <col min="278" max="278" width="40.85546875" style="3" bestFit="1" customWidth="1"/>
    <col min="279" max="279" width="31.28515625" style="3" bestFit="1" customWidth="1"/>
    <col min="280" max="280" width="41" style="3" bestFit="1" customWidth="1"/>
    <col min="281" max="281" width="31.28515625" style="3" bestFit="1" customWidth="1"/>
    <col min="282" max="282" width="44.5703125" style="3" bestFit="1" customWidth="1"/>
    <col min="283" max="283" width="31.28515625" style="3" bestFit="1" customWidth="1"/>
    <col min="284" max="284" width="45.140625" style="3" bestFit="1" customWidth="1"/>
    <col min="285" max="285" width="31.28515625" style="3" bestFit="1" customWidth="1"/>
    <col min="286" max="286" width="43.42578125" style="3" bestFit="1" customWidth="1"/>
    <col min="287" max="287" width="31.28515625" style="3" bestFit="1" customWidth="1"/>
    <col min="288" max="288" width="45.28515625" style="3" bestFit="1" customWidth="1"/>
    <col min="289" max="289" width="31.28515625" style="3" bestFit="1" customWidth="1"/>
    <col min="290" max="290" width="48.140625" style="3" bestFit="1" customWidth="1"/>
    <col min="291" max="291" width="31.28515625" style="3" bestFit="1" customWidth="1"/>
    <col min="292" max="292" width="48.85546875" style="3" bestFit="1" customWidth="1"/>
    <col min="293" max="293" width="31.28515625" style="3" bestFit="1" customWidth="1"/>
    <col min="294" max="294" width="50.7109375" style="3" bestFit="1" customWidth="1"/>
    <col min="295" max="295" width="31.28515625" style="3" bestFit="1" customWidth="1"/>
    <col min="296" max="296" width="46.28515625" style="3" bestFit="1" customWidth="1"/>
    <col min="297" max="297" width="31.28515625" style="3" bestFit="1" customWidth="1"/>
    <col min="298" max="298" width="45" style="3" bestFit="1" customWidth="1"/>
    <col min="299" max="299" width="31.28515625" style="3" bestFit="1" customWidth="1"/>
    <col min="300" max="300" width="45.140625" style="3" bestFit="1" customWidth="1"/>
    <col min="301" max="301" width="31.28515625" style="3" bestFit="1" customWidth="1"/>
    <col min="302" max="302" width="49.28515625" style="3" bestFit="1" customWidth="1"/>
    <col min="303" max="303" width="31.28515625" style="3" bestFit="1" customWidth="1"/>
    <col min="304" max="304" width="49.42578125" style="3" bestFit="1" customWidth="1"/>
    <col min="305" max="305" width="31.28515625" style="3" bestFit="1" customWidth="1"/>
    <col min="306" max="306" width="43.42578125" style="3" bestFit="1" customWidth="1"/>
    <col min="307" max="307" width="31.28515625" style="3" bestFit="1" customWidth="1"/>
    <col min="308" max="308" width="47.5703125" style="3" bestFit="1" customWidth="1"/>
    <col min="309" max="309" width="31.28515625" style="3" bestFit="1" customWidth="1"/>
    <col min="310" max="310" width="45.7109375" style="3" bestFit="1" customWidth="1"/>
    <col min="311" max="311" width="31.28515625" style="3" bestFit="1" customWidth="1"/>
    <col min="312" max="312" width="46.42578125" style="3" bestFit="1" customWidth="1"/>
    <col min="313" max="313" width="31.28515625" style="3" bestFit="1" customWidth="1"/>
    <col min="314" max="314" width="49.5703125" style="3" bestFit="1" customWidth="1"/>
    <col min="315" max="315" width="31.28515625" style="3" bestFit="1" customWidth="1"/>
    <col min="316" max="316" width="54" style="3" bestFit="1" customWidth="1"/>
    <col min="317" max="317" width="31.28515625" style="3" bestFit="1" customWidth="1"/>
    <col min="318" max="318" width="38.5703125" style="3" bestFit="1" customWidth="1"/>
    <col min="319" max="319" width="31.28515625" style="3" bestFit="1" customWidth="1"/>
    <col min="320" max="320" width="37.28515625" style="3" bestFit="1" customWidth="1"/>
    <col min="321" max="321" width="31.28515625" style="3" bestFit="1" customWidth="1"/>
    <col min="322" max="322" width="37.42578125" style="3" bestFit="1" customWidth="1"/>
    <col min="323" max="323" width="31.28515625" style="3" bestFit="1" customWidth="1"/>
    <col min="324" max="324" width="40.85546875" style="3" bestFit="1" customWidth="1"/>
    <col min="325" max="325" width="31.28515625" style="3" bestFit="1" customWidth="1"/>
    <col min="326" max="326" width="42.28515625" style="3" bestFit="1" customWidth="1"/>
    <col min="327" max="327" width="31.28515625" style="3" bestFit="1" customWidth="1"/>
    <col min="328" max="328" width="41.42578125" style="3" bestFit="1" customWidth="1"/>
    <col min="329" max="329" width="31.28515625" style="3" bestFit="1" customWidth="1"/>
    <col min="330" max="330" width="39.7109375" style="3" bestFit="1" customWidth="1"/>
    <col min="331" max="331" width="31.28515625" style="3" bestFit="1" customWidth="1"/>
    <col min="332" max="332" width="41.5703125" style="3" bestFit="1" customWidth="1"/>
    <col min="333" max="333" width="31.28515625" style="3" bestFit="1" customWidth="1"/>
    <col min="334" max="334" width="43.28515625" style="3" bestFit="1" customWidth="1"/>
    <col min="335" max="335" width="31.28515625" style="3" bestFit="1" customWidth="1"/>
    <col min="336" max="336" width="39.85546875" style="3" bestFit="1" customWidth="1"/>
    <col min="337" max="337" width="31.28515625" style="3" bestFit="1" customWidth="1"/>
    <col min="338" max="338" width="41.42578125" style="3" bestFit="1" customWidth="1"/>
    <col min="339" max="339" width="31.28515625" style="3" bestFit="1" customWidth="1"/>
    <col min="340" max="340" width="48.140625" style="3" bestFit="1" customWidth="1"/>
    <col min="341" max="341" width="31.28515625" style="3" bestFit="1" customWidth="1"/>
    <col min="342" max="342" width="46.7109375" style="3" bestFit="1" customWidth="1"/>
    <col min="343" max="343" width="31.28515625" style="3" bestFit="1" customWidth="1"/>
    <col min="344" max="344" width="36.42578125" style="3" bestFit="1" customWidth="1"/>
    <col min="345" max="345" width="31.28515625" style="3" bestFit="1" customWidth="1"/>
    <col min="346" max="346" width="38" style="3" bestFit="1" customWidth="1"/>
    <col min="347" max="347" width="31.28515625" style="3" bestFit="1" customWidth="1"/>
    <col min="348" max="348" width="41.42578125" style="3" bestFit="1" customWidth="1"/>
    <col min="349" max="349" width="31.28515625" style="3" bestFit="1" customWidth="1"/>
    <col min="350" max="350" width="33.85546875" style="3" bestFit="1" customWidth="1"/>
    <col min="351" max="351" width="31.28515625" style="3" bestFit="1" customWidth="1"/>
    <col min="352" max="352" width="33.85546875" style="3" bestFit="1" customWidth="1"/>
    <col min="353" max="353" width="31.28515625" style="3" bestFit="1" customWidth="1"/>
    <col min="354" max="354" width="33.85546875" style="3" bestFit="1" customWidth="1"/>
    <col min="355" max="355" width="31.28515625" style="3" bestFit="1" customWidth="1"/>
    <col min="356" max="356" width="41.5703125" style="3" bestFit="1" customWidth="1"/>
    <col min="357" max="357" width="31.28515625" style="3" bestFit="1" customWidth="1"/>
    <col min="358" max="358" width="40.140625" style="3" bestFit="1" customWidth="1"/>
    <col min="359" max="359" width="31.28515625" style="3" bestFit="1" customWidth="1"/>
    <col min="360" max="360" width="43.140625" style="3" bestFit="1" customWidth="1"/>
    <col min="361" max="361" width="31.28515625" style="3" bestFit="1" customWidth="1"/>
    <col min="362" max="362" width="41.5703125" style="3" bestFit="1" customWidth="1"/>
    <col min="363" max="363" width="31.28515625" style="3" bestFit="1" customWidth="1"/>
    <col min="364" max="364" width="39.85546875" style="3" bestFit="1" customWidth="1"/>
    <col min="365" max="365" width="31.28515625" style="3" bestFit="1" customWidth="1"/>
    <col min="366" max="366" width="59.42578125" style="3" bestFit="1" customWidth="1"/>
    <col min="367" max="367" width="31.28515625" style="3" bestFit="1" customWidth="1"/>
    <col min="368" max="368" width="40.28515625" style="3" bestFit="1" customWidth="1"/>
    <col min="369" max="369" width="31.28515625" style="3" bestFit="1" customWidth="1"/>
    <col min="370" max="370" width="45.28515625" style="3" bestFit="1" customWidth="1"/>
    <col min="371" max="371" width="31.28515625" style="3" bestFit="1" customWidth="1"/>
    <col min="372" max="372" width="45.7109375" style="3" bestFit="1" customWidth="1"/>
    <col min="373" max="373" width="31.28515625" style="3" bestFit="1" customWidth="1"/>
    <col min="374" max="374" width="46.28515625" style="3" bestFit="1" customWidth="1"/>
    <col min="375" max="375" width="31.28515625" style="3" bestFit="1" customWidth="1"/>
    <col min="376" max="376" width="46.28515625" style="3" bestFit="1" customWidth="1"/>
    <col min="377" max="377" width="31.28515625" style="3" bestFit="1" customWidth="1"/>
    <col min="378" max="378" width="46.28515625" style="3" bestFit="1" customWidth="1"/>
    <col min="379" max="379" width="31.28515625" style="3" bestFit="1" customWidth="1"/>
    <col min="380" max="380" width="46.28515625" style="3" bestFit="1" customWidth="1"/>
    <col min="381" max="381" width="31.28515625" style="3" bestFit="1" customWidth="1"/>
    <col min="382" max="382" width="50.7109375" style="3" bestFit="1" customWidth="1"/>
    <col min="383" max="383" width="31.28515625" style="3" bestFit="1" customWidth="1"/>
    <col min="384" max="384" width="45.28515625" style="3" bestFit="1" customWidth="1"/>
    <col min="385" max="385" width="31.28515625" style="3" bestFit="1" customWidth="1"/>
    <col min="386" max="386" width="49" style="3" bestFit="1" customWidth="1"/>
    <col min="387" max="387" width="31.28515625" style="3" bestFit="1" customWidth="1"/>
    <col min="388" max="388" width="44.42578125" style="3" bestFit="1" customWidth="1"/>
    <col min="389" max="389" width="31.28515625" style="3" bestFit="1" customWidth="1"/>
    <col min="390" max="390" width="76.42578125" style="3" bestFit="1" customWidth="1"/>
    <col min="391" max="391" width="31.28515625" style="3" bestFit="1" customWidth="1"/>
    <col min="392" max="392" width="64.42578125" style="3" bestFit="1" customWidth="1"/>
    <col min="393" max="393" width="31.28515625" style="3" bestFit="1" customWidth="1"/>
    <col min="394" max="394" width="61.85546875" style="3" bestFit="1" customWidth="1"/>
    <col min="395" max="395" width="31.28515625" style="3" bestFit="1" customWidth="1"/>
    <col min="396" max="396" width="55.140625" style="3" bestFit="1" customWidth="1"/>
    <col min="397" max="397" width="31.28515625" style="3" bestFit="1" customWidth="1"/>
    <col min="398" max="398" width="53.28515625" style="3" bestFit="1" customWidth="1"/>
    <col min="399" max="399" width="31.28515625" style="3" bestFit="1" customWidth="1"/>
    <col min="400" max="400" width="42" style="3" bestFit="1" customWidth="1"/>
    <col min="401" max="401" width="31.28515625" style="3" bestFit="1" customWidth="1"/>
    <col min="402" max="402" width="39.42578125" style="3" bestFit="1" customWidth="1"/>
    <col min="403" max="403" width="31.28515625" style="3" bestFit="1" customWidth="1"/>
    <col min="404" max="404" width="53.42578125" style="3" bestFit="1" customWidth="1"/>
    <col min="405" max="405" width="31.28515625" style="3" bestFit="1" customWidth="1"/>
    <col min="406" max="406" width="42.140625" style="3" bestFit="1" customWidth="1"/>
    <col min="407" max="407" width="31.28515625" style="3" bestFit="1" customWidth="1"/>
    <col min="408" max="408" width="39.5703125" style="3" bestFit="1" customWidth="1"/>
    <col min="409" max="409" width="31.28515625" style="3" bestFit="1" customWidth="1"/>
    <col min="410" max="410" width="41.85546875" style="3" bestFit="1" customWidth="1"/>
    <col min="411" max="411" width="31.28515625" style="3" bestFit="1" customWidth="1"/>
    <col min="412" max="412" width="29.140625" style="3" bestFit="1" customWidth="1"/>
    <col min="413" max="413" width="31.28515625" style="3" bestFit="1" customWidth="1"/>
    <col min="414" max="414" width="29.140625" style="3" bestFit="1" customWidth="1"/>
    <col min="415" max="415" width="31.28515625" style="3" bestFit="1" customWidth="1"/>
    <col min="416" max="416" width="33" style="3" bestFit="1" customWidth="1"/>
    <col min="417" max="417" width="31.28515625" style="3" bestFit="1" customWidth="1"/>
    <col min="418" max="418" width="33.28515625" style="3" bestFit="1" customWidth="1"/>
    <col min="419" max="419" width="31.28515625" style="3" bestFit="1" customWidth="1"/>
    <col min="420" max="420" width="29.140625" style="3" bestFit="1" customWidth="1"/>
    <col min="421" max="421" width="31.28515625" style="3" bestFit="1" customWidth="1"/>
    <col min="422" max="422" width="34.42578125" style="3" bestFit="1" customWidth="1"/>
    <col min="423" max="423" width="36.7109375" style="3" bestFit="1" customWidth="1"/>
    <col min="424" max="16384" width="11.42578125" style="3"/>
  </cols>
  <sheetData>
    <row r="1" spans="1:130" x14ac:dyDescent="0.2">
      <c r="A1" s="46" t="s">
        <v>18</v>
      </c>
      <c r="B1" s="47" t="s">
        <v>3629</v>
      </c>
      <c r="DJ1" s="3"/>
      <c r="DK1" s="3"/>
      <c r="DL1" s="3"/>
      <c r="DM1" s="3"/>
      <c r="DN1" s="3"/>
      <c r="DO1" s="3"/>
      <c r="DP1" s="3"/>
      <c r="DQ1" s="3"/>
      <c r="DR1" s="3"/>
      <c r="DS1" s="3"/>
      <c r="DT1" s="3"/>
      <c r="DU1" s="3"/>
    </row>
    <row r="2" spans="1:130" x14ac:dyDescent="0.2">
      <c r="A2" s="68">
        <v>1</v>
      </c>
      <c r="B2" s="68">
        <v>2</v>
      </c>
      <c r="C2" s="68">
        <v>3</v>
      </c>
      <c r="D2" s="68">
        <v>4</v>
      </c>
      <c r="E2" s="68">
        <v>5</v>
      </c>
      <c r="F2" s="68">
        <v>6</v>
      </c>
      <c r="G2" s="68">
        <v>7</v>
      </c>
      <c r="H2" s="68">
        <v>8</v>
      </c>
      <c r="I2" s="68">
        <v>9</v>
      </c>
      <c r="J2" s="68">
        <v>10</v>
      </c>
      <c r="K2" s="68">
        <v>11</v>
      </c>
      <c r="L2" s="68">
        <v>12</v>
      </c>
      <c r="M2" s="68">
        <v>13</v>
      </c>
      <c r="N2" s="68">
        <v>14</v>
      </c>
      <c r="O2" s="68">
        <v>15</v>
      </c>
      <c r="P2" s="68">
        <v>16</v>
      </c>
      <c r="Q2" s="68">
        <v>17</v>
      </c>
      <c r="R2" s="68">
        <v>18</v>
      </c>
      <c r="S2" s="68">
        <v>19</v>
      </c>
      <c r="T2" s="68">
        <v>20</v>
      </c>
      <c r="U2" s="68">
        <v>21</v>
      </c>
      <c r="V2" s="68">
        <v>22</v>
      </c>
      <c r="W2" s="68">
        <v>23</v>
      </c>
      <c r="X2" s="68">
        <v>24</v>
      </c>
      <c r="Y2" s="68">
        <v>25</v>
      </c>
      <c r="Z2" s="68">
        <v>26</v>
      </c>
      <c r="AA2" s="68">
        <v>27</v>
      </c>
      <c r="AB2" s="68">
        <v>28</v>
      </c>
      <c r="AC2" s="68">
        <v>29</v>
      </c>
      <c r="AD2" s="68">
        <v>30</v>
      </c>
      <c r="AE2" s="68">
        <v>31</v>
      </c>
      <c r="AF2" s="68">
        <v>32</v>
      </c>
      <c r="AG2" s="68">
        <v>33</v>
      </c>
      <c r="AH2" s="68">
        <v>34</v>
      </c>
      <c r="AI2" s="68">
        <v>35</v>
      </c>
      <c r="AJ2" s="68">
        <v>36</v>
      </c>
      <c r="AK2" s="68">
        <v>37</v>
      </c>
      <c r="AL2" s="68">
        <v>38</v>
      </c>
      <c r="AM2" s="68">
        <v>39</v>
      </c>
      <c r="AN2" s="68">
        <v>40</v>
      </c>
      <c r="AO2" s="68">
        <v>41</v>
      </c>
      <c r="AP2" s="68">
        <v>42</v>
      </c>
      <c r="AQ2" s="68">
        <v>43</v>
      </c>
      <c r="AR2" s="68">
        <v>44</v>
      </c>
      <c r="AS2" s="68">
        <v>45</v>
      </c>
      <c r="AT2" s="68">
        <v>46</v>
      </c>
      <c r="AU2" s="68">
        <v>47</v>
      </c>
      <c r="AV2" s="68">
        <v>48</v>
      </c>
      <c r="AW2" s="68">
        <v>49</v>
      </c>
      <c r="AX2" s="68">
        <v>50</v>
      </c>
      <c r="AY2" s="68">
        <v>51</v>
      </c>
      <c r="AZ2" s="68">
        <v>52</v>
      </c>
      <c r="BA2" s="68">
        <v>53</v>
      </c>
      <c r="BB2" s="68">
        <v>54</v>
      </c>
      <c r="BC2" s="68">
        <v>55</v>
      </c>
      <c r="BD2" s="68">
        <v>56</v>
      </c>
      <c r="BE2" s="68">
        <v>57</v>
      </c>
      <c r="BF2" s="68">
        <v>58</v>
      </c>
      <c r="BG2" s="68">
        <v>59</v>
      </c>
      <c r="BH2" s="68">
        <v>60</v>
      </c>
      <c r="BI2" s="68">
        <v>61</v>
      </c>
      <c r="BJ2" s="68">
        <v>62</v>
      </c>
      <c r="BK2" s="68">
        <v>63</v>
      </c>
      <c r="BL2" s="68">
        <v>64</v>
      </c>
      <c r="BM2" s="68">
        <v>65</v>
      </c>
      <c r="BN2" s="68">
        <v>66</v>
      </c>
      <c r="BO2" s="68">
        <v>67</v>
      </c>
      <c r="BP2" s="68">
        <v>68</v>
      </c>
      <c r="BQ2" s="68">
        <v>69</v>
      </c>
      <c r="BR2" s="68">
        <v>70</v>
      </c>
      <c r="BS2" s="68">
        <v>71</v>
      </c>
      <c r="BT2" s="68">
        <v>72</v>
      </c>
      <c r="BU2" s="68">
        <v>73</v>
      </c>
      <c r="BV2" s="68">
        <v>74</v>
      </c>
      <c r="BW2" s="68">
        <v>75</v>
      </c>
      <c r="BX2" s="68">
        <v>76</v>
      </c>
      <c r="BY2" s="68">
        <v>77</v>
      </c>
      <c r="BZ2" s="68">
        <v>78</v>
      </c>
      <c r="CA2" s="68">
        <v>79</v>
      </c>
      <c r="CB2" s="68">
        <v>80</v>
      </c>
      <c r="CC2" s="68">
        <v>81</v>
      </c>
      <c r="CD2" s="68">
        <v>82</v>
      </c>
      <c r="CE2" s="68">
        <v>83</v>
      </c>
      <c r="CF2" s="68">
        <v>84</v>
      </c>
      <c r="CG2" s="68">
        <v>85</v>
      </c>
      <c r="CH2" s="68">
        <v>86</v>
      </c>
      <c r="CI2" s="68">
        <v>87</v>
      </c>
      <c r="CJ2" s="68">
        <v>88</v>
      </c>
      <c r="CK2" s="68">
        <v>89</v>
      </c>
      <c r="CL2" s="68">
        <v>90</v>
      </c>
      <c r="CM2" s="68">
        <v>91</v>
      </c>
      <c r="CN2" s="68">
        <v>92</v>
      </c>
      <c r="CO2" s="68">
        <v>93</v>
      </c>
      <c r="CP2" s="68">
        <v>94</v>
      </c>
      <c r="CQ2" s="68">
        <v>95</v>
      </c>
      <c r="CR2" s="68">
        <v>96</v>
      </c>
      <c r="CS2" s="68">
        <v>97</v>
      </c>
      <c r="CT2" s="68">
        <v>98</v>
      </c>
      <c r="CU2" s="68">
        <v>99</v>
      </c>
      <c r="CV2" s="68">
        <v>100</v>
      </c>
      <c r="CW2" s="68">
        <v>101</v>
      </c>
      <c r="CX2" s="68">
        <v>102</v>
      </c>
      <c r="CY2" s="68">
        <v>103</v>
      </c>
      <c r="CZ2" s="68">
        <v>104</v>
      </c>
      <c r="DA2" s="68">
        <v>105</v>
      </c>
      <c r="DB2" s="68">
        <v>106</v>
      </c>
      <c r="DC2" s="68">
        <v>107</v>
      </c>
      <c r="DD2" s="68">
        <v>108</v>
      </c>
      <c r="DE2" s="68">
        <v>109</v>
      </c>
      <c r="DF2" s="68">
        <v>110</v>
      </c>
      <c r="DG2" s="68">
        <v>111</v>
      </c>
      <c r="DH2" s="68">
        <v>112</v>
      </c>
      <c r="DI2" s="68">
        <v>113</v>
      </c>
      <c r="DJ2" s="68">
        <v>114</v>
      </c>
      <c r="DK2" s="68">
        <v>115</v>
      </c>
      <c r="DL2" s="68">
        <v>116</v>
      </c>
      <c r="DM2" s="68">
        <v>117</v>
      </c>
      <c r="DN2" s="68">
        <v>118</v>
      </c>
      <c r="DO2" s="68">
        <v>119</v>
      </c>
      <c r="DP2" s="68">
        <v>120</v>
      </c>
      <c r="DQ2" s="68">
        <v>121</v>
      </c>
      <c r="DR2" s="68">
        <v>122</v>
      </c>
      <c r="DS2" s="68">
        <v>123</v>
      </c>
      <c r="DT2" s="68">
        <v>124</v>
      </c>
      <c r="DU2" s="68">
        <v>125</v>
      </c>
      <c r="DV2" s="52"/>
      <c r="DW2" s="52"/>
      <c r="DX2" s="52"/>
      <c r="DY2" s="52"/>
      <c r="DZ2" s="52"/>
    </row>
    <row r="3" spans="1:130" s="49" customFormat="1" x14ac:dyDescent="0.2">
      <c r="A3" s="46"/>
      <c r="B3" s="46"/>
      <c r="C3" s="46"/>
      <c r="D3" s="46"/>
      <c r="E3" s="46"/>
      <c r="F3" s="46" t="s">
        <v>19</v>
      </c>
      <c r="G3" s="46" t="s">
        <v>20</v>
      </c>
      <c r="H3" s="46" t="s">
        <v>21</v>
      </c>
      <c r="I3" s="46" t="s">
        <v>22</v>
      </c>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102"/>
      <c r="DE3" s="102"/>
      <c r="DF3" s="102"/>
      <c r="DG3" s="102"/>
      <c r="DH3" s="102"/>
      <c r="DI3" s="102"/>
      <c r="DJ3" s="129"/>
      <c r="DK3" s="129"/>
      <c r="DL3" s="129"/>
      <c r="DM3" s="129"/>
      <c r="DN3" s="129"/>
      <c r="DO3" s="129"/>
      <c r="DP3" s="129"/>
      <c r="DQ3" s="129"/>
      <c r="DR3" s="129"/>
      <c r="DS3" s="129"/>
      <c r="DT3" s="129"/>
      <c r="DU3" s="129"/>
      <c r="DV3" s="63"/>
      <c r="DW3" s="63"/>
      <c r="DX3" s="63"/>
      <c r="DY3" s="63"/>
      <c r="DZ3" s="63"/>
    </row>
    <row r="4" spans="1:130" s="49" customFormat="1" x14ac:dyDescent="0.2">
      <c r="A4" s="46"/>
      <c r="B4" s="46"/>
      <c r="C4" s="46"/>
      <c r="D4" s="46"/>
      <c r="E4" s="46"/>
      <c r="F4" s="46" t="s">
        <v>17</v>
      </c>
      <c r="G4" s="46"/>
      <c r="H4" s="46"/>
      <c r="I4" s="46"/>
      <c r="J4" s="46"/>
      <c r="K4" s="46"/>
      <c r="L4" s="46" t="s">
        <v>23</v>
      </c>
      <c r="M4" s="46"/>
      <c r="N4" s="46"/>
      <c r="O4" s="46"/>
      <c r="P4" s="46"/>
      <c r="Q4" s="46"/>
      <c r="R4" s="46" t="s">
        <v>24</v>
      </c>
      <c r="S4" s="46"/>
      <c r="T4" s="46"/>
      <c r="U4" s="46"/>
      <c r="V4" s="46"/>
      <c r="W4" s="46"/>
      <c r="X4" s="46" t="s">
        <v>96</v>
      </c>
      <c r="Y4" s="46"/>
      <c r="Z4" s="46"/>
      <c r="AA4" s="46" t="s">
        <v>77</v>
      </c>
      <c r="AB4" s="46"/>
      <c r="AC4" s="46"/>
      <c r="AD4" s="46" t="s">
        <v>78</v>
      </c>
      <c r="AE4" s="46"/>
      <c r="AF4" s="46"/>
      <c r="AG4" s="46" t="s">
        <v>97</v>
      </c>
      <c r="AH4" s="46"/>
      <c r="AI4" s="46"/>
      <c r="AJ4" s="46"/>
      <c r="AK4" s="46"/>
      <c r="AL4" s="46"/>
      <c r="AM4" s="46" t="s">
        <v>25</v>
      </c>
      <c r="AN4" s="46"/>
      <c r="AO4" s="46"/>
      <c r="AP4" s="46" t="s">
        <v>26</v>
      </c>
      <c r="AQ4" s="46"/>
      <c r="AR4" s="46"/>
      <c r="AS4" s="46" t="s">
        <v>98</v>
      </c>
      <c r="AT4" s="46"/>
      <c r="AU4" s="46"/>
      <c r="AV4" s="46" t="s">
        <v>99</v>
      </c>
      <c r="AW4" s="46"/>
      <c r="AX4" s="46"/>
      <c r="AY4" s="46" t="s">
        <v>100</v>
      </c>
      <c r="AZ4" s="46"/>
      <c r="BA4" s="46"/>
      <c r="BB4" s="46" t="s">
        <v>101</v>
      </c>
      <c r="BC4" s="46"/>
      <c r="BD4" s="46"/>
      <c r="BE4" s="46" t="s">
        <v>102</v>
      </c>
      <c r="BF4" s="46"/>
      <c r="BG4" s="46"/>
      <c r="BH4" s="46"/>
      <c r="BI4" s="46"/>
      <c r="BJ4" s="46"/>
      <c r="BK4" s="46" t="s">
        <v>103</v>
      </c>
      <c r="BL4" s="46"/>
      <c r="BM4" s="46"/>
      <c r="BN4" s="46"/>
      <c r="BO4" s="46"/>
      <c r="BP4" s="46"/>
      <c r="BQ4" s="46" t="s">
        <v>104</v>
      </c>
      <c r="BR4" s="46"/>
      <c r="BS4" s="46"/>
      <c r="BT4" s="46"/>
      <c r="BU4" s="46"/>
      <c r="BV4" s="46"/>
      <c r="BW4" s="46" t="s">
        <v>27</v>
      </c>
      <c r="BX4" s="46"/>
      <c r="BY4" s="46"/>
      <c r="BZ4" s="46" t="s">
        <v>105</v>
      </c>
      <c r="CA4" s="46"/>
      <c r="CB4" s="46"/>
      <c r="CC4" s="46" t="s">
        <v>106</v>
      </c>
      <c r="CD4" s="46"/>
      <c r="CE4" s="46"/>
      <c r="CF4" s="46" t="s">
        <v>107</v>
      </c>
      <c r="CG4" s="46"/>
      <c r="CH4" s="46"/>
      <c r="CI4" s="46" t="s">
        <v>108</v>
      </c>
      <c r="CJ4" s="46"/>
      <c r="CK4" s="46"/>
      <c r="CL4" s="46"/>
      <c r="CM4" s="46"/>
      <c r="CN4" s="46"/>
      <c r="CO4" s="46" t="s">
        <v>109</v>
      </c>
      <c r="CP4" s="46"/>
      <c r="CQ4" s="46"/>
      <c r="CR4" s="46"/>
      <c r="CS4" s="46"/>
      <c r="CT4" s="46"/>
      <c r="CU4" s="46" t="s">
        <v>110</v>
      </c>
      <c r="CV4" s="46"/>
      <c r="CW4" s="46"/>
      <c r="CX4" s="46"/>
      <c r="CY4" s="46"/>
      <c r="CZ4" s="46"/>
      <c r="DA4" s="46" t="s">
        <v>111</v>
      </c>
      <c r="DB4" s="46"/>
      <c r="DC4" s="46"/>
      <c r="DD4" s="102" t="s">
        <v>6</v>
      </c>
      <c r="DE4" s="102"/>
      <c r="DF4" s="102"/>
      <c r="DG4" s="24" t="s">
        <v>8</v>
      </c>
      <c r="DH4" s="131" t="s">
        <v>9</v>
      </c>
      <c r="DI4" s="131" t="s">
        <v>10</v>
      </c>
      <c r="DJ4" s="129" t="s">
        <v>3630</v>
      </c>
      <c r="DK4" s="129"/>
      <c r="DL4" s="129"/>
      <c r="DM4" s="129"/>
      <c r="DN4" s="129"/>
      <c r="DO4" s="129"/>
      <c r="DP4" s="129"/>
      <c r="DQ4" s="129"/>
      <c r="DR4" s="129"/>
      <c r="DS4" s="129"/>
      <c r="DT4" s="129"/>
      <c r="DU4" s="129"/>
      <c r="DV4" s="63"/>
      <c r="DW4" s="63"/>
      <c r="DX4" s="63"/>
      <c r="DY4" s="63"/>
      <c r="DZ4" s="63"/>
    </row>
    <row r="5" spans="1:130" s="49" customFormat="1" x14ac:dyDescent="0.2">
      <c r="A5" s="46"/>
      <c r="B5" s="46"/>
      <c r="C5" s="46"/>
      <c r="D5" s="46"/>
      <c r="E5" s="46"/>
      <c r="F5" s="46" t="s">
        <v>112</v>
      </c>
      <c r="G5" s="46"/>
      <c r="H5" s="46"/>
      <c r="I5" s="46" t="s">
        <v>28</v>
      </c>
      <c r="J5" s="46"/>
      <c r="K5" s="46"/>
      <c r="L5" s="46" t="s">
        <v>113</v>
      </c>
      <c r="M5" s="46"/>
      <c r="N5" s="46"/>
      <c r="O5" s="46" t="s">
        <v>29</v>
      </c>
      <c r="P5" s="46"/>
      <c r="Q5" s="46"/>
      <c r="R5" s="46" t="s">
        <v>114</v>
      </c>
      <c r="S5" s="46"/>
      <c r="T5" s="46"/>
      <c r="U5" s="46" t="s">
        <v>30</v>
      </c>
      <c r="V5" s="46"/>
      <c r="W5" s="46"/>
      <c r="X5" s="46" t="s">
        <v>115</v>
      </c>
      <c r="Y5" s="46"/>
      <c r="Z5" s="46"/>
      <c r="AA5" s="46" t="s">
        <v>116</v>
      </c>
      <c r="AB5" s="46"/>
      <c r="AC5" s="46"/>
      <c r="AD5" s="46" t="s">
        <v>117</v>
      </c>
      <c r="AE5" s="46"/>
      <c r="AF5" s="46"/>
      <c r="AG5" s="46" t="s">
        <v>118</v>
      </c>
      <c r="AH5" s="46"/>
      <c r="AI5" s="46"/>
      <c r="AJ5" s="46" t="s">
        <v>119</v>
      </c>
      <c r="AK5" s="46"/>
      <c r="AL5" s="46"/>
      <c r="AM5" s="46" t="s">
        <v>120</v>
      </c>
      <c r="AN5" s="46"/>
      <c r="AO5" s="46"/>
      <c r="AP5" s="46" t="s">
        <v>121</v>
      </c>
      <c r="AQ5" s="46"/>
      <c r="AR5" s="46"/>
      <c r="AS5" s="46" t="s">
        <v>122</v>
      </c>
      <c r="AT5" s="46"/>
      <c r="AU5" s="46"/>
      <c r="AV5" s="46" t="s">
        <v>123</v>
      </c>
      <c r="AW5" s="46"/>
      <c r="AX5" s="46"/>
      <c r="AY5" s="46" t="s">
        <v>124</v>
      </c>
      <c r="AZ5" s="46"/>
      <c r="BA5" s="46"/>
      <c r="BB5" s="46" t="s">
        <v>125</v>
      </c>
      <c r="BC5" s="46"/>
      <c r="BD5" s="46"/>
      <c r="BE5" s="46" t="s">
        <v>126</v>
      </c>
      <c r="BF5" s="46"/>
      <c r="BG5" s="46"/>
      <c r="BH5" s="46" t="s">
        <v>127</v>
      </c>
      <c r="BI5" s="46"/>
      <c r="BJ5" s="46"/>
      <c r="BK5" s="46" t="s">
        <v>128</v>
      </c>
      <c r="BL5" s="46"/>
      <c r="BM5" s="46"/>
      <c r="BN5" s="46" t="s">
        <v>129</v>
      </c>
      <c r="BO5" s="46"/>
      <c r="BP5" s="46"/>
      <c r="BQ5" s="46" t="s">
        <v>130</v>
      </c>
      <c r="BR5" s="46"/>
      <c r="BS5" s="46"/>
      <c r="BT5" s="46" t="s">
        <v>131</v>
      </c>
      <c r="BU5" s="46"/>
      <c r="BV5" s="46"/>
      <c r="BW5" s="46" t="s">
        <v>31</v>
      </c>
      <c r="BX5" s="46"/>
      <c r="BY5" s="46"/>
      <c r="BZ5" s="46" t="s">
        <v>132</v>
      </c>
      <c r="CA5" s="46"/>
      <c r="CB5" s="46"/>
      <c r="CC5" s="46" t="s">
        <v>133</v>
      </c>
      <c r="CD5" s="46"/>
      <c r="CE5" s="46"/>
      <c r="CF5" s="46" t="s">
        <v>134</v>
      </c>
      <c r="CG5" s="46"/>
      <c r="CH5" s="46"/>
      <c r="CI5" s="46" t="s">
        <v>135</v>
      </c>
      <c r="CJ5" s="46"/>
      <c r="CK5" s="46"/>
      <c r="CL5" s="46" t="s">
        <v>136</v>
      </c>
      <c r="CM5" s="46"/>
      <c r="CN5" s="46"/>
      <c r="CO5" s="46" t="s">
        <v>137</v>
      </c>
      <c r="CP5" s="46"/>
      <c r="CQ5" s="46"/>
      <c r="CR5" s="46" t="s">
        <v>138</v>
      </c>
      <c r="CS5" s="46"/>
      <c r="CT5" s="46"/>
      <c r="CU5" s="46" t="s">
        <v>139</v>
      </c>
      <c r="CV5" s="46"/>
      <c r="CW5" s="46"/>
      <c r="CX5" s="46" t="s">
        <v>140</v>
      </c>
      <c r="CY5" s="46"/>
      <c r="CZ5" s="46"/>
      <c r="DA5" s="46" t="s">
        <v>141</v>
      </c>
      <c r="DB5" s="46"/>
      <c r="DC5" s="46"/>
      <c r="DD5" s="102"/>
      <c r="DE5" s="102"/>
      <c r="DF5" s="102"/>
      <c r="DG5" s="102"/>
      <c r="DH5" s="102"/>
      <c r="DI5" s="102"/>
      <c r="DJ5" s="129" t="s">
        <v>3631</v>
      </c>
      <c r="DK5" s="129"/>
      <c r="DL5" s="129"/>
      <c r="DM5" s="129" t="s">
        <v>3632</v>
      </c>
      <c r="DN5" s="129"/>
      <c r="DO5" s="129"/>
      <c r="DP5" s="129" t="s">
        <v>3633</v>
      </c>
      <c r="DQ5" s="129"/>
      <c r="DR5" s="129"/>
      <c r="DS5" s="129" t="s">
        <v>3634</v>
      </c>
      <c r="DT5" s="129"/>
      <c r="DU5" s="129"/>
      <c r="DV5" s="63"/>
      <c r="DW5" s="63"/>
      <c r="DX5" s="63"/>
      <c r="DY5" s="63"/>
      <c r="DZ5" s="63"/>
    </row>
    <row r="6" spans="1:130" s="49" customFormat="1" x14ac:dyDescent="0.2">
      <c r="A6" s="46"/>
      <c r="B6" s="46"/>
      <c r="C6" s="46"/>
      <c r="D6" s="46"/>
      <c r="E6" s="46"/>
      <c r="F6" s="46"/>
      <c r="G6" s="46"/>
      <c r="H6" s="46"/>
      <c r="I6" s="46"/>
      <c r="J6" s="46"/>
      <c r="K6" s="46"/>
      <c r="L6" s="46" t="s">
        <v>142</v>
      </c>
      <c r="M6" s="46"/>
      <c r="N6" s="46"/>
      <c r="O6" s="46" t="s">
        <v>32</v>
      </c>
      <c r="P6" s="46"/>
      <c r="Q6" s="46"/>
      <c r="R6" s="46"/>
      <c r="S6" s="46"/>
      <c r="T6" s="46"/>
      <c r="U6" s="46"/>
      <c r="V6" s="46"/>
      <c r="W6" s="46"/>
      <c r="X6" s="46" t="s">
        <v>33</v>
      </c>
      <c r="Y6" s="46"/>
      <c r="Z6" s="46"/>
      <c r="AA6" s="46" t="s">
        <v>143</v>
      </c>
      <c r="AB6" s="46"/>
      <c r="AC6" s="46"/>
      <c r="AD6" s="46" t="s">
        <v>144</v>
      </c>
      <c r="AE6" s="46"/>
      <c r="AF6" s="46"/>
      <c r="AG6" s="46" t="s">
        <v>145</v>
      </c>
      <c r="AH6" s="46"/>
      <c r="AI6" s="46"/>
      <c r="AJ6" s="46" t="s">
        <v>145</v>
      </c>
      <c r="AK6" s="46"/>
      <c r="AL6" s="46"/>
      <c r="AM6" s="46" t="s">
        <v>146</v>
      </c>
      <c r="AN6" s="46"/>
      <c r="AO6" s="46"/>
      <c r="AP6" s="46" t="s">
        <v>147</v>
      </c>
      <c r="AQ6" s="46"/>
      <c r="AR6" s="46"/>
      <c r="AS6" s="46" t="s">
        <v>148</v>
      </c>
      <c r="AT6" s="46"/>
      <c r="AU6" s="46"/>
      <c r="AV6" s="46" t="s">
        <v>149</v>
      </c>
      <c r="AW6" s="46"/>
      <c r="AX6" s="46"/>
      <c r="AY6" s="46" t="s">
        <v>149</v>
      </c>
      <c r="AZ6" s="46"/>
      <c r="BA6" s="46"/>
      <c r="BB6" s="46" t="s">
        <v>149</v>
      </c>
      <c r="BC6" s="46"/>
      <c r="BD6" s="46"/>
      <c r="BE6" s="46" t="s">
        <v>34</v>
      </c>
      <c r="BF6" s="46"/>
      <c r="BG6" s="46"/>
      <c r="BH6" s="46" t="s">
        <v>150</v>
      </c>
      <c r="BI6" s="46"/>
      <c r="BJ6" s="46"/>
      <c r="BK6" s="46" t="s">
        <v>34</v>
      </c>
      <c r="BL6" s="46"/>
      <c r="BM6" s="46"/>
      <c r="BN6" s="46" t="s">
        <v>150</v>
      </c>
      <c r="BO6" s="46"/>
      <c r="BP6" s="46"/>
      <c r="BQ6" s="46" t="s">
        <v>34</v>
      </c>
      <c r="BR6" s="46"/>
      <c r="BS6" s="46"/>
      <c r="BT6" s="46" t="s">
        <v>150</v>
      </c>
      <c r="BU6" s="46"/>
      <c r="BV6" s="46"/>
      <c r="BW6" s="46" t="s">
        <v>35</v>
      </c>
      <c r="BX6" s="46"/>
      <c r="BY6" s="46"/>
      <c r="BZ6" s="46" t="s">
        <v>151</v>
      </c>
      <c r="CA6" s="46"/>
      <c r="CB6" s="46"/>
      <c r="CC6" s="46" t="s">
        <v>149</v>
      </c>
      <c r="CD6" s="46"/>
      <c r="CE6" s="46"/>
      <c r="CF6" s="46" t="s">
        <v>149</v>
      </c>
      <c r="CG6" s="46"/>
      <c r="CH6" s="46"/>
      <c r="CI6" s="46" t="s">
        <v>152</v>
      </c>
      <c r="CJ6" s="46"/>
      <c r="CK6" s="46"/>
      <c r="CL6" s="46" t="s">
        <v>150</v>
      </c>
      <c r="CM6" s="46"/>
      <c r="CN6" s="46"/>
      <c r="CO6" s="46" t="s">
        <v>79</v>
      </c>
      <c r="CP6" s="46"/>
      <c r="CQ6" s="46"/>
      <c r="CR6" s="46" t="s">
        <v>153</v>
      </c>
      <c r="CS6" s="46"/>
      <c r="CT6" s="46"/>
      <c r="CU6" s="46" t="s">
        <v>154</v>
      </c>
      <c r="CV6" s="46"/>
      <c r="CW6" s="46"/>
      <c r="CX6" s="46" t="s">
        <v>155</v>
      </c>
      <c r="CY6" s="46"/>
      <c r="CZ6" s="46"/>
      <c r="DA6" s="46" t="s">
        <v>156</v>
      </c>
      <c r="DB6" s="46"/>
      <c r="DC6" s="46"/>
      <c r="DD6" s="102" t="s">
        <v>315</v>
      </c>
      <c r="DE6" s="102"/>
      <c r="DF6" s="102"/>
      <c r="DG6" s="102" t="s">
        <v>315</v>
      </c>
      <c r="DH6" s="102"/>
      <c r="DI6" s="102"/>
      <c r="DJ6" s="129" t="s">
        <v>3635</v>
      </c>
      <c r="DK6" s="129"/>
      <c r="DL6" s="129"/>
      <c r="DM6" s="129" t="s">
        <v>3635</v>
      </c>
      <c r="DN6" s="129"/>
      <c r="DO6" s="129"/>
      <c r="DP6" s="129" t="s">
        <v>3636</v>
      </c>
      <c r="DQ6" s="129"/>
      <c r="DR6" s="129"/>
      <c r="DS6" s="129" t="s">
        <v>3636</v>
      </c>
      <c r="DT6" s="129"/>
      <c r="DU6" s="129"/>
      <c r="DV6" s="63"/>
      <c r="DW6" s="63"/>
      <c r="DX6" s="63"/>
      <c r="DY6" s="63"/>
      <c r="DZ6" s="63"/>
    </row>
    <row r="7" spans="1:130" s="49" customFormat="1" x14ac:dyDescent="0.2">
      <c r="A7" s="46" t="s">
        <v>92</v>
      </c>
      <c r="B7" s="46" t="s">
        <v>93</v>
      </c>
      <c r="C7" s="46" t="s">
        <v>36</v>
      </c>
      <c r="D7" s="46" t="s">
        <v>37</v>
      </c>
      <c r="E7" s="46" t="s">
        <v>38</v>
      </c>
      <c r="F7" s="46" t="s">
        <v>39</v>
      </c>
      <c r="G7" s="46" t="s">
        <v>40</v>
      </c>
      <c r="H7" s="46" t="s">
        <v>41</v>
      </c>
      <c r="I7" s="46" t="s">
        <v>39</v>
      </c>
      <c r="J7" s="46" t="s">
        <v>40</v>
      </c>
      <c r="K7" s="46" t="s">
        <v>41</v>
      </c>
      <c r="L7" s="46" t="s">
        <v>39</v>
      </c>
      <c r="M7" s="46" t="s">
        <v>40</v>
      </c>
      <c r="N7" s="46" t="s">
        <v>41</v>
      </c>
      <c r="O7" s="46" t="s">
        <v>39</v>
      </c>
      <c r="P7" s="46" t="s">
        <v>40</v>
      </c>
      <c r="Q7" s="46" t="s">
        <v>41</v>
      </c>
      <c r="R7" s="46" t="s">
        <v>39</v>
      </c>
      <c r="S7" s="46" t="s">
        <v>40</v>
      </c>
      <c r="T7" s="46" t="s">
        <v>41</v>
      </c>
      <c r="U7" s="46" t="s">
        <v>39</v>
      </c>
      <c r="V7" s="46" t="s">
        <v>40</v>
      </c>
      <c r="W7" s="46" t="s">
        <v>41</v>
      </c>
      <c r="X7" s="46" t="s">
        <v>39</v>
      </c>
      <c r="Y7" s="46" t="s">
        <v>40</v>
      </c>
      <c r="Z7" s="46" t="s">
        <v>41</v>
      </c>
      <c r="AA7" s="46" t="s">
        <v>39</v>
      </c>
      <c r="AB7" s="46" t="s">
        <v>40</v>
      </c>
      <c r="AC7" s="46" t="s">
        <v>41</v>
      </c>
      <c r="AD7" s="46" t="s">
        <v>39</v>
      </c>
      <c r="AE7" s="46" t="s">
        <v>40</v>
      </c>
      <c r="AF7" s="46" t="s">
        <v>41</v>
      </c>
      <c r="AG7" s="46" t="s">
        <v>39</v>
      </c>
      <c r="AH7" s="46" t="s">
        <v>40</v>
      </c>
      <c r="AI7" s="46" t="s">
        <v>41</v>
      </c>
      <c r="AJ7" s="46" t="s">
        <v>39</v>
      </c>
      <c r="AK7" s="46" t="s">
        <v>40</v>
      </c>
      <c r="AL7" s="46" t="s">
        <v>41</v>
      </c>
      <c r="AM7" s="46" t="s">
        <v>39</v>
      </c>
      <c r="AN7" s="46" t="s">
        <v>40</v>
      </c>
      <c r="AO7" s="46" t="s">
        <v>41</v>
      </c>
      <c r="AP7" s="46" t="s">
        <v>39</v>
      </c>
      <c r="AQ7" s="46" t="s">
        <v>40</v>
      </c>
      <c r="AR7" s="46" t="s">
        <v>41</v>
      </c>
      <c r="AS7" s="46" t="s">
        <v>39</v>
      </c>
      <c r="AT7" s="46" t="s">
        <v>40</v>
      </c>
      <c r="AU7" s="46" t="s">
        <v>41</v>
      </c>
      <c r="AV7" s="46" t="s">
        <v>39</v>
      </c>
      <c r="AW7" s="46" t="s">
        <v>40</v>
      </c>
      <c r="AX7" s="46" t="s">
        <v>41</v>
      </c>
      <c r="AY7" s="46" t="s">
        <v>39</v>
      </c>
      <c r="AZ7" s="46" t="s">
        <v>40</v>
      </c>
      <c r="BA7" s="46" t="s">
        <v>41</v>
      </c>
      <c r="BB7" s="46" t="s">
        <v>39</v>
      </c>
      <c r="BC7" s="46" t="s">
        <v>40</v>
      </c>
      <c r="BD7" s="46" t="s">
        <v>41</v>
      </c>
      <c r="BE7" s="46" t="s">
        <v>39</v>
      </c>
      <c r="BF7" s="46" t="s">
        <v>40</v>
      </c>
      <c r="BG7" s="46" t="s">
        <v>41</v>
      </c>
      <c r="BH7" s="46" t="s">
        <v>39</v>
      </c>
      <c r="BI7" s="46" t="s">
        <v>40</v>
      </c>
      <c r="BJ7" s="46" t="s">
        <v>41</v>
      </c>
      <c r="BK7" s="46" t="s">
        <v>39</v>
      </c>
      <c r="BL7" s="46" t="s">
        <v>40</v>
      </c>
      <c r="BM7" s="46" t="s">
        <v>41</v>
      </c>
      <c r="BN7" s="46" t="s">
        <v>39</v>
      </c>
      <c r="BO7" s="46" t="s">
        <v>40</v>
      </c>
      <c r="BP7" s="46" t="s">
        <v>41</v>
      </c>
      <c r="BQ7" s="46" t="s">
        <v>39</v>
      </c>
      <c r="BR7" s="46" t="s">
        <v>40</v>
      </c>
      <c r="BS7" s="46" t="s">
        <v>41</v>
      </c>
      <c r="BT7" s="46" t="s">
        <v>39</v>
      </c>
      <c r="BU7" s="46" t="s">
        <v>40</v>
      </c>
      <c r="BV7" s="46" t="s">
        <v>41</v>
      </c>
      <c r="BW7" s="46" t="s">
        <v>39</v>
      </c>
      <c r="BX7" s="46" t="s">
        <v>40</v>
      </c>
      <c r="BY7" s="46" t="s">
        <v>41</v>
      </c>
      <c r="BZ7" s="46" t="s">
        <v>39</v>
      </c>
      <c r="CA7" s="46" t="s">
        <v>40</v>
      </c>
      <c r="CB7" s="46" t="s">
        <v>41</v>
      </c>
      <c r="CC7" s="46" t="s">
        <v>39</v>
      </c>
      <c r="CD7" s="46" t="s">
        <v>40</v>
      </c>
      <c r="CE7" s="46" t="s">
        <v>41</v>
      </c>
      <c r="CF7" s="46" t="s">
        <v>39</v>
      </c>
      <c r="CG7" s="46" t="s">
        <v>40</v>
      </c>
      <c r="CH7" s="46" t="s">
        <v>41</v>
      </c>
      <c r="CI7" s="46" t="s">
        <v>39</v>
      </c>
      <c r="CJ7" s="46" t="s">
        <v>40</v>
      </c>
      <c r="CK7" s="46" t="s">
        <v>41</v>
      </c>
      <c r="CL7" s="46" t="s">
        <v>39</v>
      </c>
      <c r="CM7" s="46" t="s">
        <v>40</v>
      </c>
      <c r="CN7" s="46" t="s">
        <v>41</v>
      </c>
      <c r="CO7" s="46" t="s">
        <v>39</v>
      </c>
      <c r="CP7" s="46" t="s">
        <v>40</v>
      </c>
      <c r="CQ7" s="46" t="s">
        <v>41</v>
      </c>
      <c r="CR7" s="46" t="s">
        <v>39</v>
      </c>
      <c r="CS7" s="46" t="s">
        <v>40</v>
      </c>
      <c r="CT7" s="46" t="s">
        <v>41</v>
      </c>
      <c r="CU7" s="46" t="s">
        <v>39</v>
      </c>
      <c r="CV7" s="46" t="s">
        <v>40</v>
      </c>
      <c r="CW7" s="46" t="s">
        <v>41</v>
      </c>
      <c r="CX7" s="46" t="s">
        <v>39</v>
      </c>
      <c r="CY7" s="46" t="s">
        <v>40</v>
      </c>
      <c r="CZ7" s="46" t="s">
        <v>41</v>
      </c>
      <c r="DA7" s="46" t="s">
        <v>39</v>
      </c>
      <c r="DB7" s="46" t="s">
        <v>40</v>
      </c>
      <c r="DC7" s="46" t="s">
        <v>41</v>
      </c>
      <c r="DD7" s="24" t="s">
        <v>39</v>
      </c>
      <c r="DE7" s="24" t="s">
        <v>40</v>
      </c>
      <c r="DF7" s="24" t="s">
        <v>41</v>
      </c>
      <c r="DG7" s="24" t="s">
        <v>39</v>
      </c>
      <c r="DH7" s="24" t="s">
        <v>39</v>
      </c>
      <c r="DI7" s="24" t="s">
        <v>39</v>
      </c>
      <c r="DJ7" s="130" t="s">
        <v>39</v>
      </c>
      <c r="DK7" s="130" t="s">
        <v>40</v>
      </c>
      <c r="DL7" s="130" t="s">
        <v>41</v>
      </c>
      <c r="DM7" s="130" t="s">
        <v>39</v>
      </c>
      <c r="DN7" s="130" t="s">
        <v>40</v>
      </c>
      <c r="DO7" s="130" t="s">
        <v>41</v>
      </c>
      <c r="DP7" s="130" t="s">
        <v>39</v>
      </c>
      <c r="DQ7" s="130" t="s">
        <v>40</v>
      </c>
      <c r="DR7" s="130" t="s">
        <v>41</v>
      </c>
      <c r="DS7" s="130" t="s">
        <v>39</v>
      </c>
      <c r="DT7" s="130" t="s">
        <v>40</v>
      </c>
      <c r="DU7" s="130" t="s">
        <v>41</v>
      </c>
      <c r="DV7" s="63"/>
      <c r="DW7" s="64"/>
      <c r="DX7" s="64"/>
      <c r="DY7" s="64"/>
      <c r="DZ7" s="63"/>
    </row>
    <row r="8" spans="1:130" x14ac:dyDescent="0.2">
      <c r="A8" t="s">
        <v>81</v>
      </c>
      <c r="B8" s="1" t="s">
        <v>304</v>
      </c>
      <c r="C8" t="s">
        <v>94</v>
      </c>
      <c r="D8" t="s">
        <v>218</v>
      </c>
      <c r="E8" t="s">
        <v>219</v>
      </c>
      <c r="F8">
        <v>43.1</v>
      </c>
      <c r="G8">
        <v>0</v>
      </c>
      <c r="H8">
        <v>0</v>
      </c>
      <c r="I8">
        <v>44</v>
      </c>
      <c r="J8">
        <v>0</v>
      </c>
      <c r="K8">
        <v>0</v>
      </c>
      <c r="L8">
        <v>9.4</v>
      </c>
      <c r="M8">
        <v>11</v>
      </c>
      <c r="N8">
        <v>117</v>
      </c>
      <c r="O8">
        <v>58.1</v>
      </c>
      <c r="P8">
        <v>68</v>
      </c>
      <c r="Q8">
        <v>117</v>
      </c>
      <c r="R8">
        <v>9.8000000000000007</v>
      </c>
      <c r="S8">
        <v>0</v>
      </c>
      <c r="T8">
        <v>0</v>
      </c>
      <c r="U8">
        <v>10.8</v>
      </c>
      <c r="V8">
        <v>0</v>
      </c>
      <c r="W8">
        <v>0</v>
      </c>
      <c r="X8">
        <v>58.3</v>
      </c>
      <c r="Y8">
        <v>243</v>
      </c>
      <c r="Z8">
        <v>417</v>
      </c>
      <c r="AA8">
        <v>417</v>
      </c>
      <c r="AB8">
        <v>0</v>
      </c>
      <c r="AC8">
        <v>0</v>
      </c>
      <c r="AD8">
        <v>99</v>
      </c>
      <c r="AE8">
        <v>0</v>
      </c>
      <c r="AF8">
        <v>0</v>
      </c>
      <c r="AM8">
        <v>18.38</v>
      </c>
      <c r="AN8">
        <v>13747</v>
      </c>
      <c r="AO8">
        <v>748</v>
      </c>
      <c r="AP8">
        <v>1.79</v>
      </c>
      <c r="AQ8">
        <v>748</v>
      </c>
      <c r="AR8">
        <v>417</v>
      </c>
      <c r="AS8">
        <v>31.4</v>
      </c>
      <c r="AT8">
        <v>131</v>
      </c>
      <c r="AU8">
        <v>417</v>
      </c>
      <c r="AV8">
        <v>0</v>
      </c>
      <c r="AW8">
        <v>0</v>
      </c>
      <c r="AX8">
        <v>38</v>
      </c>
      <c r="AY8">
        <v>0</v>
      </c>
      <c r="AZ8">
        <v>0</v>
      </c>
      <c r="BA8">
        <v>111</v>
      </c>
      <c r="BB8">
        <v>1.5</v>
      </c>
      <c r="BC8">
        <v>2</v>
      </c>
      <c r="BD8">
        <v>131</v>
      </c>
      <c r="BE8">
        <v>67</v>
      </c>
      <c r="BF8">
        <v>0</v>
      </c>
      <c r="BG8">
        <v>0</v>
      </c>
      <c r="BH8">
        <v>-9</v>
      </c>
      <c r="BI8">
        <v>0</v>
      </c>
      <c r="BJ8">
        <v>0</v>
      </c>
      <c r="BK8">
        <v>52</v>
      </c>
      <c r="BL8">
        <v>0</v>
      </c>
      <c r="BM8">
        <v>0</v>
      </c>
      <c r="BN8">
        <v>-11</v>
      </c>
      <c r="BO8">
        <v>0</v>
      </c>
      <c r="BP8">
        <v>0</v>
      </c>
      <c r="BQ8">
        <v>83</v>
      </c>
      <c r="BR8">
        <v>0</v>
      </c>
      <c r="BS8">
        <v>0</v>
      </c>
      <c r="BT8">
        <v>-2</v>
      </c>
      <c r="BU8">
        <v>0</v>
      </c>
      <c r="BV8">
        <v>0</v>
      </c>
      <c r="BW8">
        <v>12.1</v>
      </c>
      <c r="BX8">
        <v>12</v>
      </c>
      <c r="BY8">
        <v>99</v>
      </c>
      <c r="BZ8">
        <v>24.1</v>
      </c>
      <c r="CA8">
        <v>26</v>
      </c>
      <c r="CB8">
        <v>108</v>
      </c>
      <c r="CC8">
        <v>0</v>
      </c>
      <c r="CD8">
        <v>0</v>
      </c>
      <c r="CE8">
        <v>36</v>
      </c>
      <c r="CF8">
        <v>7.4</v>
      </c>
      <c r="CG8">
        <v>8</v>
      </c>
      <c r="CH8">
        <v>108</v>
      </c>
      <c r="CI8">
        <v>84</v>
      </c>
      <c r="CJ8">
        <v>81</v>
      </c>
      <c r="CK8">
        <v>97</v>
      </c>
      <c r="CL8">
        <v>0</v>
      </c>
      <c r="CM8">
        <v>0</v>
      </c>
      <c r="CN8">
        <v>0</v>
      </c>
      <c r="CU8" s="2">
        <f>CV8/CW8*100</f>
        <v>83.505154639175259</v>
      </c>
      <c r="CV8">
        <v>81</v>
      </c>
      <c r="CW8">
        <v>97</v>
      </c>
      <c r="CX8">
        <v>0</v>
      </c>
      <c r="CY8">
        <v>0</v>
      </c>
      <c r="CZ8">
        <v>0</v>
      </c>
      <c r="DA8">
        <v>86.2</v>
      </c>
      <c r="DB8">
        <v>25</v>
      </c>
      <c r="DC8">
        <v>29</v>
      </c>
      <c r="DD8" s="53">
        <f>DE8/DF8*1000</f>
        <v>15.186028853454822</v>
      </c>
      <c r="DE8">
        <v>20</v>
      </c>
      <c r="DF8">
        <v>1317</v>
      </c>
      <c r="DG8">
        <v>12</v>
      </c>
      <c r="DH8">
        <v>10</v>
      </c>
      <c r="DI8" s="140" t="s">
        <v>3639</v>
      </c>
      <c r="DJ8">
        <v>66</v>
      </c>
      <c r="DK8">
        <v>0</v>
      </c>
      <c r="DL8">
        <v>0</v>
      </c>
      <c r="DM8">
        <v>51</v>
      </c>
      <c r="DN8">
        <v>0</v>
      </c>
      <c r="DO8">
        <v>0</v>
      </c>
      <c r="DP8">
        <v>59</v>
      </c>
      <c r="DQ8">
        <v>0</v>
      </c>
      <c r="DR8">
        <v>0</v>
      </c>
      <c r="DS8">
        <v>51</v>
      </c>
      <c r="DT8">
        <v>0</v>
      </c>
      <c r="DU8">
        <v>0</v>
      </c>
    </row>
    <row r="9" spans="1:130" x14ac:dyDescent="0.2">
      <c r="A9" t="s">
        <v>82</v>
      </c>
      <c r="B9" s="1" t="s">
        <v>305</v>
      </c>
      <c r="C9" t="s">
        <v>94</v>
      </c>
      <c r="D9" t="s">
        <v>220</v>
      </c>
      <c r="E9" t="s">
        <v>221</v>
      </c>
      <c r="F9">
        <v>43.1</v>
      </c>
      <c r="G9">
        <v>0</v>
      </c>
      <c r="H9">
        <v>0</v>
      </c>
      <c r="I9">
        <v>45.1</v>
      </c>
      <c r="J9">
        <v>0</v>
      </c>
      <c r="K9">
        <v>0</v>
      </c>
      <c r="L9">
        <v>5.7</v>
      </c>
      <c r="M9">
        <v>6</v>
      </c>
      <c r="N9">
        <v>105</v>
      </c>
      <c r="O9">
        <v>66.7</v>
      </c>
      <c r="P9">
        <v>70</v>
      </c>
      <c r="Q9">
        <v>105</v>
      </c>
      <c r="R9">
        <v>9.8000000000000007</v>
      </c>
      <c r="S9">
        <v>0</v>
      </c>
      <c r="T9">
        <v>0</v>
      </c>
      <c r="U9">
        <v>13.1</v>
      </c>
      <c r="V9">
        <v>0</v>
      </c>
      <c r="W9">
        <v>0</v>
      </c>
      <c r="X9">
        <v>55.2</v>
      </c>
      <c r="Y9">
        <v>187</v>
      </c>
      <c r="Z9">
        <v>339</v>
      </c>
      <c r="AA9">
        <v>339</v>
      </c>
      <c r="AB9">
        <v>0</v>
      </c>
      <c r="AC9">
        <v>0</v>
      </c>
      <c r="AD9">
        <v>89</v>
      </c>
      <c r="AE9">
        <v>0</v>
      </c>
      <c r="AF9">
        <v>0</v>
      </c>
      <c r="AM9">
        <v>21.24</v>
      </c>
      <c r="AN9">
        <v>14548</v>
      </c>
      <c r="AO9">
        <v>685</v>
      </c>
      <c r="AP9">
        <v>2.02</v>
      </c>
      <c r="AQ9">
        <v>685</v>
      </c>
      <c r="AR9">
        <v>339</v>
      </c>
      <c r="AS9">
        <v>37.799999999999997</v>
      </c>
      <c r="AT9">
        <v>128</v>
      </c>
      <c r="AU9">
        <v>339</v>
      </c>
      <c r="AV9">
        <v>0</v>
      </c>
      <c r="AW9">
        <v>0</v>
      </c>
      <c r="AX9">
        <v>13</v>
      </c>
      <c r="AY9">
        <v>0</v>
      </c>
      <c r="AZ9">
        <v>0</v>
      </c>
      <c r="BA9">
        <v>99</v>
      </c>
      <c r="BB9">
        <v>8</v>
      </c>
      <c r="BC9">
        <v>9</v>
      </c>
      <c r="BD9">
        <v>112</v>
      </c>
      <c r="BE9">
        <v>71</v>
      </c>
      <c r="BF9">
        <v>0</v>
      </c>
      <c r="BG9">
        <v>0</v>
      </c>
      <c r="BH9">
        <v>-2</v>
      </c>
      <c r="BI9">
        <v>0</v>
      </c>
      <c r="BJ9">
        <v>0</v>
      </c>
      <c r="BK9">
        <v>56</v>
      </c>
      <c r="BL9">
        <v>0</v>
      </c>
      <c r="BM9">
        <v>0</v>
      </c>
      <c r="BN9">
        <v>-3</v>
      </c>
      <c r="BO9">
        <v>0</v>
      </c>
      <c r="BP9">
        <v>0</v>
      </c>
      <c r="BQ9">
        <v>77</v>
      </c>
      <c r="BR9">
        <v>0</v>
      </c>
      <c r="BS9">
        <v>0</v>
      </c>
      <c r="BT9">
        <v>-6</v>
      </c>
      <c r="BU9">
        <v>0</v>
      </c>
      <c r="BV9">
        <v>0</v>
      </c>
      <c r="BW9">
        <v>1</v>
      </c>
      <c r="BX9">
        <v>1</v>
      </c>
      <c r="BY9">
        <v>98</v>
      </c>
      <c r="BZ9">
        <v>32.6</v>
      </c>
      <c r="CA9">
        <v>30</v>
      </c>
      <c r="CB9">
        <v>92</v>
      </c>
      <c r="CC9">
        <v>0</v>
      </c>
      <c r="CD9">
        <v>0</v>
      </c>
      <c r="CE9">
        <v>9</v>
      </c>
      <c r="CF9">
        <v>13</v>
      </c>
      <c r="CG9">
        <v>12</v>
      </c>
      <c r="CH9">
        <v>92</v>
      </c>
      <c r="CI9">
        <v>69</v>
      </c>
      <c r="CJ9">
        <v>63</v>
      </c>
      <c r="CK9">
        <v>91</v>
      </c>
      <c r="CL9">
        <v>-9</v>
      </c>
      <c r="CM9">
        <v>0</v>
      </c>
      <c r="CN9">
        <v>0</v>
      </c>
      <c r="CO9">
        <v>69</v>
      </c>
      <c r="CP9">
        <v>63</v>
      </c>
      <c r="CQ9">
        <v>91</v>
      </c>
      <c r="CR9">
        <v>-9</v>
      </c>
      <c r="CS9">
        <v>0</v>
      </c>
      <c r="CT9">
        <v>0</v>
      </c>
      <c r="CU9" s="2"/>
      <c r="DA9">
        <v>77.8</v>
      </c>
      <c r="DB9">
        <v>7</v>
      </c>
      <c r="DC9">
        <v>9</v>
      </c>
      <c r="DD9" s="53">
        <f t="shared" ref="DD9:DD58" si="0">DE9/DF9*1000</f>
        <v>19.073569482288828</v>
      </c>
      <c r="DE9">
        <v>21</v>
      </c>
      <c r="DF9">
        <v>1101</v>
      </c>
      <c r="DG9">
        <v>2</v>
      </c>
      <c r="DH9">
        <v>2</v>
      </c>
      <c r="DI9" s="140" t="s">
        <v>3639</v>
      </c>
      <c r="DJ9">
        <v>40</v>
      </c>
      <c r="DK9">
        <v>0</v>
      </c>
      <c r="DL9">
        <v>0</v>
      </c>
      <c r="DM9">
        <v>40</v>
      </c>
      <c r="DN9">
        <v>0</v>
      </c>
      <c r="DO9">
        <v>0</v>
      </c>
      <c r="DP9">
        <v>124</v>
      </c>
      <c r="DQ9">
        <v>0</v>
      </c>
      <c r="DR9">
        <v>0</v>
      </c>
      <c r="DS9">
        <v>121</v>
      </c>
      <c r="DT9">
        <v>0</v>
      </c>
      <c r="DU9">
        <v>0</v>
      </c>
    </row>
    <row r="10" spans="1:130" x14ac:dyDescent="0.2">
      <c r="A10" t="s">
        <v>83</v>
      </c>
      <c r="B10" s="1" t="s">
        <v>306</v>
      </c>
      <c r="C10" t="s">
        <v>94</v>
      </c>
      <c r="D10" t="s">
        <v>222</v>
      </c>
      <c r="E10" t="s">
        <v>223</v>
      </c>
      <c r="F10">
        <v>43.1</v>
      </c>
      <c r="G10">
        <v>0</v>
      </c>
      <c r="H10">
        <v>0</v>
      </c>
      <c r="I10">
        <v>44.3</v>
      </c>
      <c r="J10">
        <v>0</v>
      </c>
      <c r="K10">
        <v>0</v>
      </c>
      <c r="L10">
        <v>6.7</v>
      </c>
      <c r="M10">
        <v>6</v>
      </c>
      <c r="N10">
        <v>90</v>
      </c>
      <c r="O10">
        <v>53.3</v>
      </c>
      <c r="P10">
        <v>48</v>
      </c>
      <c r="Q10">
        <v>90</v>
      </c>
      <c r="R10">
        <v>9.8000000000000007</v>
      </c>
      <c r="S10">
        <v>0</v>
      </c>
      <c r="T10">
        <v>0</v>
      </c>
      <c r="U10">
        <v>10.199999999999999</v>
      </c>
      <c r="V10">
        <v>0</v>
      </c>
      <c r="W10">
        <v>0</v>
      </c>
      <c r="X10">
        <v>60.6</v>
      </c>
      <c r="Y10">
        <v>189</v>
      </c>
      <c r="Z10">
        <v>312</v>
      </c>
      <c r="AA10">
        <v>312</v>
      </c>
      <c r="AB10">
        <v>0</v>
      </c>
      <c r="AC10">
        <v>0</v>
      </c>
      <c r="AD10">
        <v>46</v>
      </c>
      <c r="AE10">
        <v>0</v>
      </c>
      <c r="AF10">
        <v>0</v>
      </c>
      <c r="AM10">
        <v>20.07</v>
      </c>
      <c r="AN10">
        <v>14914</v>
      </c>
      <c r="AO10">
        <v>743</v>
      </c>
      <c r="AP10">
        <v>2.38</v>
      </c>
      <c r="AQ10">
        <v>743</v>
      </c>
      <c r="AR10">
        <v>312</v>
      </c>
      <c r="AS10">
        <v>31.1</v>
      </c>
      <c r="AT10">
        <v>97</v>
      </c>
      <c r="AU10">
        <v>312</v>
      </c>
      <c r="AV10">
        <v>13.3</v>
      </c>
      <c r="AW10">
        <v>2</v>
      </c>
      <c r="AX10">
        <v>15</v>
      </c>
      <c r="AY10">
        <v>1.1000000000000001</v>
      </c>
      <c r="AZ10">
        <v>1</v>
      </c>
      <c r="BA10">
        <v>93</v>
      </c>
      <c r="BB10">
        <v>8.8000000000000007</v>
      </c>
      <c r="BC10">
        <v>10</v>
      </c>
      <c r="BD10">
        <v>113</v>
      </c>
      <c r="BE10">
        <v>52</v>
      </c>
      <c r="BF10">
        <v>0</v>
      </c>
      <c r="BG10">
        <v>0</v>
      </c>
      <c r="BH10">
        <v>-15</v>
      </c>
      <c r="BI10">
        <v>0</v>
      </c>
      <c r="BJ10">
        <v>0</v>
      </c>
      <c r="BK10">
        <v>40</v>
      </c>
      <c r="BL10">
        <v>0</v>
      </c>
      <c r="BM10">
        <v>0</v>
      </c>
      <c r="BN10">
        <v>-14</v>
      </c>
      <c r="BO10">
        <v>0</v>
      </c>
      <c r="BP10">
        <v>0</v>
      </c>
      <c r="BQ10">
        <v>60</v>
      </c>
      <c r="BR10">
        <v>0</v>
      </c>
      <c r="BS10">
        <v>0</v>
      </c>
      <c r="BT10">
        <v>-16</v>
      </c>
      <c r="BU10">
        <v>0</v>
      </c>
      <c r="BV10">
        <v>0</v>
      </c>
      <c r="BW10">
        <v>12.2</v>
      </c>
      <c r="BX10">
        <v>9</v>
      </c>
      <c r="BY10">
        <v>74</v>
      </c>
      <c r="BZ10">
        <v>16.399999999999999</v>
      </c>
      <c r="CA10">
        <v>12</v>
      </c>
      <c r="CB10">
        <v>73</v>
      </c>
      <c r="CF10">
        <v>16.399999999999999</v>
      </c>
      <c r="CG10">
        <v>12</v>
      </c>
      <c r="CH10">
        <v>73</v>
      </c>
      <c r="CI10">
        <v>59</v>
      </c>
      <c r="CJ10">
        <v>38</v>
      </c>
      <c r="CK10">
        <v>64</v>
      </c>
      <c r="CL10">
        <v>-15</v>
      </c>
      <c r="CM10">
        <v>0</v>
      </c>
      <c r="CN10">
        <v>0</v>
      </c>
      <c r="CO10">
        <v>59</v>
      </c>
      <c r="CP10">
        <v>38</v>
      </c>
      <c r="CQ10">
        <v>64</v>
      </c>
      <c r="CR10">
        <v>-15</v>
      </c>
      <c r="CS10">
        <v>0</v>
      </c>
      <c r="CT10">
        <v>0</v>
      </c>
      <c r="CU10" s="2"/>
      <c r="DA10">
        <v>79.099999999999994</v>
      </c>
      <c r="DB10">
        <v>34</v>
      </c>
      <c r="DC10">
        <v>43</v>
      </c>
      <c r="DD10" s="53">
        <f t="shared" si="0"/>
        <v>100.4728132387707</v>
      </c>
      <c r="DE10">
        <v>85</v>
      </c>
      <c r="DF10">
        <v>846</v>
      </c>
      <c r="DG10">
        <v>3</v>
      </c>
      <c r="DH10">
        <v>3</v>
      </c>
      <c r="DI10" s="140" t="s">
        <v>3639</v>
      </c>
      <c r="DJ10">
        <v>15</v>
      </c>
      <c r="DK10">
        <v>0</v>
      </c>
      <c r="DL10">
        <v>0</v>
      </c>
      <c r="DM10">
        <v>15</v>
      </c>
      <c r="DN10">
        <v>0</v>
      </c>
      <c r="DO10">
        <v>0</v>
      </c>
      <c r="DP10">
        <v>63</v>
      </c>
      <c r="DQ10">
        <v>0</v>
      </c>
      <c r="DR10">
        <v>0</v>
      </c>
      <c r="DS10">
        <v>60</v>
      </c>
      <c r="DT10">
        <v>0</v>
      </c>
      <c r="DU10">
        <v>0</v>
      </c>
    </row>
    <row r="11" spans="1:130" x14ac:dyDescent="0.2">
      <c r="A11" t="s">
        <v>84</v>
      </c>
      <c r="B11" s="1" t="s">
        <v>307</v>
      </c>
      <c r="C11" t="s">
        <v>94</v>
      </c>
      <c r="D11" t="s">
        <v>224</v>
      </c>
      <c r="E11" t="s">
        <v>219</v>
      </c>
      <c r="F11">
        <v>43.1</v>
      </c>
      <c r="G11">
        <v>0</v>
      </c>
      <c r="H11">
        <v>0</v>
      </c>
      <c r="I11">
        <v>42.2</v>
      </c>
      <c r="J11">
        <v>0</v>
      </c>
      <c r="K11">
        <v>0</v>
      </c>
      <c r="L11">
        <v>7.4</v>
      </c>
      <c r="M11">
        <v>6</v>
      </c>
      <c r="N11">
        <v>81</v>
      </c>
      <c r="O11">
        <v>45.7</v>
      </c>
      <c r="P11">
        <v>37</v>
      </c>
      <c r="Q11">
        <v>81</v>
      </c>
      <c r="R11">
        <v>9.8000000000000007</v>
      </c>
      <c r="S11">
        <v>0</v>
      </c>
      <c r="T11">
        <v>0</v>
      </c>
      <c r="U11">
        <v>8.6999999999999993</v>
      </c>
      <c r="V11">
        <v>0</v>
      </c>
      <c r="W11">
        <v>0</v>
      </c>
      <c r="X11">
        <v>53</v>
      </c>
      <c r="Y11">
        <v>148</v>
      </c>
      <c r="Z11">
        <v>279</v>
      </c>
      <c r="AA11">
        <v>279</v>
      </c>
      <c r="AB11">
        <v>0</v>
      </c>
      <c r="AC11">
        <v>0</v>
      </c>
      <c r="AD11">
        <v>36</v>
      </c>
      <c r="AE11">
        <v>0</v>
      </c>
      <c r="AF11">
        <v>0</v>
      </c>
      <c r="AM11">
        <v>16.420000000000002</v>
      </c>
      <c r="AN11">
        <v>8705</v>
      </c>
      <c r="AO11">
        <v>530</v>
      </c>
      <c r="AP11">
        <v>1.81</v>
      </c>
      <c r="AQ11">
        <v>560</v>
      </c>
      <c r="AR11">
        <v>309</v>
      </c>
      <c r="AS11">
        <v>23.7</v>
      </c>
      <c r="AT11">
        <v>66</v>
      </c>
      <c r="AU11">
        <v>279</v>
      </c>
      <c r="AV11">
        <v>4.2</v>
      </c>
      <c r="AW11">
        <v>1</v>
      </c>
      <c r="AX11">
        <v>24</v>
      </c>
      <c r="AY11">
        <v>1.3</v>
      </c>
      <c r="AZ11">
        <v>1</v>
      </c>
      <c r="BA11">
        <v>75</v>
      </c>
      <c r="BB11">
        <v>8.3000000000000007</v>
      </c>
      <c r="BC11">
        <v>7</v>
      </c>
      <c r="BD11">
        <v>84</v>
      </c>
      <c r="BE11">
        <v>86</v>
      </c>
      <c r="BF11">
        <v>0</v>
      </c>
      <c r="BG11">
        <v>0</v>
      </c>
      <c r="BH11">
        <v>10</v>
      </c>
      <c r="BI11">
        <v>0</v>
      </c>
      <c r="BJ11">
        <v>0</v>
      </c>
      <c r="BK11">
        <v>69</v>
      </c>
      <c r="BL11">
        <v>0</v>
      </c>
      <c r="BM11">
        <v>0</v>
      </c>
      <c r="BN11">
        <v>5</v>
      </c>
      <c r="BO11">
        <v>0</v>
      </c>
      <c r="BP11">
        <v>0</v>
      </c>
      <c r="BQ11">
        <v>90</v>
      </c>
      <c r="BR11">
        <v>0</v>
      </c>
      <c r="BS11">
        <v>0</v>
      </c>
      <c r="BT11">
        <v>6</v>
      </c>
      <c r="BU11">
        <v>0</v>
      </c>
      <c r="BV11">
        <v>0</v>
      </c>
      <c r="BW11">
        <v>21.9</v>
      </c>
      <c r="BX11">
        <v>14</v>
      </c>
      <c r="BY11">
        <v>64</v>
      </c>
      <c r="BZ11">
        <v>26.4</v>
      </c>
      <c r="CA11">
        <v>19</v>
      </c>
      <c r="CB11">
        <v>72</v>
      </c>
      <c r="CC11">
        <v>5.9</v>
      </c>
      <c r="CD11">
        <v>1</v>
      </c>
      <c r="CE11">
        <v>17</v>
      </c>
      <c r="CF11">
        <v>5.6</v>
      </c>
      <c r="CG11">
        <v>4</v>
      </c>
      <c r="CH11">
        <v>72</v>
      </c>
      <c r="CI11">
        <v>86</v>
      </c>
      <c r="CJ11">
        <v>61</v>
      </c>
      <c r="CK11">
        <v>71</v>
      </c>
      <c r="CL11">
        <v>6</v>
      </c>
      <c r="CM11">
        <v>0</v>
      </c>
      <c r="CN11">
        <v>0</v>
      </c>
      <c r="CO11">
        <v>86</v>
      </c>
      <c r="CP11">
        <v>61</v>
      </c>
      <c r="CQ11">
        <v>71</v>
      </c>
      <c r="CR11">
        <v>6</v>
      </c>
      <c r="CS11">
        <v>0</v>
      </c>
      <c r="CT11">
        <v>0</v>
      </c>
      <c r="CU11" s="2"/>
      <c r="DA11">
        <v>94.1</v>
      </c>
      <c r="DB11">
        <v>16</v>
      </c>
      <c r="DC11">
        <v>17</v>
      </c>
      <c r="DD11" s="53">
        <f t="shared" si="0"/>
        <v>124.16555407209613</v>
      </c>
      <c r="DE11">
        <v>93</v>
      </c>
      <c r="DF11">
        <v>749</v>
      </c>
      <c r="DG11">
        <v>4</v>
      </c>
      <c r="DH11">
        <v>4</v>
      </c>
      <c r="DI11" s="140" t="s">
        <v>3639</v>
      </c>
    </row>
    <row r="12" spans="1:130" x14ac:dyDescent="0.2">
      <c r="A12" t="s">
        <v>85</v>
      </c>
      <c r="B12" s="1" t="s">
        <v>308</v>
      </c>
      <c r="C12" t="s">
        <v>94</v>
      </c>
      <c r="D12" t="s">
        <v>225</v>
      </c>
      <c r="E12" t="s">
        <v>226</v>
      </c>
      <c r="F12">
        <v>43.1</v>
      </c>
      <c r="G12">
        <v>0</v>
      </c>
      <c r="H12">
        <v>0</v>
      </c>
      <c r="I12">
        <v>39.700000000000003</v>
      </c>
      <c r="J12">
        <v>0</v>
      </c>
      <c r="K12">
        <v>0</v>
      </c>
      <c r="L12">
        <v>21.2</v>
      </c>
      <c r="M12">
        <v>11</v>
      </c>
      <c r="N12">
        <v>52</v>
      </c>
      <c r="O12">
        <v>30.8</v>
      </c>
      <c r="P12">
        <v>16</v>
      </c>
      <c r="Q12">
        <v>52</v>
      </c>
      <c r="R12">
        <v>9.8000000000000007</v>
      </c>
      <c r="S12">
        <v>0</v>
      </c>
      <c r="T12">
        <v>0</v>
      </c>
      <c r="U12">
        <v>5.0999999999999996</v>
      </c>
      <c r="V12">
        <v>0</v>
      </c>
      <c r="W12">
        <v>0</v>
      </c>
      <c r="X12">
        <v>61</v>
      </c>
      <c r="Y12">
        <v>210</v>
      </c>
      <c r="Z12">
        <v>344</v>
      </c>
      <c r="AA12">
        <v>344</v>
      </c>
      <c r="AB12">
        <v>0</v>
      </c>
      <c r="AC12">
        <v>0</v>
      </c>
      <c r="AM12">
        <v>16.309999999999999</v>
      </c>
      <c r="AN12">
        <v>11629</v>
      </c>
      <c r="AO12">
        <v>713</v>
      </c>
      <c r="AP12">
        <v>2.0699999999999998</v>
      </c>
      <c r="AQ12">
        <v>713</v>
      </c>
      <c r="AR12">
        <v>344</v>
      </c>
      <c r="AS12">
        <v>39.799999999999997</v>
      </c>
      <c r="AT12">
        <v>137</v>
      </c>
      <c r="AU12">
        <v>344</v>
      </c>
      <c r="AV12">
        <v>3.3</v>
      </c>
      <c r="AW12">
        <v>2</v>
      </c>
      <c r="AX12">
        <v>61</v>
      </c>
      <c r="AY12">
        <v>0</v>
      </c>
      <c r="AZ12">
        <v>0</v>
      </c>
      <c r="BA12">
        <v>72</v>
      </c>
      <c r="BB12">
        <v>2.9</v>
      </c>
      <c r="BC12">
        <v>2</v>
      </c>
      <c r="BD12">
        <v>70</v>
      </c>
      <c r="BE12">
        <v>79</v>
      </c>
      <c r="BF12">
        <v>0</v>
      </c>
      <c r="BG12">
        <v>0</v>
      </c>
      <c r="BH12">
        <v>1</v>
      </c>
      <c r="BI12">
        <v>0</v>
      </c>
      <c r="BJ12">
        <v>0</v>
      </c>
      <c r="BK12">
        <v>66</v>
      </c>
      <c r="BL12">
        <v>0</v>
      </c>
      <c r="BM12">
        <v>0</v>
      </c>
      <c r="BN12">
        <v>1</v>
      </c>
      <c r="BO12">
        <v>0</v>
      </c>
      <c r="BP12">
        <v>0</v>
      </c>
      <c r="BQ12">
        <v>85</v>
      </c>
      <c r="BR12">
        <v>0</v>
      </c>
      <c r="BS12">
        <v>0</v>
      </c>
      <c r="BT12">
        <v>-1</v>
      </c>
      <c r="BU12">
        <v>0</v>
      </c>
      <c r="BV12">
        <v>0</v>
      </c>
      <c r="BW12">
        <v>18.899999999999999</v>
      </c>
      <c r="BX12">
        <v>7</v>
      </c>
      <c r="BY12">
        <v>37</v>
      </c>
      <c r="BZ12">
        <v>9.4</v>
      </c>
      <c r="CA12">
        <v>5</v>
      </c>
      <c r="CB12">
        <v>53</v>
      </c>
      <c r="CC12">
        <v>6.1</v>
      </c>
      <c r="CD12">
        <v>3</v>
      </c>
      <c r="CE12">
        <v>49</v>
      </c>
      <c r="CF12">
        <v>1.9</v>
      </c>
      <c r="CG12">
        <v>1</v>
      </c>
      <c r="CH12">
        <v>53</v>
      </c>
      <c r="CI12">
        <v>92</v>
      </c>
      <c r="CJ12">
        <v>45</v>
      </c>
      <c r="CK12">
        <v>49</v>
      </c>
      <c r="CL12">
        <v>2</v>
      </c>
      <c r="CM12">
        <v>0</v>
      </c>
      <c r="CN12">
        <v>0</v>
      </c>
      <c r="CO12">
        <v>100</v>
      </c>
      <c r="CP12">
        <v>9</v>
      </c>
      <c r="CQ12">
        <v>9</v>
      </c>
      <c r="CS12">
        <v>0</v>
      </c>
      <c r="CT12">
        <v>0</v>
      </c>
      <c r="CU12" s="2">
        <f t="shared" ref="CU12:CU72" si="1">CV12/CW12*100</f>
        <v>90</v>
      </c>
      <c r="CV12">
        <v>36</v>
      </c>
      <c r="CW12">
        <v>40</v>
      </c>
      <c r="CX12">
        <v>-1</v>
      </c>
      <c r="CY12">
        <v>0</v>
      </c>
      <c r="CZ12">
        <v>0</v>
      </c>
      <c r="DA12">
        <v>91.5</v>
      </c>
      <c r="DB12">
        <v>43</v>
      </c>
      <c r="DC12">
        <v>47</v>
      </c>
      <c r="DD12" s="53">
        <f t="shared" si="0"/>
        <v>79.295154185022028</v>
      </c>
      <c r="DE12">
        <v>36</v>
      </c>
      <c r="DF12">
        <v>454</v>
      </c>
      <c r="DG12">
        <v>3</v>
      </c>
      <c r="DH12">
        <v>3</v>
      </c>
      <c r="DI12" s="140" t="s">
        <v>3639</v>
      </c>
    </row>
    <row r="13" spans="1:130" x14ac:dyDescent="0.2">
      <c r="A13" t="s">
        <v>86</v>
      </c>
      <c r="B13" s="1" t="s">
        <v>309</v>
      </c>
      <c r="C13" t="s">
        <v>94</v>
      </c>
      <c r="D13" t="s">
        <v>227</v>
      </c>
      <c r="E13" t="s">
        <v>223</v>
      </c>
      <c r="F13">
        <v>43.1</v>
      </c>
      <c r="G13">
        <v>0</v>
      </c>
      <c r="H13">
        <v>0</v>
      </c>
      <c r="I13">
        <v>45.6</v>
      </c>
      <c r="J13">
        <v>0</v>
      </c>
      <c r="K13">
        <v>0</v>
      </c>
      <c r="L13">
        <v>8.5</v>
      </c>
      <c r="M13">
        <v>6</v>
      </c>
      <c r="N13">
        <v>71</v>
      </c>
      <c r="O13">
        <v>32.4</v>
      </c>
      <c r="P13">
        <v>23</v>
      </c>
      <c r="Q13">
        <v>71</v>
      </c>
      <c r="R13">
        <v>9.8000000000000007</v>
      </c>
      <c r="S13">
        <v>0</v>
      </c>
      <c r="T13">
        <v>0</v>
      </c>
      <c r="U13">
        <v>6.2</v>
      </c>
      <c r="V13">
        <v>0</v>
      </c>
      <c r="W13">
        <v>0</v>
      </c>
      <c r="X13">
        <v>63.9</v>
      </c>
      <c r="Y13">
        <v>244</v>
      </c>
      <c r="Z13">
        <v>382</v>
      </c>
      <c r="AA13">
        <v>382</v>
      </c>
      <c r="AB13">
        <v>0</v>
      </c>
      <c r="AC13">
        <v>0</v>
      </c>
      <c r="AD13">
        <v>82</v>
      </c>
      <c r="AE13">
        <v>0</v>
      </c>
      <c r="AF13">
        <v>0</v>
      </c>
      <c r="AM13">
        <v>14.53</v>
      </c>
      <c r="AN13">
        <v>13351</v>
      </c>
      <c r="AO13">
        <v>919</v>
      </c>
      <c r="AP13">
        <v>2.41</v>
      </c>
      <c r="AQ13">
        <v>919</v>
      </c>
      <c r="AR13">
        <v>382</v>
      </c>
      <c r="AS13">
        <v>35.299999999999997</v>
      </c>
      <c r="AT13">
        <v>135</v>
      </c>
      <c r="AU13">
        <v>382</v>
      </c>
      <c r="AV13">
        <v>6.3</v>
      </c>
      <c r="AW13">
        <v>5</v>
      </c>
      <c r="AX13">
        <v>79</v>
      </c>
      <c r="AY13">
        <v>1.1000000000000001</v>
      </c>
      <c r="AZ13">
        <v>1</v>
      </c>
      <c r="BA13">
        <v>89</v>
      </c>
      <c r="BB13">
        <v>7</v>
      </c>
      <c r="BC13">
        <v>6</v>
      </c>
      <c r="BD13">
        <v>86</v>
      </c>
      <c r="BE13">
        <v>67</v>
      </c>
      <c r="BF13">
        <v>0</v>
      </c>
      <c r="BG13">
        <v>0</v>
      </c>
      <c r="BH13">
        <v>-5</v>
      </c>
      <c r="BI13">
        <v>0</v>
      </c>
      <c r="BJ13">
        <v>0</v>
      </c>
      <c r="BK13">
        <v>52</v>
      </c>
      <c r="BL13">
        <v>0</v>
      </c>
      <c r="BM13">
        <v>0</v>
      </c>
      <c r="BN13">
        <v>-9</v>
      </c>
      <c r="BO13">
        <v>0</v>
      </c>
      <c r="BP13">
        <v>0</v>
      </c>
      <c r="BQ13">
        <v>82</v>
      </c>
      <c r="BR13">
        <v>0</v>
      </c>
      <c r="BS13">
        <v>0</v>
      </c>
      <c r="BT13">
        <v>1</v>
      </c>
      <c r="BU13">
        <v>0</v>
      </c>
      <c r="BV13">
        <v>0</v>
      </c>
      <c r="BW13">
        <v>13.8</v>
      </c>
      <c r="BX13">
        <v>8</v>
      </c>
      <c r="BY13">
        <v>58</v>
      </c>
      <c r="BZ13">
        <v>6.4</v>
      </c>
      <c r="CA13">
        <v>5</v>
      </c>
      <c r="CB13">
        <v>78</v>
      </c>
      <c r="CC13">
        <v>9.5</v>
      </c>
      <c r="CD13">
        <v>6</v>
      </c>
      <c r="CE13">
        <v>63</v>
      </c>
      <c r="CF13">
        <v>2.6</v>
      </c>
      <c r="CG13">
        <v>2</v>
      </c>
      <c r="CH13">
        <v>78</v>
      </c>
      <c r="CI13">
        <v>84</v>
      </c>
      <c r="CJ13">
        <v>64</v>
      </c>
      <c r="CK13">
        <v>76</v>
      </c>
      <c r="CL13">
        <v>3</v>
      </c>
      <c r="CM13">
        <v>0</v>
      </c>
      <c r="CN13">
        <v>0</v>
      </c>
      <c r="CO13">
        <v>88</v>
      </c>
      <c r="CP13">
        <v>57</v>
      </c>
      <c r="CQ13">
        <v>65</v>
      </c>
      <c r="CR13">
        <v>5</v>
      </c>
      <c r="CS13">
        <v>0</v>
      </c>
      <c r="CT13">
        <v>0</v>
      </c>
      <c r="CU13" s="2">
        <f t="shared" si="1"/>
        <v>63.636363636363633</v>
      </c>
      <c r="CV13">
        <v>7</v>
      </c>
      <c r="CW13">
        <v>11</v>
      </c>
      <c r="CX13">
        <v>-10</v>
      </c>
      <c r="CY13">
        <v>0</v>
      </c>
      <c r="CZ13">
        <v>0</v>
      </c>
      <c r="DA13">
        <v>71.400000000000006</v>
      </c>
      <c r="DB13">
        <v>40</v>
      </c>
      <c r="DC13">
        <v>56</v>
      </c>
      <c r="DD13" s="53">
        <f t="shared" si="0"/>
        <v>319.18819188191884</v>
      </c>
      <c r="DE13">
        <v>173</v>
      </c>
      <c r="DF13">
        <v>542</v>
      </c>
      <c r="DG13">
        <v>4</v>
      </c>
      <c r="DH13">
        <v>4</v>
      </c>
      <c r="DI13" s="140" t="s">
        <v>3639</v>
      </c>
      <c r="DJ13">
        <v>35</v>
      </c>
      <c r="DK13">
        <v>0</v>
      </c>
      <c r="DL13">
        <v>0</v>
      </c>
      <c r="DM13">
        <v>30</v>
      </c>
      <c r="DN13">
        <v>0</v>
      </c>
      <c r="DO13">
        <v>0</v>
      </c>
      <c r="DP13">
        <v>115</v>
      </c>
      <c r="DQ13">
        <v>0</v>
      </c>
      <c r="DR13">
        <v>0</v>
      </c>
      <c r="DS13">
        <v>80</v>
      </c>
      <c r="DT13">
        <v>0</v>
      </c>
      <c r="DU13">
        <v>0</v>
      </c>
    </row>
    <row r="14" spans="1:130" x14ac:dyDescent="0.2">
      <c r="A14" t="s">
        <v>87</v>
      </c>
      <c r="B14" s="42" t="s">
        <v>310</v>
      </c>
      <c r="C14" s="42" t="s">
        <v>3637</v>
      </c>
      <c r="D14" s="42" t="s">
        <v>228</v>
      </c>
      <c r="E14" s="42" t="s">
        <v>45</v>
      </c>
      <c r="F14" s="42">
        <v>43.9</v>
      </c>
      <c r="G14" s="42">
        <v>0</v>
      </c>
      <c r="H14" s="42">
        <v>0</v>
      </c>
      <c r="I14" s="42">
        <v>43.3</v>
      </c>
      <c r="J14" s="42">
        <v>0</v>
      </c>
      <c r="K14" s="42">
        <v>0</v>
      </c>
      <c r="L14" s="42">
        <v>19.5</v>
      </c>
      <c r="M14" s="42">
        <v>8</v>
      </c>
      <c r="N14" s="42">
        <v>41</v>
      </c>
      <c r="O14" s="42">
        <v>34.1</v>
      </c>
      <c r="P14" s="42">
        <v>14</v>
      </c>
      <c r="Q14" s="42">
        <v>41</v>
      </c>
      <c r="R14" s="42">
        <v>8.3000000000000007</v>
      </c>
      <c r="S14" s="42">
        <v>0</v>
      </c>
      <c r="T14" s="42">
        <v>0</v>
      </c>
      <c r="U14" s="42">
        <v>8.4</v>
      </c>
      <c r="V14" s="42">
        <v>0</v>
      </c>
      <c r="W14" s="42">
        <v>0</v>
      </c>
      <c r="X14" s="42">
        <v>55.9</v>
      </c>
      <c r="Y14" s="42">
        <v>199</v>
      </c>
      <c r="Z14" s="42">
        <v>356</v>
      </c>
      <c r="AA14" s="42">
        <v>333</v>
      </c>
      <c r="AB14" s="42">
        <v>0</v>
      </c>
      <c r="AC14" s="42">
        <v>0</v>
      </c>
      <c r="AD14" s="42"/>
      <c r="AE14" s="42"/>
      <c r="AF14" s="42"/>
      <c r="AG14" s="42"/>
      <c r="AH14" s="42"/>
      <c r="AI14" s="42"/>
      <c r="AJ14" s="42"/>
      <c r="AK14" s="42"/>
      <c r="AL14" s="42"/>
      <c r="AM14" s="42">
        <v>16.39</v>
      </c>
      <c r="AN14" s="42">
        <v>10799</v>
      </c>
      <c r="AO14" s="42">
        <v>659</v>
      </c>
      <c r="AP14" s="42">
        <v>1.98</v>
      </c>
      <c r="AQ14" s="42">
        <v>659</v>
      </c>
      <c r="AR14" s="42">
        <v>333</v>
      </c>
      <c r="AS14" s="42">
        <v>23.1</v>
      </c>
      <c r="AT14" s="42">
        <v>77</v>
      </c>
      <c r="AU14" s="42">
        <v>333</v>
      </c>
      <c r="AV14" s="42"/>
      <c r="AW14" s="42"/>
      <c r="AX14" s="42"/>
      <c r="AY14" s="42">
        <v>1.9</v>
      </c>
      <c r="AZ14" s="42">
        <v>2</v>
      </c>
      <c r="BA14" s="42">
        <v>107</v>
      </c>
      <c r="BB14" s="42">
        <v>5.6</v>
      </c>
      <c r="BC14" s="42">
        <v>7</v>
      </c>
      <c r="BD14" s="42">
        <v>125</v>
      </c>
      <c r="BE14" s="42">
        <v>63</v>
      </c>
      <c r="BF14" s="42">
        <v>0</v>
      </c>
      <c r="BG14" s="42">
        <v>0</v>
      </c>
      <c r="BH14" s="42">
        <v>-8</v>
      </c>
      <c r="BI14" s="42">
        <v>0</v>
      </c>
      <c r="BJ14" s="42">
        <v>0</v>
      </c>
      <c r="BK14" s="42">
        <v>50</v>
      </c>
      <c r="BL14" s="42">
        <v>0</v>
      </c>
      <c r="BM14" s="42">
        <v>0</v>
      </c>
      <c r="BN14" s="42">
        <v>-9</v>
      </c>
      <c r="BO14" s="42">
        <v>0</v>
      </c>
      <c r="BP14" s="42">
        <v>0</v>
      </c>
      <c r="BQ14" s="42">
        <v>75</v>
      </c>
      <c r="BR14" s="42">
        <v>0</v>
      </c>
      <c r="BS14" s="42">
        <v>0</v>
      </c>
      <c r="BT14" s="42">
        <v>-5</v>
      </c>
      <c r="BU14" s="42">
        <v>0</v>
      </c>
      <c r="BV14" s="42">
        <v>0</v>
      </c>
      <c r="BW14" s="42">
        <v>20</v>
      </c>
      <c r="BX14" s="42">
        <v>6</v>
      </c>
      <c r="BY14" s="42">
        <v>30</v>
      </c>
      <c r="BZ14" s="42">
        <v>18.8</v>
      </c>
      <c r="CA14" s="42">
        <v>18</v>
      </c>
      <c r="CB14" s="42">
        <v>96</v>
      </c>
      <c r="CC14" s="42"/>
      <c r="CD14" s="42"/>
      <c r="CE14" s="42"/>
      <c r="CF14" s="42">
        <v>9.4</v>
      </c>
      <c r="CG14" s="42">
        <v>9</v>
      </c>
      <c r="CH14" s="42">
        <v>96</v>
      </c>
      <c r="CI14" s="42">
        <v>69</v>
      </c>
      <c r="CJ14" s="42">
        <v>65</v>
      </c>
      <c r="CK14" s="42">
        <v>94</v>
      </c>
      <c r="CL14" s="42">
        <v>-8</v>
      </c>
      <c r="CM14" s="42">
        <v>0</v>
      </c>
      <c r="CN14" s="42">
        <v>0</v>
      </c>
      <c r="CO14" s="42">
        <v>69</v>
      </c>
      <c r="CP14" s="42">
        <v>65</v>
      </c>
      <c r="CQ14" s="42">
        <v>94</v>
      </c>
      <c r="CR14" s="42">
        <v>-8</v>
      </c>
      <c r="CS14" s="42">
        <v>0</v>
      </c>
      <c r="CT14" s="42">
        <v>0</v>
      </c>
      <c r="CU14" s="132"/>
      <c r="CV14" s="42"/>
      <c r="CW14" s="42"/>
      <c r="CX14" s="42"/>
      <c r="CY14" s="42"/>
      <c r="CZ14" s="42"/>
      <c r="DA14" s="42">
        <v>87.2</v>
      </c>
      <c r="DB14" s="42">
        <v>34</v>
      </c>
      <c r="DC14" s="42">
        <v>39</v>
      </c>
      <c r="DD14" s="139">
        <f t="shared" si="0"/>
        <v>115.85365853658537</v>
      </c>
      <c r="DE14" s="42">
        <v>95</v>
      </c>
      <c r="DF14" s="42">
        <v>820</v>
      </c>
      <c r="DG14" s="42">
        <v>8</v>
      </c>
      <c r="DH14" s="42">
        <v>6</v>
      </c>
      <c r="DI14" s="141" t="s">
        <v>3639</v>
      </c>
      <c r="DJ14" s="42"/>
      <c r="DK14" s="42"/>
      <c r="DL14" s="42"/>
      <c r="DM14" s="42"/>
      <c r="DN14" s="42"/>
      <c r="DO14" s="42"/>
      <c r="DP14" s="42"/>
      <c r="DQ14" s="42"/>
      <c r="DR14" s="42"/>
      <c r="DS14" s="42"/>
      <c r="DT14" s="42"/>
      <c r="DU14" s="42"/>
    </row>
    <row r="15" spans="1:130" x14ac:dyDescent="0.2">
      <c r="A15" t="s">
        <v>88</v>
      </c>
      <c r="B15" s="1" t="s">
        <v>311</v>
      </c>
      <c r="C15" t="s">
        <v>94</v>
      </c>
      <c r="D15" t="s">
        <v>229</v>
      </c>
      <c r="E15" t="s">
        <v>46</v>
      </c>
      <c r="F15">
        <v>43.1</v>
      </c>
      <c r="G15">
        <v>0</v>
      </c>
      <c r="H15">
        <v>0</v>
      </c>
      <c r="I15">
        <v>44.1</v>
      </c>
      <c r="J15">
        <v>0</v>
      </c>
      <c r="K15">
        <v>0</v>
      </c>
      <c r="L15">
        <v>6.1</v>
      </c>
      <c r="M15">
        <v>6</v>
      </c>
      <c r="N15">
        <v>99</v>
      </c>
      <c r="O15">
        <v>60.6</v>
      </c>
      <c r="P15">
        <v>60</v>
      </c>
      <c r="Q15">
        <v>99</v>
      </c>
      <c r="R15">
        <v>9.8000000000000007</v>
      </c>
      <c r="S15">
        <v>0</v>
      </c>
      <c r="T15">
        <v>0</v>
      </c>
      <c r="U15">
        <v>10.8</v>
      </c>
      <c r="V15">
        <v>0</v>
      </c>
      <c r="W15">
        <v>0</v>
      </c>
      <c r="X15">
        <v>56.3</v>
      </c>
      <c r="Y15">
        <v>138</v>
      </c>
      <c r="Z15">
        <v>245</v>
      </c>
      <c r="AA15">
        <v>245</v>
      </c>
      <c r="AB15">
        <v>0</v>
      </c>
      <c r="AC15">
        <v>0</v>
      </c>
      <c r="AD15">
        <v>131</v>
      </c>
      <c r="AE15">
        <v>0</v>
      </c>
      <c r="AF15">
        <v>0</v>
      </c>
      <c r="AM15">
        <v>19.29</v>
      </c>
      <c r="AN15">
        <v>9028</v>
      </c>
      <c r="AO15">
        <v>468</v>
      </c>
      <c r="AP15">
        <v>1.91</v>
      </c>
      <c r="AQ15">
        <v>468</v>
      </c>
      <c r="AR15">
        <v>245</v>
      </c>
      <c r="AS15">
        <v>19.600000000000001</v>
      </c>
      <c r="AT15">
        <v>48</v>
      </c>
      <c r="AU15">
        <v>245</v>
      </c>
      <c r="AV15">
        <v>0</v>
      </c>
      <c r="AW15">
        <v>0</v>
      </c>
      <c r="AX15">
        <v>25</v>
      </c>
      <c r="AY15">
        <v>1.6</v>
      </c>
      <c r="AZ15">
        <v>1</v>
      </c>
      <c r="BA15">
        <v>61</v>
      </c>
      <c r="BB15">
        <v>0</v>
      </c>
      <c r="BC15">
        <v>0</v>
      </c>
      <c r="BD15">
        <v>65</v>
      </c>
      <c r="BE15">
        <v>68</v>
      </c>
      <c r="BF15">
        <v>0</v>
      </c>
      <c r="BG15">
        <v>0</v>
      </c>
      <c r="BH15">
        <v>-10</v>
      </c>
      <c r="BI15">
        <v>0</v>
      </c>
      <c r="BJ15">
        <v>0</v>
      </c>
      <c r="BK15">
        <v>53</v>
      </c>
      <c r="BL15">
        <v>0</v>
      </c>
      <c r="BM15">
        <v>0</v>
      </c>
      <c r="BN15">
        <v>-14</v>
      </c>
      <c r="BO15">
        <v>0</v>
      </c>
      <c r="BP15">
        <v>0</v>
      </c>
      <c r="BQ15">
        <v>80</v>
      </c>
      <c r="BR15">
        <v>0</v>
      </c>
      <c r="BS15">
        <v>0</v>
      </c>
      <c r="BT15">
        <v>-6</v>
      </c>
      <c r="BU15">
        <v>0</v>
      </c>
      <c r="BV15">
        <v>0</v>
      </c>
      <c r="BW15">
        <v>11.6</v>
      </c>
      <c r="BX15">
        <v>10</v>
      </c>
      <c r="BY15">
        <v>86</v>
      </c>
      <c r="BZ15">
        <v>9.1</v>
      </c>
      <c r="CA15">
        <v>6</v>
      </c>
      <c r="CB15">
        <v>66</v>
      </c>
      <c r="CC15">
        <v>0</v>
      </c>
      <c r="CD15">
        <v>0</v>
      </c>
      <c r="CE15">
        <v>20</v>
      </c>
      <c r="CF15">
        <v>1.5</v>
      </c>
      <c r="CG15">
        <v>1</v>
      </c>
      <c r="CH15">
        <v>66</v>
      </c>
      <c r="CI15">
        <v>80</v>
      </c>
      <c r="CJ15">
        <v>51</v>
      </c>
      <c r="CK15">
        <v>64</v>
      </c>
      <c r="CL15">
        <v>-7</v>
      </c>
      <c r="CM15">
        <v>0</v>
      </c>
      <c r="CN15">
        <v>0</v>
      </c>
      <c r="CO15">
        <v>88</v>
      </c>
      <c r="CP15">
        <v>29</v>
      </c>
      <c r="CQ15">
        <v>33</v>
      </c>
      <c r="CR15">
        <v>-2</v>
      </c>
      <c r="CS15">
        <v>0</v>
      </c>
      <c r="CT15">
        <v>0</v>
      </c>
      <c r="CU15" s="2">
        <f t="shared" si="1"/>
        <v>70.967741935483872</v>
      </c>
      <c r="CV15">
        <v>22</v>
      </c>
      <c r="CW15">
        <v>31</v>
      </c>
      <c r="CX15">
        <v>-13</v>
      </c>
      <c r="CY15">
        <v>0</v>
      </c>
      <c r="CZ15">
        <v>0</v>
      </c>
      <c r="DA15">
        <v>78.900000000000006</v>
      </c>
      <c r="DB15">
        <v>15</v>
      </c>
      <c r="DC15">
        <v>19</v>
      </c>
      <c r="DD15" s="53">
        <f t="shared" si="0"/>
        <v>140.25974025974025</v>
      </c>
      <c r="DE15">
        <v>162</v>
      </c>
      <c r="DF15">
        <v>1155</v>
      </c>
      <c r="DG15">
        <v>0</v>
      </c>
      <c r="DH15">
        <v>0</v>
      </c>
      <c r="DI15" s="140" t="s">
        <v>3639</v>
      </c>
      <c r="DJ15">
        <v>44</v>
      </c>
      <c r="DK15">
        <v>0</v>
      </c>
      <c r="DL15">
        <v>0</v>
      </c>
      <c r="DM15">
        <v>20</v>
      </c>
      <c r="DN15">
        <v>0</v>
      </c>
      <c r="DO15">
        <v>0</v>
      </c>
      <c r="DP15">
        <v>44</v>
      </c>
      <c r="DQ15">
        <v>0</v>
      </c>
      <c r="DR15">
        <v>0</v>
      </c>
      <c r="DS15">
        <v>24</v>
      </c>
      <c r="DT15">
        <v>0</v>
      </c>
      <c r="DU15">
        <v>0</v>
      </c>
    </row>
    <row r="16" spans="1:130" x14ac:dyDescent="0.2">
      <c r="A16" t="s">
        <v>89</v>
      </c>
      <c r="B16" s="1" t="s">
        <v>312</v>
      </c>
      <c r="C16" t="s">
        <v>94</v>
      </c>
      <c r="D16" t="s">
        <v>230</v>
      </c>
      <c r="E16" t="s">
        <v>231</v>
      </c>
      <c r="F16">
        <v>43.1</v>
      </c>
      <c r="G16">
        <v>0</v>
      </c>
      <c r="H16">
        <v>0</v>
      </c>
      <c r="I16">
        <v>43.7</v>
      </c>
      <c r="J16">
        <v>0</v>
      </c>
      <c r="K16">
        <v>0</v>
      </c>
      <c r="L16">
        <v>9.5</v>
      </c>
      <c r="M16">
        <v>9</v>
      </c>
      <c r="N16">
        <v>95</v>
      </c>
      <c r="O16">
        <v>48.4</v>
      </c>
      <c r="P16">
        <v>46</v>
      </c>
      <c r="Q16">
        <v>95</v>
      </c>
      <c r="R16">
        <v>9.8000000000000007</v>
      </c>
      <c r="S16">
        <v>0</v>
      </c>
      <c r="T16">
        <v>0</v>
      </c>
      <c r="U16">
        <v>9.8000000000000007</v>
      </c>
      <c r="V16">
        <v>0</v>
      </c>
      <c r="W16">
        <v>0</v>
      </c>
      <c r="X16">
        <v>70.8</v>
      </c>
      <c r="Y16">
        <v>201</v>
      </c>
      <c r="Z16">
        <v>284</v>
      </c>
      <c r="AA16">
        <v>284</v>
      </c>
      <c r="AB16">
        <v>0</v>
      </c>
      <c r="AC16">
        <v>0</v>
      </c>
      <c r="AD16">
        <v>78</v>
      </c>
      <c r="AE16">
        <v>0</v>
      </c>
      <c r="AF16">
        <v>0</v>
      </c>
      <c r="AM16">
        <v>16.899999999999999</v>
      </c>
      <c r="AN16">
        <v>9885</v>
      </c>
      <c r="AO16">
        <v>585</v>
      </c>
      <c r="AP16">
        <v>2.06</v>
      </c>
      <c r="AQ16">
        <v>585</v>
      </c>
      <c r="AR16">
        <v>284</v>
      </c>
      <c r="AS16">
        <v>37.700000000000003</v>
      </c>
      <c r="AT16">
        <v>107</v>
      </c>
      <c r="AU16">
        <v>284</v>
      </c>
      <c r="BE16">
        <v>57</v>
      </c>
      <c r="BF16">
        <v>0</v>
      </c>
      <c r="BG16">
        <v>0</v>
      </c>
      <c r="BH16">
        <v>-13</v>
      </c>
      <c r="BI16">
        <v>0</v>
      </c>
      <c r="BJ16">
        <v>0</v>
      </c>
      <c r="BK16">
        <v>48</v>
      </c>
      <c r="BL16">
        <v>0</v>
      </c>
      <c r="BM16">
        <v>0</v>
      </c>
      <c r="BN16">
        <v>-9</v>
      </c>
      <c r="BO16">
        <v>0</v>
      </c>
      <c r="BP16">
        <v>0</v>
      </c>
      <c r="BQ16">
        <v>65</v>
      </c>
      <c r="BR16">
        <v>0</v>
      </c>
      <c r="BS16">
        <v>0</v>
      </c>
      <c r="BT16">
        <v>-14</v>
      </c>
      <c r="BU16">
        <v>0</v>
      </c>
      <c r="BV16">
        <v>0</v>
      </c>
      <c r="BW16">
        <v>6.3</v>
      </c>
      <c r="BX16">
        <v>5</v>
      </c>
      <c r="BY16">
        <v>79</v>
      </c>
      <c r="CI16">
        <v>81</v>
      </c>
      <c r="CJ16">
        <v>52</v>
      </c>
      <c r="CK16">
        <v>64</v>
      </c>
      <c r="CL16">
        <v>2</v>
      </c>
      <c r="CM16">
        <v>0</v>
      </c>
      <c r="CN16">
        <v>0</v>
      </c>
      <c r="CO16">
        <v>82</v>
      </c>
      <c r="CP16">
        <v>18</v>
      </c>
      <c r="CQ16">
        <v>22</v>
      </c>
      <c r="CR16">
        <v>9</v>
      </c>
      <c r="CS16">
        <v>0</v>
      </c>
      <c r="CT16">
        <v>0</v>
      </c>
      <c r="CU16" s="2">
        <f t="shared" si="1"/>
        <v>80.952380952380949</v>
      </c>
      <c r="CV16">
        <v>34</v>
      </c>
      <c r="CW16">
        <v>42</v>
      </c>
      <c r="CX16">
        <v>-1</v>
      </c>
      <c r="CY16">
        <v>0</v>
      </c>
      <c r="CZ16">
        <v>0</v>
      </c>
      <c r="DA16">
        <v>87.5</v>
      </c>
      <c r="DB16">
        <v>7</v>
      </c>
      <c r="DC16">
        <v>8</v>
      </c>
      <c r="DD16" s="53">
        <f t="shared" si="0"/>
        <v>83.992094861660078</v>
      </c>
      <c r="DE16">
        <v>85</v>
      </c>
      <c r="DF16">
        <v>1012</v>
      </c>
      <c r="DG16">
        <v>5</v>
      </c>
      <c r="DH16">
        <v>3</v>
      </c>
      <c r="DI16" s="140" t="s">
        <v>3639</v>
      </c>
      <c r="DJ16">
        <v>79</v>
      </c>
      <c r="DK16">
        <v>0</v>
      </c>
      <c r="DL16">
        <v>0</v>
      </c>
      <c r="DM16">
        <v>79</v>
      </c>
      <c r="DN16">
        <v>0</v>
      </c>
      <c r="DO16">
        <v>0</v>
      </c>
      <c r="DP16">
        <v>33</v>
      </c>
      <c r="DQ16">
        <v>0</v>
      </c>
      <c r="DR16">
        <v>0</v>
      </c>
      <c r="DS16">
        <v>33</v>
      </c>
      <c r="DT16">
        <v>0</v>
      </c>
      <c r="DU16">
        <v>0</v>
      </c>
    </row>
    <row r="17" spans="1:125" x14ac:dyDescent="0.2">
      <c r="A17" t="s">
        <v>90</v>
      </c>
      <c r="B17" s="33" t="s">
        <v>313</v>
      </c>
      <c r="C17" s="33" t="s">
        <v>3637</v>
      </c>
      <c r="D17" s="33" t="s">
        <v>232</v>
      </c>
      <c r="E17" s="33" t="s">
        <v>233</v>
      </c>
      <c r="F17" s="33">
        <v>43.9</v>
      </c>
      <c r="G17" s="33">
        <v>0</v>
      </c>
      <c r="H17" s="33">
        <v>0</v>
      </c>
      <c r="I17" s="33">
        <v>45</v>
      </c>
      <c r="J17" s="33">
        <v>0</v>
      </c>
      <c r="K17" s="33">
        <v>0</v>
      </c>
      <c r="L17" s="33">
        <v>2.1</v>
      </c>
      <c r="M17" s="33">
        <v>1</v>
      </c>
      <c r="N17" s="33">
        <v>47</v>
      </c>
      <c r="O17" s="33">
        <v>42.6</v>
      </c>
      <c r="P17" s="33">
        <v>20</v>
      </c>
      <c r="Q17" s="33">
        <v>47</v>
      </c>
      <c r="R17" s="33">
        <v>8.3000000000000007</v>
      </c>
      <c r="S17" s="33">
        <v>0</v>
      </c>
      <c r="T17" s="33">
        <v>0</v>
      </c>
      <c r="U17" s="33">
        <v>8.4</v>
      </c>
      <c r="V17" s="33">
        <v>0</v>
      </c>
      <c r="W17" s="33">
        <v>0</v>
      </c>
      <c r="X17" s="33">
        <v>64.099999999999994</v>
      </c>
      <c r="Y17" s="33">
        <v>239</v>
      </c>
      <c r="Z17" s="33">
        <v>373</v>
      </c>
      <c r="AA17" s="33">
        <v>373</v>
      </c>
      <c r="AB17" s="33">
        <v>0</v>
      </c>
      <c r="AC17" s="33">
        <v>0</v>
      </c>
      <c r="AD17" s="33"/>
      <c r="AE17" s="33"/>
      <c r="AF17" s="33"/>
      <c r="AG17" s="33"/>
      <c r="AH17" s="33"/>
      <c r="AI17" s="33"/>
      <c r="AJ17" s="33"/>
      <c r="AK17" s="33"/>
      <c r="AL17" s="33"/>
      <c r="AM17" s="33">
        <v>15.23</v>
      </c>
      <c r="AN17" s="33">
        <v>11670</v>
      </c>
      <c r="AO17" s="33">
        <v>766</v>
      </c>
      <c r="AP17" s="33">
        <v>2.0499999999999998</v>
      </c>
      <c r="AQ17" s="33">
        <v>766</v>
      </c>
      <c r="AR17" s="33">
        <v>373</v>
      </c>
      <c r="AS17" s="33">
        <v>33.799999999999997</v>
      </c>
      <c r="AT17" s="33">
        <v>126</v>
      </c>
      <c r="AU17" s="33">
        <v>373</v>
      </c>
      <c r="AV17" s="33">
        <v>3.6</v>
      </c>
      <c r="AW17" s="33">
        <v>2</v>
      </c>
      <c r="AX17" s="33">
        <v>56</v>
      </c>
      <c r="AY17" s="33">
        <v>1.2</v>
      </c>
      <c r="AZ17" s="33">
        <v>1</v>
      </c>
      <c r="BA17" s="33">
        <v>84</v>
      </c>
      <c r="BB17" s="33">
        <v>5.4</v>
      </c>
      <c r="BC17" s="33">
        <v>6</v>
      </c>
      <c r="BD17" s="33">
        <v>111</v>
      </c>
      <c r="BE17" s="33">
        <v>74</v>
      </c>
      <c r="BF17" s="33">
        <v>0</v>
      </c>
      <c r="BG17" s="33">
        <v>0</v>
      </c>
      <c r="BH17" s="33">
        <v>2</v>
      </c>
      <c r="BI17" s="33">
        <v>0</v>
      </c>
      <c r="BJ17" s="33">
        <v>0</v>
      </c>
      <c r="BK17" s="33">
        <v>61</v>
      </c>
      <c r="BL17" s="33">
        <v>0</v>
      </c>
      <c r="BM17" s="33">
        <v>0</v>
      </c>
      <c r="BN17" s="33">
        <v>0</v>
      </c>
      <c r="BO17" s="33">
        <v>0</v>
      </c>
      <c r="BP17" s="33">
        <v>0</v>
      </c>
      <c r="BQ17" s="33">
        <v>82</v>
      </c>
      <c r="BR17" s="33">
        <v>0</v>
      </c>
      <c r="BS17" s="33">
        <v>0</v>
      </c>
      <c r="BT17" s="33">
        <v>1</v>
      </c>
      <c r="BU17" s="33">
        <v>0</v>
      </c>
      <c r="BV17" s="33">
        <v>0</v>
      </c>
      <c r="BW17" s="33">
        <v>8.8000000000000007</v>
      </c>
      <c r="BX17" s="33">
        <v>3</v>
      </c>
      <c r="BY17" s="33">
        <v>34</v>
      </c>
      <c r="BZ17" s="33">
        <v>18.8</v>
      </c>
      <c r="CA17" s="33">
        <v>16</v>
      </c>
      <c r="CB17" s="33">
        <v>85</v>
      </c>
      <c r="CC17" s="33">
        <v>0</v>
      </c>
      <c r="CD17" s="33">
        <v>0</v>
      </c>
      <c r="CE17" s="33">
        <v>30</v>
      </c>
      <c r="CF17" s="33">
        <v>10.6</v>
      </c>
      <c r="CG17" s="33">
        <v>9</v>
      </c>
      <c r="CH17" s="33">
        <v>85</v>
      </c>
      <c r="CI17" s="33">
        <v>78</v>
      </c>
      <c r="CJ17" s="33">
        <v>62</v>
      </c>
      <c r="CK17" s="33">
        <v>80</v>
      </c>
      <c r="CL17" s="33">
        <v>0</v>
      </c>
      <c r="CM17" s="33">
        <v>0</v>
      </c>
      <c r="CN17" s="33">
        <v>0</v>
      </c>
      <c r="CO17" s="33">
        <v>73</v>
      </c>
      <c r="CP17" s="33">
        <v>30</v>
      </c>
      <c r="CQ17" s="33">
        <v>41</v>
      </c>
      <c r="CR17" s="33">
        <v>-1</v>
      </c>
      <c r="CS17" s="33">
        <v>0</v>
      </c>
      <c r="CT17" s="33">
        <v>0</v>
      </c>
      <c r="CU17" s="133">
        <f t="shared" si="1"/>
        <v>82.051282051282044</v>
      </c>
      <c r="CV17" s="33">
        <v>32</v>
      </c>
      <c r="CW17" s="33">
        <v>39</v>
      </c>
      <c r="CX17" s="33">
        <v>1</v>
      </c>
      <c r="CY17" s="33">
        <v>0</v>
      </c>
      <c r="CZ17" s="33">
        <v>0</v>
      </c>
      <c r="DA17" s="33">
        <v>96.8</v>
      </c>
      <c r="DB17" s="33">
        <v>30</v>
      </c>
      <c r="DC17" s="33">
        <v>31</v>
      </c>
      <c r="DD17" s="138">
        <f t="shared" si="0"/>
        <v>65.333333333333329</v>
      </c>
      <c r="DE17" s="33">
        <v>49</v>
      </c>
      <c r="DF17" s="33">
        <v>750</v>
      </c>
      <c r="DG17" s="33">
        <v>7</v>
      </c>
      <c r="DH17" s="33">
        <v>4</v>
      </c>
      <c r="DI17" s="142" t="s">
        <v>3639</v>
      </c>
      <c r="DJ17" s="33"/>
      <c r="DK17" s="33"/>
      <c r="DL17" s="33"/>
      <c r="DM17" s="33"/>
      <c r="DN17" s="33"/>
      <c r="DO17" s="33"/>
      <c r="DP17" s="33"/>
      <c r="DQ17" s="33"/>
      <c r="DR17" s="33"/>
      <c r="DS17" s="33"/>
      <c r="DT17" s="33"/>
      <c r="DU17" s="33"/>
    </row>
    <row r="18" spans="1:125" x14ac:dyDescent="0.2">
      <c r="A18" t="s">
        <v>91</v>
      </c>
      <c r="B18" s="1" t="s">
        <v>314</v>
      </c>
      <c r="C18" t="s">
        <v>94</v>
      </c>
      <c r="D18" t="s">
        <v>234</v>
      </c>
      <c r="E18" t="s">
        <v>53</v>
      </c>
      <c r="F18">
        <v>43.1</v>
      </c>
      <c r="G18">
        <v>0</v>
      </c>
      <c r="H18">
        <v>0</v>
      </c>
      <c r="I18">
        <v>45.5</v>
      </c>
      <c r="J18">
        <v>0</v>
      </c>
      <c r="K18">
        <v>0</v>
      </c>
      <c r="L18">
        <v>6.5</v>
      </c>
      <c r="M18">
        <v>7</v>
      </c>
      <c r="N18">
        <v>107</v>
      </c>
      <c r="O18">
        <v>40.200000000000003</v>
      </c>
      <c r="P18">
        <v>43</v>
      </c>
      <c r="Q18">
        <v>107</v>
      </c>
      <c r="R18">
        <v>9.8000000000000007</v>
      </c>
      <c r="S18">
        <v>0</v>
      </c>
      <c r="T18">
        <v>0</v>
      </c>
      <c r="U18">
        <v>8.5</v>
      </c>
      <c r="V18">
        <v>0</v>
      </c>
      <c r="W18">
        <v>0</v>
      </c>
      <c r="X18">
        <v>56.3</v>
      </c>
      <c r="Y18">
        <v>121</v>
      </c>
      <c r="Z18">
        <v>215</v>
      </c>
      <c r="AA18">
        <v>215</v>
      </c>
      <c r="AB18">
        <v>0</v>
      </c>
      <c r="AC18">
        <v>0</v>
      </c>
      <c r="AD18">
        <v>200</v>
      </c>
      <c r="AE18">
        <v>0</v>
      </c>
      <c r="AF18">
        <v>0</v>
      </c>
      <c r="AM18">
        <v>13.6</v>
      </c>
      <c r="AN18">
        <v>6963</v>
      </c>
      <c r="AO18">
        <v>512</v>
      </c>
      <c r="AP18">
        <v>2.41</v>
      </c>
      <c r="AQ18">
        <v>519</v>
      </c>
      <c r="AR18">
        <v>215</v>
      </c>
      <c r="AS18">
        <v>35.299999999999997</v>
      </c>
      <c r="AT18">
        <v>76</v>
      </c>
      <c r="AU18">
        <v>215</v>
      </c>
      <c r="AV18">
        <v>3.2</v>
      </c>
      <c r="AW18">
        <v>1</v>
      </c>
      <c r="AX18">
        <v>31</v>
      </c>
      <c r="AY18">
        <v>0</v>
      </c>
      <c r="AZ18">
        <v>0</v>
      </c>
      <c r="BA18">
        <v>50</v>
      </c>
      <c r="BB18">
        <v>6.9</v>
      </c>
      <c r="BC18">
        <v>4</v>
      </c>
      <c r="BD18">
        <v>58</v>
      </c>
      <c r="BE18">
        <v>51</v>
      </c>
      <c r="BF18">
        <v>0</v>
      </c>
      <c r="BG18">
        <v>0</v>
      </c>
      <c r="BH18">
        <v>-21</v>
      </c>
      <c r="BI18">
        <v>0</v>
      </c>
      <c r="BJ18">
        <v>0</v>
      </c>
      <c r="BK18">
        <v>34</v>
      </c>
      <c r="BL18">
        <v>0</v>
      </c>
      <c r="BM18">
        <v>0</v>
      </c>
      <c r="BN18">
        <v>-27</v>
      </c>
      <c r="BO18">
        <v>0</v>
      </c>
      <c r="BP18">
        <v>0</v>
      </c>
      <c r="BQ18">
        <v>69</v>
      </c>
      <c r="BR18">
        <v>0</v>
      </c>
      <c r="BS18">
        <v>0</v>
      </c>
      <c r="BT18">
        <v>-13</v>
      </c>
      <c r="BU18">
        <v>0</v>
      </c>
      <c r="BV18">
        <v>0</v>
      </c>
      <c r="BW18">
        <v>7.7</v>
      </c>
      <c r="BX18">
        <v>7</v>
      </c>
      <c r="BY18">
        <v>91</v>
      </c>
      <c r="BZ18">
        <v>3.3</v>
      </c>
      <c r="CA18">
        <v>1</v>
      </c>
      <c r="CB18">
        <v>30</v>
      </c>
      <c r="CC18">
        <v>8.8000000000000007</v>
      </c>
      <c r="CD18">
        <v>3</v>
      </c>
      <c r="CE18">
        <v>34</v>
      </c>
      <c r="CF18">
        <v>3.3</v>
      </c>
      <c r="CG18">
        <v>1</v>
      </c>
      <c r="CH18">
        <v>30</v>
      </c>
      <c r="CI18">
        <v>80</v>
      </c>
      <c r="CJ18">
        <v>28</v>
      </c>
      <c r="CK18">
        <v>35</v>
      </c>
      <c r="CL18">
        <v>0</v>
      </c>
      <c r="CM18">
        <v>0</v>
      </c>
      <c r="CN18">
        <v>0</v>
      </c>
      <c r="CO18">
        <v>86</v>
      </c>
      <c r="CP18">
        <v>12</v>
      </c>
      <c r="CQ18">
        <v>14</v>
      </c>
      <c r="CR18">
        <v>-5</v>
      </c>
      <c r="CS18">
        <v>0</v>
      </c>
      <c r="CT18">
        <v>0</v>
      </c>
      <c r="CU18" s="2">
        <f t="shared" si="1"/>
        <v>76.19047619047619</v>
      </c>
      <c r="CV18">
        <v>16</v>
      </c>
      <c r="CW18">
        <v>21</v>
      </c>
      <c r="CX18">
        <v>3</v>
      </c>
      <c r="CY18">
        <v>0</v>
      </c>
      <c r="CZ18">
        <v>0</v>
      </c>
      <c r="DA18">
        <v>74.2</v>
      </c>
      <c r="DB18">
        <v>23</v>
      </c>
      <c r="DC18">
        <v>31</v>
      </c>
      <c r="DD18" s="53">
        <f t="shared" si="0"/>
        <v>82.403433476394852</v>
      </c>
      <c r="DE18">
        <v>96</v>
      </c>
      <c r="DF18">
        <v>1165</v>
      </c>
      <c r="DG18">
        <v>0</v>
      </c>
      <c r="DH18">
        <v>0</v>
      </c>
      <c r="DI18" s="140" t="s">
        <v>3639</v>
      </c>
      <c r="DJ18">
        <v>104</v>
      </c>
      <c r="DK18">
        <v>0</v>
      </c>
      <c r="DL18">
        <v>0</v>
      </c>
      <c r="DM18">
        <v>100</v>
      </c>
      <c r="DN18">
        <v>0</v>
      </c>
      <c r="DO18">
        <v>0</v>
      </c>
      <c r="DP18">
        <v>103</v>
      </c>
      <c r="DQ18">
        <v>0</v>
      </c>
      <c r="DR18">
        <v>0</v>
      </c>
      <c r="DS18">
        <v>102</v>
      </c>
      <c r="DT18">
        <v>0</v>
      </c>
      <c r="DU18">
        <v>0</v>
      </c>
    </row>
    <row r="19" spans="1:125" x14ac:dyDescent="0.2">
      <c r="A19" t="s">
        <v>157</v>
      </c>
      <c r="C19" t="s">
        <v>216</v>
      </c>
      <c r="D19" t="s">
        <v>235</v>
      </c>
      <c r="E19" t="s">
        <v>44</v>
      </c>
      <c r="F19">
        <v>43.9</v>
      </c>
      <c r="G19">
        <v>0</v>
      </c>
      <c r="H19">
        <v>0</v>
      </c>
      <c r="I19">
        <v>43.8</v>
      </c>
      <c r="J19">
        <v>0</v>
      </c>
      <c r="K19">
        <v>0</v>
      </c>
      <c r="L19">
        <v>5.4</v>
      </c>
      <c r="M19">
        <v>2</v>
      </c>
      <c r="N19">
        <v>37</v>
      </c>
      <c r="O19">
        <v>37.799999999999997</v>
      </c>
      <c r="P19">
        <v>14</v>
      </c>
      <c r="Q19">
        <v>37</v>
      </c>
      <c r="R19">
        <v>8.3000000000000007</v>
      </c>
      <c r="S19">
        <v>0</v>
      </c>
      <c r="T19">
        <v>0</v>
      </c>
      <c r="U19">
        <v>9</v>
      </c>
      <c r="V19">
        <v>0</v>
      </c>
      <c r="W19">
        <v>0</v>
      </c>
      <c r="X19">
        <v>63.4</v>
      </c>
      <c r="Y19">
        <v>222</v>
      </c>
      <c r="Z19">
        <v>350</v>
      </c>
      <c r="AA19">
        <v>350</v>
      </c>
      <c r="AB19">
        <v>0</v>
      </c>
      <c r="AC19">
        <v>0</v>
      </c>
      <c r="AM19">
        <v>16.77</v>
      </c>
      <c r="AN19">
        <v>11434</v>
      </c>
      <c r="AO19">
        <v>682</v>
      </c>
      <c r="AP19">
        <v>1.95</v>
      </c>
      <c r="AQ19">
        <v>682</v>
      </c>
      <c r="AR19">
        <v>350</v>
      </c>
      <c r="AS19">
        <v>34.9</v>
      </c>
      <c r="AT19">
        <v>122</v>
      </c>
      <c r="AU19">
        <v>350</v>
      </c>
      <c r="AV19">
        <v>0</v>
      </c>
      <c r="AW19">
        <v>0</v>
      </c>
      <c r="AX19">
        <v>31</v>
      </c>
      <c r="AY19">
        <v>2</v>
      </c>
      <c r="AZ19">
        <v>2</v>
      </c>
      <c r="BA19">
        <v>100</v>
      </c>
      <c r="BB19">
        <v>2.2000000000000002</v>
      </c>
      <c r="BC19">
        <v>2</v>
      </c>
      <c r="BD19">
        <v>90</v>
      </c>
      <c r="BE19">
        <v>72</v>
      </c>
      <c r="BF19">
        <v>0</v>
      </c>
      <c r="BG19">
        <v>0</v>
      </c>
      <c r="BH19">
        <v>-6</v>
      </c>
      <c r="BI19">
        <v>0</v>
      </c>
      <c r="BJ19">
        <v>0</v>
      </c>
      <c r="BK19">
        <v>62</v>
      </c>
      <c r="BL19">
        <v>0</v>
      </c>
      <c r="BM19">
        <v>0</v>
      </c>
      <c r="BN19">
        <v>-6</v>
      </c>
      <c r="BO19">
        <v>0</v>
      </c>
      <c r="BP19">
        <v>0</v>
      </c>
      <c r="BQ19">
        <v>82</v>
      </c>
      <c r="BR19">
        <v>0</v>
      </c>
      <c r="BS19">
        <v>0</v>
      </c>
      <c r="BT19">
        <v>-5</v>
      </c>
      <c r="BU19">
        <v>0</v>
      </c>
      <c r="BV19">
        <v>0</v>
      </c>
      <c r="BW19">
        <v>10</v>
      </c>
      <c r="BX19">
        <v>3</v>
      </c>
      <c r="BY19">
        <v>30</v>
      </c>
      <c r="BZ19">
        <v>14.7</v>
      </c>
      <c r="CA19">
        <v>15</v>
      </c>
      <c r="CB19">
        <v>102</v>
      </c>
      <c r="CC19">
        <v>0</v>
      </c>
      <c r="CD19">
        <v>0</v>
      </c>
      <c r="CE19">
        <v>27</v>
      </c>
      <c r="CF19">
        <v>9.8000000000000007</v>
      </c>
      <c r="CG19">
        <v>10</v>
      </c>
      <c r="CH19">
        <v>102</v>
      </c>
      <c r="CI19">
        <v>74</v>
      </c>
      <c r="CJ19">
        <v>76</v>
      </c>
      <c r="CK19">
        <v>103</v>
      </c>
      <c r="CL19">
        <v>-12</v>
      </c>
      <c r="CM19">
        <v>0</v>
      </c>
      <c r="CN19">
        <v>0</v>
      </c>
      <c r="CO19">
        <v>78</v>
      </c>
      <c r="CP19">
        <v>7</v>
      </c>
      <c r="CQ19">
        <v>9</v>
      </c>
      <c r="CS19">
        <v>0</v>
      </c>
      <c r="CT19">
        <v>0</v>
      </c>
      <c r="CU19" s="2">
        <f t="shared" si="1"/>
        <v>73.40425531914893</v>
      </c>
      <c r="CV19">
        <v>69</v>
      </c>
      <c r="CW19">
        <v>94</v>
      </c>
      <c r="CX19">
        <v>-14</v>
      </c>
      <c r="CY19">
        <v>0</v>
      </c>
      <c r="CZ19">
        <v>0</v>
      </c>
      <c r="DA19">
        <v>83.3</v>
      </c>
      <c r="DB19">
        <v>45</v>
      </c>
      <c r="DC19">
        <v>54</v>
      </c>
      <c r="DD19" s="53">
        <f t="shared" si="0"/>
        <v>68.571428571428569</v>
      </c>
      <c r="DE19">
        <v>24</v>
      </c>
      <c r="DF19">
        <v>350</v>
      </c>
      <c r="DG19">
        <v>0</v>
      </c>
      <c r="DH19">
        <v>0</v>
      </c>
      <c r="DI19" s="140" t="s">
        <v>3639</v>
      </c>
      <c r="DJ19">
        <v>84</v>
      </c>
      <c r="DK19">
        <v>0</v>
      </c>
      <c r="DL19">
        <v>0</v>
      </c>
      <c r="DM19">
        <v>81</v>
      </c>
      <c r="DN19">
        <v>0</v>
      </c>
      <c r="DO19">
        <v>0</v>
      </c>
      <c r="DP19">
        <v>16</v>
      </c>
      <c r="DQ19">
        <v>0</v>
      </c>
      <c r="DR19">
        <v>0</v>
      </c>
      <c r="DS19">
        <v>13</v>
      </c>
      <c r="DT19">
        <v>0</v>
      </c>
      <c r="DU19">
        <v>0</v>
      </c>
    </row>
    <row r="20" spans="1:125" x14ac:dyDescent="0.2">
      <c r="A20" t="s">
        <v>158</v>
      </c>
      <c r="C20" t="s">
        <v>216</v>
      </c>
      <c r="D20" t="s">
        <v>67</v>
      </c>
      <c r="E20" t="s">
        <v>236</v>
      </c>
      <c r="F20">
        <v>43.9</v>
      </c>
      <c r="G20">
        <v>0</v>
      </c>
      <c r="H20">
        <v>0</v>
      </c>
      <c r="I20">
        <v>42.8</v>
      </c>
      <c r="J20">
        <v>0</v>
      </c>
      <c r="K20">
        <v>0</v>
      </c>
      <c r="L20">
        <v>5.9</v>
      </c>
      <c r="M20">
        <v>2</v>
      </c>
      <c r="N20">
        <v>34</v>
      </c>
      <c r="O20">
        <v>50</v>
      </c>
      <c r="P20">
        <v>17</v>
      </c>
      <c r="Q20">
        <v>34</v>
      </c>
      <c r="R20">
        <v>8.3000000000000007</v>
      </c>
      <c r="S20">
        <v>0</v>
      </c>
      <c r="T20">
        <v>0</v>
      </c>
      <c r="U20">
        <v>10.1</v>
      </c>
      <c r="V20">
        <v>0</v>
      </c>
      <c r="W20">
        <v>0</v>
      </c>
      <c r="X20">
        <v>59.5</v>
      </c>
      <c r="Y20">
        <v>150</v>
      </c>
      <c r="Z20">
        <v>252</v>
      </c>
      <c r="AA20">
        <v>252</v>
      </c>
      <c r="AB20">
        <v>0</v>
      </c>
      <c r="AC20">
        <v>0</v>
      </c>
      <c r="AM20">
        <v>12.75</v>
      </c>
      <c r="AN20">
        <v>7371</v>
      </c>
      <c r="AO20">
        <v>578</v>
      </c>
      <c r="AP20">
        <v>2.5099999999999998</v>
      </c>
      <c r="AQ20">
        <v>595</v>
      </c>
      <c r="AR20">
        <v>237</v>
      </c>
      <c r="AS20">
        <v>25</v>
      </c>
      <c r="AT20">
        <v>63</v>
      </c>
      <c r="AU20">
        <v>252</v>
      </c>
      <c r="AV20">
        <v>3.8</v>
      </c>
      <c r="AW20">
        <v>2</v>
      </c>
      <c r="AX20">
        <v>53</v>
      </c>
      <c r="AY20">
        <v>0</v>
      </c>
      <c r="AZ20">
        <v>0</v>
      </c>
      <c r="BA20">
        <v>52</v>
      </c>
      <c r="BB20">
        <v>7.7</v>
      </c>
      <c r="BC20">
        <v>5</v>
      </c>
      <c r="BD20">
        <v>65</v>
      </c>
      <c r="BE20">
        <v>82</v>
      </c>
      <c r="BF20">
        <v>0</v>
      </c>
      <c r="BG20">
        <v>0</v>
      </c>
      <c r="BH20">
        <v>13</v>
      </c>
      <c r="BI20">
        <v>0</v>
      </c>
      <c r="BJ20">
        <v>0</v>
      </c>
      <c r="BK20">
        <v>68</v>
      </c>
      <c r="BL20">
        <v>0</v>
      </c>
      <c r="BM20">
        <v>0</v>
      </c>
      <c r="BN20">
        <v>13</v>
      </c>
      <c r="BO20">
        <v>0</v>
      </c>
      <c r="BP20">
        <v>0</v>
      </c>
      <c r="BQ20">
        <v>96</v>
      </c>
      <c r="BR20">
        <v>0</v>
      </c>
      <c r="BS20">
        <v>0</v>
      </c>
      <c r="BT20">
        <v>16</v>
      </c>
      <c r="BU20">
        <v>0</v>
      </c>
      <c r="BV20">
        <v>0</v>
      </c>
      <c r="BW20">
        <v>14.8</v>
      </c>
      <c r="BX20">
        <v>4</v>
      </c>
      <c r="BY20">
        <v>27</v>
      </c>
      <c r="BZ20">
        <v>5.6</v>
      </c>
      <c r="CA20">
        <v>2</v>
      </c>
      <c r="CB20">
        <v>36</v>
      </c>
      <c r="CC20">
        <v>23.1</v>
      </c>
      <c r="CD20">
        <v>9</v>
      </c>
      <c r="CE20">
        <v>39</v>
      </c>
      <c r="CF20">
        <v>2.8</v>
      </c>
      <c r="CG20">
        <v>1</v>
      </c>
      <c r="CH20">
        <v>36</v>
      </c>
      <c r="CI20">
        <v>100</v>
      </c>
      <c r="CJ20">
        <v>24</v>
      </c>
      <c r="CK20">
        <v>24</v>
      </c>
      <c r="CL20">
        <v>21</v>
      </c>
      <c r="CM20">
        <v>0</v>
      </c>
      <c r="CN20">
        <v>0</v>
      </c>
      <c r="CO20">
        <v>100</v>
      </c>
      <c r="CP20">
        <v>24</v>
      </c>
      <c r="CQ20">
        <v>24</v>
      </c>
      <c r="CR20">
        <v>21</v>
      </c>
      <c r="CS20">
        <v>0</v>
      </c>
      <c r="CT20">
        <v>0</v>
      </c>
      <c r="CU20" s="2"/>
      <c r="DA20">
        <v>85.1</v>
      </c>
      <c r="DB20">
        <v>40</v>
      </c>
      <c r="DC20">
        <v>47</v>
      </c>
      <c r="DD20" s="53">
        <f t="shared" si="0"/>
        <v>47.619047619047613</v>
      </c>
      <c r="DE20">
        <v>12</v>
      </c>
      <c r="DF20">
        <v>252</v>
      </c>
      <c r="DG20">
        <v>3</v>
      </c>
      <c r="DH20">
        <v>3</v>
      </c>
      <c r="DI20" s="140" t="s">
        <v>3639</v>
      </c>
      <c r="DJ20">
        <v>96</v>
      </c>
      <c r="DK20">
        <v>0</v>
      </c>
      <c r="DL20">
        <v>0</v>
      </c>
      <c r="DM20">
        <v>42</v>
      </c>
      <c r="DN20">
        <v>0</v>
      </c>
      <c r="DO20">
        <v>0</v>
      </c>
      <c r="DP20">
        <v>180</v>
      </c>
      <c r="DQ20">
        <v>0</v>
      </c>
      <c r="DR20">
        <v>0</v>
      </c>
      <c r="DS20">
        <v>120</v>
      </c>
      <c r="DT20">
        <v>0</v>
      </c>
      <c r="DU20">
        <v>0</v>
      </c>
    </row>
    <row r="21" spans="1:125" x14ac:dyDescent="0.2">
      <c r="A21" t="s">
        <v>159</v>
      </c>
      <c r="C21" t="s">
        <v>216</v>
      </c>
      <c r="D21" t="s">
        <v>237</v>
      </c>
      <c r="E21" t="s">
        <v>226</v>
      </c>
      <c r="F21">
        <v>43.9</v>
      </c>
      <c r="G21">
        <v>0</v>
      </c>
      <c r="H21">
        <v>0</v>
      </c>
      <c r="I21">
        <v>44.7</v>
      </c>
      <c r="J21">
        <v>0</v>
      </c>
      <c r="K21">
        <v>0</v>
      </c>
      <c r="L21">
        <v>2.9</v>
      </c>
      <c r="M21">
        <v>1</v>
      </c>
      <c r="N21">
        <v>35</v>
      </c>
      <c r="O21">
        <v>40</v>
      </c>
      <c r="P21">
        <v>14</v>
      </c>
      <c r="Q21">
        <v>35</v>
      </c>
      <c r="R21">
        <v>8.3000000000000007</v>
      </c>
      <c r="S21">
        <v>0</v>
      </c>
      <c r="T21">
        <v>0</v>
      </c>
      <c r="U21">
        <v>8.4</v>
      </c>
      <c r="V21">
        <v>0</v>
      </c>
      <c r="W21">
        <v>0</v>
      </c>
      <c r="X21">
        <v>45.8</v>
      </c>
      <c r="Y21">
        <v>99</v>
      </c>
      <c r="Z21">
        <v>216</v>
      </c>
      <c r="AA21">
        <v>179</v>
      </c>
      <c r="AB21">
        <v>0</v>
      </c>
      <c r="AC21">
        <v>0</v>
      </c>
      <c r="AD21">
        <v>37</v>
      </c>
      <c r="AE21">
        <v>0</v>
      </c>
      <c r="AF21">
        <v>0</v>
      </c>
      <c r="AM21">
        <v>11.2</v>
      </c>
      <c r="AN21">
        <v>5497</v>
      </c>
      <c r="AO21">
        <v>491</v>
      </c>
      <c r="AP21">
        <v>2.74</v>
      </c>
      <c r="AQ21">
        <v>491</v>
      </c>
      <c r="AR21">
        <v>179</v>
      </c>
      <c r="AS21">
        <v>25.1</v>
      </c>
      <c r="AT21">
        <v>45</v>
      </c>
      <c r="AU21">
        <v>179</v>
      </c>
      <c r="AV21">
        <v>2.2999999999999998</v>
      </c>
      <c r="AW21">
        <v>1</v>
      </c>
      <c r="AX21">
        <v>44</v>
      </c>
      <c r="AY21">
        <v>0</v>
      </c>
      <c r="AZ21">
        <v>0</v>
      </c>
      <c r="BA21">
        <v>35</v>
      </c>
      <c r="BB21">
        <v>0</v>
      </c>
      <c r="BC21">
        <v>0</v>
      </c>
      <c r="BD21">
        <v>14</v>
      </c>
      <c r="BE21">
        <v>62</v>
      </c>
      <c r="BF21">
        <v>0</v>
      </c>
      <c r="BG21">
        <v>0</v>
      </c>
      <c r="BH21">
        <v>-14</v>
      </c>
      <c r="BI21">
        <v>0</v>
      </c>
      <c r="BJ21">
        <v>0</v>
      </c>
      <c r="BK21">
        <v>58</v>
      </c>
      <c r="BL21">
        <v>0</v>
      </c>
      <c r="BM21">
        <v>0</v>
      </c>
      <c r="BN21">
        <v>-3</v>
      </c>
      <c r="BO21">
        <v>0</v>
      </c>
      <c r="BP21">
        <v>0</v>
      </c>
      <c r="BQ21">
        <v>75</v>
      </c>
      <c r="BR21">
        <v>0</v>
      </c>
      <c r="BS21">
        <v>0</v>
      </c>
      <c r="BT21">
        <v>-10</v>
      </c>
      <c r="BU21">
        <v>0</v>
      </c>
      <c r="BV21">
        <v>0</v>
      </c>
      <c r="BW21">
        <v>4</v>
      </c>
      <c r="BX21">
        <v>1</v>
      </c>
      <c r="BY21">
        <v>25</v>
      </c>
      <c r="BZ21">
        <v>7.9</v>
      </c>
      <c r="CA21">
        <v>3</v>
      </c>
      <c r="CB21">
        <v>38</v>
      </c>
      <c r="CC21">
        <v>0</v>
      </c>
      <c r="CD21">
        <v>0</v>
      </c>
      <c r="CE21">
        <v>20</v>
      </c>
      <c r="CF21">
        <v>5.3</v>
      </c>
      <c r="CG21">
        <v>2</v>
      </c>
      <c r="CH21">
        <v>38</v>
      </c>
      <c r="CI21">
        <v>71</v>
      </c>
      <c r="CJ21">
        <v>27</v>
      </c>
      <c r="CK21">
        <v>38</v>
      </c>
      <c r="CL21">
        <v>-13</v>
      </c>
      <c r="CM21">
        <v>0</v>
      </c>
      <c r="CN21">
        <v>0</v>
      </c>
      <c r="CO21">
        <v>71</v>
      </c>
      <c r="CP21">
        <v>27</v>
      </c>
      <c r="CQ21">
        <v>38</v>
      </c>
      <c r="CR21">
        <v>-13</v>
      </c>
      <c r="CS21">
        <v>0</v>
      </c>
      <c r="CT21">
        <v>0</v>
      </c>
      <c r="CU21" s="2"/>
      <c r="DA21">
        <v>79.5</v>
      </c>
      <c r="DB21">
        <v>70</v>
      </c>
      <c r="DC21">
        <v>88</v>
      </c>
      <c r="DD21" s="53">
        <f t="shared" si="0"/>
        <v>0</v>
      </c>
      <c r="DE21">
        <v>0</v>
      </c>
      <c r="DF21">
        <v>216</v>
      </c>
      <c r="DG21">
        <v>0</v>
      </c>
      <c r="DH21">
        <v>0</v>
      </c>
      <c r="DI21" s="140" t="s">
        <v>3639</v>
      </c>
      <c r="DJ21">
        <v>64</v>
      </c>
      <c r="DK21">
        <v>0</v>
      </c>
      <c r="DL21">
        <v>0</v>
      </c>
      <c r="DM21">
        <v>31</v>
      </c>
      <c r="DN21">
        <v>0</v>
      </c>
      <c r="DO21">
        <v>0</v>
      </c>
      <c r="DP21">
        <v>128</v>
      </c>
      <c r="DQ21">
        <v>0</v>
      </c>
      <c r="DR21">
        <v>0</v>
      </c>
      <c r="DS21">
        <v>85</v>
      </c>
      <c r="DT21">
        <v>0</v>
      </c>
      <c r="DU21">
        <v>0</v>
      </c>
    </row>
    <row r="22" spans="1:125" x14ac:dyDescent="0.2">
      <c r="A22" t="s">
        <v>160</v>
      </c>
      <c r="C22" t="s">
        <v>216</v>
      </c>
      <c r="D22" t="s">
        <v>238</v>
      </c>
      <c r="E22" t="s">
        <v>226</v>
      </c>
      <c r="F22">
        <v>43.9</v>
      </c>
      <c r="G22">
        <v>0</v>
      </c>
      <c r="H22">
        <v>0</v>
      </c>
      <c r="I22">
        <v>42.7</v>
      </c>
      <c r="J22">
        <v>0</v>
      </c>
      <c r="K22">
        <v>0</v>
      </c>
      <c r="L22">
        <v>8.3000000000000007</v>
      </c>
      <c r="M22">
        <v>6</v>
      </c>
      <c r="N22">
        <v>72</v>
      </c>
      <c r="O22">
        <v>36.1</v>
      </c>
      <c r="P22">
        <v>26</v>
      </c>
      <c r="Q22">
        <v>72</v>
      </c>
      <c r="R22">
        <v>8.3000000000000007</v>
      </c>
      <c r="S22">
        <v>0</v>
      </c>
      <c r="T22">
        <v>0</v>
      </c>
      <c r="U22">
        <v>7.6</v>
      </c>
      <c r="V22">
        <v>0</v>
      </c>
      <c r="W22">
        <v>0</v>
      </c>
      <c r="X22">
        <v>63.6</v>
      </c>
      <c r="Y22">
        <v>362</v>
      </c>
      <c r="Z22">
        <v>569</v>
      </c>
      <c r="AA22">
        <v>569</v>
      </c>
      <c r="AB22">
        <v>0</v>
      </c>
      <c r="AC22">
        <v>0</v>
      </c>
      <c r="AM22">
        <v>13.96</v>
      </c>
      <c r="AN22">
        <v>18400</v>
      </c>
      <c r="AO22">
        <v>1318</v>
      </c>
      <c r="AP22">
        <v>2.33</v>
      </c>
      <c r="AQ22">
        <v>1327</v>
      </c>
      <c r="AR22">
        <v>569</v>
      </c>
      <c r="AS22">
        <v>49</v>
      </c>
      <c r="AT22">
        <v>279</v>
      </c>
      <c r="AU22">
        <v>569</v>
      </c>
      <c r="AV22">
        <v>4.0999999999999996</v>
      </c>
      <c r="AW22">
        <v>5</v>
      </c>
      <c r="AX22">
        <v>121</v>
      </c>
      <c r="AY22">
        <v>4.5</v>
      </c>
      <c r="AZ22">
        <v>6</v>
      </c>
      <c r="BA22">
        <v>133</v>
      </c>
      <c r="BB22">
        <v>3.6</v>
      </c>
      <c r="BC22">
        <v>5</v>
      </c>
      <c r="BD22">
        <v>137</v>
      </c>
      <c r="BE22">
        <v>54</v>
      </c>
      <c r="BF22">
        <v>0</v>
      </c>
      <c r="BG22">
        <v>0</v>
      </c>
      <c r="BH22">
        <v>-14</v>
      </c>
      <c r="BI22">
        <v>0</v>
      </c>
      <c r="BJ22">
        <v>0</v>
      </c>
      <c r="BK22">
        <v>40</v>
      </c>
      <c r="BL22">
        <v>0</v>
      </c>
      <c r="BM22">
        <v>0</v>
      </c>
      <c r="BN22">
        <v>-15</v>
      </c>
      <c r="BO22">
        <v>0</v>
      </c>
      <c r="BP22">
        <v>0</v>
      </c>
      <c r="BQ22">
        <v>65</v>
      </c>
      <c r="BR22">
        <v>0</v>
      </c>
      <c r="BS22">
        <v>0</v>
      </c>
      <c r="BT22">
        <v>-12</v>
      </c>
      <c r="BU22">
        <v>0</v>
      </c>
      <c r="BV22">
        <v>0</v>
      </c>
      <c r="BW22">
        <v>18</v>
      </c>
      <c r="BX22">
        <v>11</v>
      </c>
      <c r="BY22">
        <v>61</v>
      </c>
      <c r="BZ22">
        <v>9.3000000000000007</v>
      </c>
      <c r="CA22">
        <v>9</v>
      </c>
      <c r="CB22">
        <v>97</v>
      </c>
      <c r="CC22">
        <v>5.9</v>
      </c>
      <c r="CD22">
        <v>5</v>
      </c>
      <c r="CE22">
        <v>85</v>
      </c>
      <c r="CF22">
        <v>11.3</v>
      </c>
      <c r="CG22">
        <v>11</v>
      </c>
      <c r="CH22">
        <v>97</v>
      </c>
      <c r="CI22">
        <v>62</v>
      </c>
      <c r="CJ22">
        <v>56</v>
      </c>
      <c r="CK22">
        <v>91</v>
      </c>
      <c r="CL22">
        <v>-16</v>
      </c>
      <c r="CM22">
        <v>0</v>
      </c>
      <c r="CN22">
        <v>0</v>
      </c>
      <c r="CO22">
        <v>60</v>
      </c>
      <c r="CP22">
        <v>45</v>
      </c>
      <c r="CQ22">
        <v>75</v>
      </c>
      <c r="CR22">
        <v>-19</v>
      </c>
      <c r="CS22">
        <v>0</v>
      </c>
      <c r="CT22">
        <v>0</v>
      </c>
      <c r="CU22" s="2">
        <f t="shared" si="1"/>
        <v>68.75</v>
      </c>
      <c r="CV22">
        <v>11</v>
      </c>
      <c r="CW22">
        <v>16</v>
      </c>
      <c r="CX22">
        <v>-7</v>
      </c>
      <c r="CY22">
        <v>0</v>
      </c>
      <c r="CZ22">
        <v>0</v>
      </c>
      <c r="DA22">
        <v>82.5</v>
      </c>
      <c r="DB22">
        <v>66</v>
      </c>
      <c r="DC22">
        <v>80</v>
      </c>
      <c r="DD22" s="53">
        <f t="shared" si="0"/>
        <v>131.81019332161685</v>
      </c>
      <c r="DE22">
        <v>75</v>
      </c>
      <c r="DF22">
        <v>569</v>
      </c>
      <c r="DG22">
        <v>7</v>
      </c>
      <c r="DH22">
        <v>5</v>
      </c>
      <c r="DI22" s="140" t="s">
        <v>3639</v>
      </c>
      <c r="DJ22">
        <v>20</v>
      </c>
      <c r="DK22">
        <v>0</v>
      </c>
      <c r="DL22">
        <v>0</v>
      </c>
      <c r="DM22">
        <v>18</v>
      </c>
      <c r="DN22">
        <v>0</v>
      </c>
      <c r="DO22">
        <v>0</v>
      </c>
      <c r="DP22">
        <v>76</v>
      </c>
      <c r="DQ22">
        <v>0</v>
      </c>
      <c r="DR22">
        <v>0</v>
      </c>
      <c r="DS22">
        <v>69</v>
      </c>
      <c r="DT22">
        <v>0</v>
      </c>
      <c r="DU22">
        <v>0</v>
      </c>
    </row>
    <row r="23" spans="1:125" x14ac:dyDescent="0.2">
      <c r="A23" t="s">
        <v>161</v>
      </c>
      <c r="C23" t="s">
        <v>216</v>
      </c>
      <c r="D23" t="s">
        <v>239</v>
      </c>
      <c r="E23" t="s">
        <v>221</v>
      </c>
      <c r="F23">
        <v>43.9</v>
      </c>
      <c r="G23">
        <v>0</v>
      </c>
      <c r="H23">
        <v>0</v>
      </c>
      <c r="I23">
        <v>44.5</v>
      </c>
      <c r="J23">
        <v>0</v>
      </c>
      <c r="K23">
        <v>0</v>
      </c>
      <c r="L23">
        <v>10</v>
      </c>
      <c r="M23">
        <v>7</v>
      </c>
      <c r="N23">
        <v>70</v>
      </c>
      <c r="O23">
        <v>48.6</v>
      </c>
      <c r="P23">
        <v>34</v>
      </c>
      <c r="Q23">
        <v>70</v>
      </c>
      <c r="R23">
        <v>8.3000000000000007</v>
      </c>
      <c r="S23">
        <v>0</v>
      </c>
      <c r="T23">
        <v>0</v>
      </c>
      <c r="U23">
        <v>9</v>
      </c>
      <c r="V23">
        <v>0</v>
      </c>
      <c r="W23">
        <v>0</v>
      </c>
      <c r="X23">
        <v>60.9</v>
      </c>
      <c r="Y23">
        <v>387</v>
      </c>
      <c r="Z23">
        <v>635</v>
      </c>
      <c r="AA23">
        <v>611</v>
      </c>
      <c r="AB23">
        <v>0</v>
      </c>
      <c r="AC23">
        <v>0</v>
      </c>
      <c r="AM23">
        <v>17.73</v>
      </c>
      <c r="AN23">
        <v>21146</v>
      </c>
      <c r="AO23">
        <v>1193</v>
      </c>
      <c r="AP23">
        <v>1.95</v>
      </c>
      <c r="AQ23">
        <v>1193</v>
      </c>
      <c r="AR23">
        <v>611</v>
      </c>
      <c r="AS23">
        <v>46.5</v>
      </c>
      <c r="AT23">
        <v>284</v>
      </c>
      <c r="AU23">
        <v>611</v>
      </c>
      <c r="AV23">
        <v>7.7</v>
      </c>
      <c r="AW23">
        <v>5</v>
      </c>
      <c r="AX23">
        <v>65</v>
      </c>
      <c r="AY23">
        <v>2.2000000000000002</v>
      </c>
      <c r="AZ23">
        <v>4</v>
      </c>
      <c r="BA23">
        <v>179</v>
      </c>
      <c r="BB23">
        <v>3.4</v>
      </c>
      <c r="BC23">
        <v>6</v>
      </c>
      <c r="BD23">
        <v>176</v>
      </c>
      <c r="BE23">
        <v>69</v>
      </c>
      <c r="BF23">
        <v>0</v>
      </c>
      <c r="BG23">
        <v>0</v>
      </c>
      <c r="BH23">
        <v>-5</v>
      </c>
      <c r="BI23">
        <v>0</v>
      </c>
      <c r="BJ23">
        <v>0</v>
      </c>
      <c r="BK23">
        <v>57</v>
      </c>
      <c r="BL23">
        <v>0</v>
      </c>
      <c r="BM23">
        <v>0</v>
      </c>
      <c r="BN23">
        <v>-4</v>
      </c>
      <c r="BO23">
        <v>0</v>
      </c>
      <c r="BP23">
        <v>0</v>
      </c>
      <c r="BQ23">
        <v>84</v>
      </c>
      <c r="BR23">
        <v>0</v>
      </c>
      <c r="BS23">
        <v>0</v>
      </c>
      <c r="BT23">
        <v>1</v>
      </c>
      <c r="BU23">
        <v>0</v>
      </c>
      <c r="BV23">
        <v>0</v>
      </c>
      <c r="BW23">
        <v>11.5</v>
      </c>
      <c r="BX23">
        <v>7</v>
      </c>
      <c r="BY23">
        <v>61</v>
      </c>
      <c r="BZ23">
        <v>19.899999999999999</v>
      </c>
      <c r="CA23">
        <v>33</v>
      </c>
      <c r="CB23">
        <v>166</v>
      </c>
      <c r="CC23">
        <v>6.4</v>
      </c>
      <c r="CD23">
        <v>3</v>
      </c>
      <c r="CE23">
        <v>47</v>
      </c>
      <c r="CF23">
        <v>5.4</v>
      </c>
      <c r="CG23">
        <v>9</v>
      </c>
      <c r="CH23">
        <v>166</v>
      </c>
      <c r="CI23">
        <v>83</v>
      </c>
      <c r="CJ23">
        <v>134</v>
      </c>
      <c r="CK23">
        <v>162</v>
      </c>
      <c r="CL23">
        <v>0</v>
      </c>
      <c r="CM23">
        <v>0</v>
      </c>
      <c r="CN23">
        <v>0</v>
      </c>
      <c r="CO23">
        <v>92</v>
      </c>
      <c r="CP23">
        <v>11</v>
      </c>
      <c r="CQ23">
        <v>12</v>
      </c>
      <c r="CR23">
        <v>9</v>
      </c>
      <c r="CS23">
        <v>0</v>
      </c>
      <c r="CT23">
        <v>0</v>
      </c>
      <c r="CU23" s="2">
        <f t="shared" si="1"/>
        <v>82</v>
      </c>
      <c r="CV23">
        <v>123</v>
      </c>
      <c r="CW23">
        <v>150</v>
      </c>
      <c r="CX23">
        <v>0</v>
      </c>
      <c r="CY23">
        <v>0</v>
      </c>
      <c r="CZ23">
        <v>0</v>
      </c>
      <c r="DA23">
        <v>84.7</v>
      </c>
      <c r="DB23">
        <v>50</v>
      </c>
      <c r="DC23">
        <v>59</v>
      </c>
      <c r="DD23" s="53">
        <f t="shared" si="0"/>
        <v>231.49606299212599</v>
      </c>
      <c r="DE23">
        <v>147</v>
      </c>
      <c r="DF23">
        <v>635</v>
      </c>
      <c r="DG23">
        <v>10</v>
      </c>
      <c r="DH23">
        <v>5</v>
      </c>
      <c r="DI23" s="140" t="s">
        <v>3639</v>
      </c>
      <c r="DJ23">
        <v>105</v>
      </c>
      <c r="DK23">
        <v>0</v>
      </c>
      <c r="DL23">
        <v>0</v>
      </c>
      <c r="DM23">
        <v>73</v>
      </c>
      <c r="DN23">
        <v>0</v>
      </c>
      <c r="DO23">
        <v>0</v>
      </c>
      <c r="DP23">
        <v>34</v>
      </c>
      <c r="DQ23">
        <v>0</v>
      </c>
      <c r="DR23">
        <v>0</v>
      </c>
      <c r="DS23">
        <v>14</v>
      </c>
      <c r="DT23">
        <v>0</v>
      </c>
      <c r="DU23">
        <v>0</v>
      </c>
    </row>
    <row r="24" spans="1:125" x14ac:dyDescent="0.2">
      <c r="A24" t="s">
        <v>162</v>
      </c>
      <c r="C24" t="s">
        <v>216</v>
      </c>
      <c r="D24" t="s">
        <v>240</v>
      </c>
      <c r="E24" t="s">
        <v>226</v>
      </c>
      <c r="F24">
        <v>43.9</v>
      </c>
      <c r="G24">
        <v>0</v>
      </c>
      <c r="H24">
        <v>0</v>
      </c>
      <c r="I24">
        <v>44</v>
      </c>
      <c r="J24">
        <v>0</v>
      </c>
      <c r="K24">
        <v>0</v>
      </c>
      <c r="L24">
        <v>10.6</v>
      </c>
      <c r="M24">
        <v>10</v>
      </c>
      <c r="N24">
        <v>94</v>
      </c>
      <c r="O24">
        <v>54.3</v>
      </c>
      <c r="P24">
        <v>51</v>
      </c>
      <c r="Q24">
        <v>94</v>
      </c>
      <c r="R24">
        <v>8.3000000000000007</v>
      </c>
      <c r="S24">
        <v>0</v>
      </c>
      <c r="T24">
        <v>0</v>
      </c>
      <c r="U24">
        <v>9.1999999999999993</v>
      </c>
      <c r="V24">
        <v>0</v>
      </c>
      <c r="W24">
        <v>0</v>
      </c>
      <c r="X24">
        <v>59.1</v>
      </c>
      <c r="Y24">
        <v>489</v>
      </c>
      <c r="Z24">
        <v>827</v>
      </c>
      <c r="AA24">
        <v>810</v>
      </c>
      <c r="AB24">
        <v>0</v>
      </c>
      <c r="AC24">
        <v>0</v>
      </c>
      <c r="AM24">
        <v>18.260000000000002</v>
      </c>
      <c r="AN24">
        <v>28267</v>
      </c>
      <c r="AO24">
        <v>1548</v>
      </c>
      <c r="AP24">
        <v>1.95</v>
      </c>
      <c r="AQ24">
        <v>1579</v>
      </c>
      <c r="AR24">
        <v>810</v>
      </c>
      <c r="AS24">
        <v>43.8</v>
      </c>
      <c r="AT24">
        <v>355</v>
      </c>
      <c r="AU24">
        <v>810</v>
      </c>
      <c r="AV24">
        <v>8.3000000000000007</v>
      </c>
      <c r="AW24">
        <v>4</v>
      </c>
      <c r="AX24">
        <v>48</v>
      </c>
      <c r="AY24">
        <v>4.2</v>
      </c>
      <c r="AZ24">
        <v>10</v>
      </c>
      <c r="BA24">
        <v>236</v>
      </c>
      <c r="BB24">
        <v>7.8</v>
      </c>
      <c r="BC24">
        <v>20</v>
      </c>
      <c r="BD24">
        <v>255</v>
      </c>
      <c r="BE24">
        <v>65</v>
      </c>
      <c r="BF24">
        <v>0</v>
      </c>
      <c r="BG24">
        <v>0</v>
      </c>
      <c r="BH24">
        <v>-7</v>
      </c>
      <c r="BI24">
        <v>0</v>
      </c>
      <c r="BJ24">
        <v>0</v>
      </c>
      <c r="BK24">
        <v>54</v>
      </c>
      <c r="BL24">
        <v>0</v>
      </c>
      <c r="BM24">
        <v>0</v>
      </c>
      <c r="BN24">
        <v>-6</v>
      </c>
      <c r="BO24">
        <v>0</v>
      </c>
      <c r="BP24">
        <v>0</v>
      </c>
      <c r="BQ24">
        <v>76</v>
      </c>
      <c r="BR24">
        <v>0</v>
      </c>
      <c r="BS24">
        <v>0</v>
      </c>
      <c r="BT24">
        <v>-5</v>
      </c>
      <c r="BU24">
        <v>0</v>
      </c>
      <c r="BV24">
        <v>0</v>
      </c>
      <c r="BW24">
        <v>5.6</v>
      </c>
      <c r="BX24">
        <v>4</v>
      </c>
      <c r="BY24">
        <v>72</v>
      </c>
      <c r="BZ24">
        <v>21</v>
      </c>
      <c r="CA24">
        <v>37</v>
      </c>
      <c r="CB24">
        <v>176</v>
      </c>
      <c r="CC24">
        <v>0</v>
      </c>
      <c r="CD24">
        <v>0</v>
      </c>
      <c r="CE24">
        <v>32</v>
      </c>
      <c r="CF24">
        <v>10.8</v>
      </c>
      <c r="CG24">
        <v>19</v>
      </c>
      <c r="CH24">
        <v>176</v>
      </c>
      <c r="CI24">
        <v>73</v>
      </c>
      <c r="CJ24">
        <v>120</v>
      </c>
      <c r="CK24">
        <v>165</v>
      </c>
      <c r="CL24">
        <v>-4</v>
      </c>
      <c r="CM24">
        <v>0</v>
      </c>
      <c r="CN24">
        <v>0</v>
      </c>
      <c r="CO24">
        <v>75</v>
      </c>
      <c r="CP24">
        <v>49</v>
      </c>
      <c r="CQ24">
        <v>65</v>
      </c>
      <c r="CR24">
        <v>-2</v>
      </c>
      <c r="CS24">
        <v>0</v>
      </c>
      <c r="CT24">
        <v>0</v>
      </c>
      <c r="CU24" s="2">
        <f t="shared" si="1"/>
        <v>71</v>
      </c>
      <c r="CV24">
        <v>71</v>
      </c>
      <c r="CW24">
        <v>100</v>
      </c>
      <c r="CX24">
        <v>-7</v>
      </c>
      <c r="CY24">
        <v>0</v>
      </c>
      <c r="CZ24">
        <v>0</v>
      </c>
      <c r="DA24">
        <v>93.5</v>
      </c>
      <c r="DB24">
        <v>100</v>
      </c>
      <c r="DC24">
        <v>107</v>
      </c>
      <c r="DD24" s="53">
        <f t="shared" si="0"/>
        <v>123.33736396614269</v>
      </c>
      <c r="DE24">
        <v>102</v>
      </c>
      <c r="DF24">
        <v>827</v>
      </c>
      <c r="DG24">
        <v>5</v>
      </c>
      <c r="DH24">
        <v>5</v>
      </c>
      <c r="DI24" s="140" t="s">
        <v>3639</v>
      </c>
    </row>
    <row r="25" spans="1:125" x14ac:dyDescent="0.2">
      <c r="A25" t="s">
        <v>163</v>
      </c>
      <c r="C25" t="s">
        <v>216</v>
      </c>
      <c r="D25" t="s">
        <v>241</v>
      </c>
      <c r="E25" t="s">
        <v>223</v>
      </c>
      <c r="F25">
        <v>43.9</v>
      </c>
      <c r="G25">
        <v>0</v>
      </c>
      <c r="H25">
        <v>0</v>
      </c>
      <c r="I25">
        <v>45.1</v>
      </c>
      <c r="J25">
        <v>0</v>
      </c>
      <c r="K25">
        <v>0</v>
      </c>
      <c r="L25">
        <v>5</v>
      </c>
      <c r="M25">
        <v>2</v>
      </c>
      <c r="N25">
        <v>40</v>
      </c>
      <c r="O25">
        <v>50</v>
      </c>
      <c r="P25">
        <v>20</v>
      </c>
      <c r="Q25">
        <v>40</v>
      </c>
      <c r="R25">
        <v>8.3000000000000007</v>
      </c>
      <c r="S25">
        <v>0</v>
      </c>
      <c r="T25">
        <v>0</v>
      </c>
      <c r="U25">
        <v>10.199999999999999</v>
      </c>
      <c r="V25">
        <v>0</v>
      </c>
      <c r="W25">
        <v>0</v>
      </c>
      <c r="X25">
        <v>62</v>
      </c>
      <c r="Y25">
        <v>246</v>
      </c>
      <c r="Z25">
        <v>397</v>
      </c>
      <c r="AA25">
        <v>397</v>
      </c>
      <c r="AB25">
        <v>0</v>
      </c>
      <c r="AC25">
        <v>0</v>
      </c>
      <c r="AM25">
        <v>19.36</v>
      </c>
      <c r="AN25">
        <v>13608</v>
      </c>
      <c r="AO25">
        <v>703</v>
      </c>
      <c r="AP25">
        <v>1.77</v>
      </c>
      <c r="AQ25">
        <v>703</v>
      </c>
      <c r="AR25">
        <v>397</v>
      </c>
      <c r="AS25">
        <v>30.7</v>
      </c>
      <c r="AT25">
        <v>122</v>
      </c>
      <c r="AU25">
        <v>397</v>
      </c>
      <c r="AV25">
        <v>3.8</v>
      </c>
      <c r="AW25">
        <v>1</v>
      </c>
      <c r="AX25">
        <v>26</v>
      </c>
      <c r="AY25">
        <v>3.7</v>
      </c>
      <c r="AZ25">
        <v>4</v>
      </c>
      <c r="BA25">
        <v>107</v>
      </c>
      <c r="BB25">
        <v>5.4</v>
      </c>
      <c r="BC25">
        <v>7</v>
      </c>
      <c r="BD25">
        <v>129</v>
      </c>
      <c r="BE25">
        <v>73</v>
      </c>
      <c r="BF25">
        <v>0</v>
      </c>
      <c r="BG25">
        <v>0</v>
      </c>
      <c r="BH25">
        <v>-2</v>
      </c>
      <c r="BI25">
        <v>0</v>
      </c>
      <c r="BJ25">
        <v>0</v>
      </c>
      <c r="BK25">
        <v>60</v>
      </c>
      <c r="BL25">
        <v>0</v>
      </c>
      <c r="BM25">
        <v>0</v>
      </c>
      <c r="BN25">
        <v>-2</v>
      </c>
      <c r="BO25">
        <v>0</v>
      </c>
      <c r="BP25">
        <v>0</v>
      </c>
      <c r="BQ25">
        <v>81</v>
      </c>
      <c r="BR25">
        <v>0</v>
      </c>
      <c r="BS25">
        <v>0</v>
      </c>
      <c r="BT25">
        <v>-3</v>
      </c>
      <c r="BU25">
        <v>0</v>
      </c>
      <c r="BV25">
        <v>0</v>
      </c>
      <c r="BW25">
        <v>5.6</v>
      </c>
      <c r="BX25">
        <v>2</v>
      </c>
      <c r="BY25">
        <v>36</v>
      </c>
      <c r="BZ25">
        <v>37.5</v>
      </c>
      <c r="CA25">
        <v>42</v>
      </c>
      <c r="CB25">
        <v>112</v>
      </c>
      <c r="CC25">
        <v>12</v>
      </c>
      <c r="CD25">
        <v>3</v>
      </c>
      <c r="CE25">
        <v>25</v>
      </c>
      <c r="CF25">
        <v>7.1</v>
      </c>
      <c r="CG25">
        <v>8</v>
      </c>
      <c r="CH25">
        <v>112</v>
      </c>
      <c r="CI25">
        <v>83</v>
      </c>
      <c r="CJ25">
        <v>88</v>
      </c>
      <c r="CK25">
        <v>106</v>
      </c>
      <c r="CL25">
        <v>0</v>
      </c>
      <c r="CM25">
        <v>0</v>
      </c>
      <c r="CN25">
        <v>0</v>
      </c>
      <c r="CU25" s="2">
        <f t="shared" si="1"/>
        <v>83.018867924528308</v>
      </c>
      <c r="CV25">
        <v>88</v>
      </c>
      <c r="CW25">
        <v>106</v>
      </c>
      <c r="CX25">
        <v>0</v>
      </c>
      <c r="CY25">
        <v>0</v>
      </c>
      <c r="CZ25">
        <v>0</v>
      </c>
      <c r="DA25">
        <v>76.2</v>
      </c>
      <c r="DB25">
        <v>16</v>
      </c>
      <c r="DC25">
        <v>21</v>
      </c>
      <c r="DD25" s="53">
        <f t="shared" si="0"/>
        <v>50.377833753148614</v>
      </c>
      <c r="DE25">
        <v>20</v>
      </c>
      <c r="DF25">
        <v>397</v>
      </c>
      <c r="DG25">
        <v>3</v>
      </c>
      <c r="DH25">
        <v>1</v>
      </c>
      <c r="DI25" s="140" t="s">
        <v>3639</v>
      </c>
      <c r="DJ25">
        <v>52</v>
      </c>
      <c r="DK25">
        <v>0</v>
      </c>
      <c r="DL25">
        <v>0</v>
      </c>
      <c r="DM25">
        <v>48</v>
      </c>
      <c r="DN25">
        <v>0</v>
      </c>
      <c r="DO25">
        <v>0</v>
      </c>
      <c r="DP25">
        <v>37</v>
      </c>
      <c r="DQ25">
        <v>0</v>
      </c>
      <c r="DR25">
        <v>0</v>
      </c>
      <c r="DS25">
        <v>25</v>
      </c>
      <c r="DT25">
        <v>0</v>
      </c>
      <c r="DU25">
        <v>0</v>
      </c>
    </row>
    <row r="26" spans="1:125" x14ac:dyDescent="0.2">
      <c r="A26" t="s">
        <v>164</v>
      </c>
      <c r="C26" t="s">
        <v>216</v>
      </c>
      <c r="D26" t="s">
        <v>242</v>
      </c>
      <c r="E26" t="s">
        <v>43</v>
      </c>
      <c r="F26">
        <v>43.9</v>
      </c>
      <c r="G26">
        <v>0</v>
      </c>
      <c r="H26">
        <v>0</v>
      </c>
      <c r="I26">
        <v>46</v>
      </c>
      <c r="J26">
        <v>0</v>
      </c>
      <c r="K26">
        <v>0</v>
      </c>
      <c r="L26">
        <v>6.4</v>
      </c>
      <c r="M26">
        <v>3</v>
      </c>
      <c r="N26">
        <v>47</v>
      </c>
      <c r="O26">
        <v>59.6</v>
      </c>
      <c r="P26">
        <v>28</v>
      </c>
      <c r="Q26">
        <v>47</v>
      </c>
      <c r="R26">
        <v>8.3000000000000007</v>
      </c>
      <c r="S26">
        <v>0</v>
      </c>
      <c r="T26">
        <v>0</v>
      </c>
      <c r="U26">
        <v>11.3</v>
      </c>
      <c r="V26">
        <v>0</v>
      </c>
      <c r="W26">
        <v>0</v>
      </c>
      <c r="X26">
        <v>71.8</v>
      </c>
      <c r="Y26">
        <v>245</v>
      </c>
      <c r="Z26">
        <v>341</v>
      </c>
      <c r="AA26">
        <v>319</v>
      </c>
      <c r="AB26">
        <v>0</v>
      </c>
      <c r="AC26">
        <v>0</v>
      </c>
      <c r="AM26">
        <v>14.86</v>
      </c>
      <c r="AN26">
        <v>10360</v>
      </c>
      <c r="AO26">
        <v>697</v>
      </c>
      <c r="AP26">
        <v>2.1800000000000002</v>
      </c>
      <c r="AQ26">
        <v>697</v>
      </c>
      <c r="AR26">
        <v>319</v>
      </c>
      <c r="AS26">
        <v>51.4</v>
      </c>
      <c r="AT26">
        <v>164</v>
      </c>
      <c r="AU26">
        <v>319</v>
      </c>
      <c r="AV26">
        <v>3.6</v>
      </c>
      <c r="AW26">
        <v>1</v>
      </c>
      <c r="AX26">
        <v>28</v>
      </c>
      <c r="AY26">
        <v>2.2000000000000002</v>
      </c>
      <c r="AZ26">
        <v>2</v>
      </c>
      <c r="BA26">
        <v>90</v>
      </c>
      <c r="BB26">
        <v>9.1999999999999993</v>
      </c>
      <c r="BC26">
        <v>10</v>
      </c>
      <c r="BD26">
        <v>109</v>
      </c>
      <c r="BE26">
        <v>64</v>
      </c>
      <c r="BF26">
        <v>0</v>
      </c>
      <c r="BG26">
        <v>0</v>
      </c>
      <c r="BH26">
        <v>-7</v>
      </c>
      <c r="BI26">
        <v>0</v>
      </c>
      <c r="BJ26">
        <v>0</v>
      </c>
      <c r="BK26">
        <v>51</v>
      </c>
      <c r="BL26">
        <v>0</v>
      </c>
      <c r="BM26">
        <v>0</v>
      </c>
      <c r="BN26">
        <v>-8</v>
      </c>
      <c r="BO26">
        <v>0</v>
      </c>
      <c r="BP26">
        <v>0</v>
      </c>
      <c r="BQ26">
        <v>78</v>
      </c>
      <c r="BR26">
        <v>0</v>
      </c>
      <c r="BS26">
        <v>0</v>
      </c>
      <c r="BT26">
        <v>-2</v>
      </c>
      <c r="BU26">
        <v>0</v>
      </c>
      <c r="BV26">
        <v>0</v>
      </c>
      <c r="BW26">
        <v>8.3000000000000007</v>
      </c>
      <c r="BX26">
        <v>3</v>
      </c>
      <c r="BY26">
        <v>36</v>
      </c>
      <c r="BZ26">
        <v>31.6</v>
      </c>
      <c r="CA26">
        <v>25</v>
      </c>
      <c r="CB26">
        <v>79</v>
      </c>
      <c r="CC26">
        <v>0</v>
      </c>
      <c r="CD26">
        <v>0</v>
      </c>
      <c r="CE26">
        <v>18</v>
      </c>
      <c r="CF26">
        <v>17.7</v>
      </c>
      <c r="CG26">
        <v>14</v>
      </c>
      <c r="CH26">
        <v>79</v>
      </c>
      <c r="CI26">
        <v>68</v>
      </c>
      <c r="CJ26">
        <v>54</v>
      </c>
      <c r="CK26">
        <v>79</v>
      </c>
      <c r="CL26">
        <v>-9</v>
      </c>
      <c r="CM26">
        <v>0</v>
      </c>
      <c r="CN26">
        <v>0</v>
      </c>
      <c r="CO26">
        <v>55</v>
      </c>
      <c r="CP26">
        <v>18</v>
      </c>
      <c r="CQ26">
        <v>33</v>
      </c>
      <c r="CR26">
        <v>-17</v>
      </c>
      <c r="CS26">
        <v>0</v>
      </c>
      <c r="CT26">
        <v>0</v>
      </c>
      <c r="CU26" s="2">
        <f t="shared" si="1"/>
        <v>78.260869565217391</v>
      </c>
      <c r="CV26">
        <v>36</v>
      </c>
      <c r="CW26">
        <v>46</v>
      </c>
      <c r="CX26">
        <v>-3</v>
      </c>
      <c r="CY26">
        <v>0</v>
      </c>
      <c r="CZ26">
        <v>0</v>
      </c>
      <c r="DA26">
        <v>85.7</v>
      </c>
      <c r="DB26">
        <v>12</v>
      </c>
      <c r="DC26">
        <v>14</v>
      </c>
      <c r="DD26" s="53">
        <f t="shared" si="0"/>
        <v>94.555873925501444</v>
      </c>
      <c r="DE26">
        <v>33</v>
      </c>
      <c r="DF26">
        <v>349</v>
      </c>
      <c r="DG26">
        <v>0</v>
      </c>
      <c r="DH26">
        <v>0</v>
      </c>
      <c r="DI26" s="140" t="s">
        <v>3639</v>
      </c>
    </row>
    <row r="27" spans="1:125" x14ac:dyDescent="0.2">
      <c r="A27" t="s">
        <v>165</v>
      </c>
      <c r="C27" t="s">
        <v>217</v>
      </c>
      <c r="D27" t="s">
        <v>67</v>
      </c>
      <c r="E27" t="s">
        <v>226</v>
      </c>
      <c r="F27">
        <v>42</v>
      </c>
      <c r="G27">
        <v>0</v>
      </c>
      <c r="H27">
        <v>0</v>
      </c>
      <c r="I27">
        <v>40.1</v>
      </c>
      <c r="J27">
        <v>0</v>
      </c>
      <c r="K27">
        <v>0</v>
      </c>
      <c r="L27">
        <v>15</v>
      </c>
      <c r="M27">
        <v>3</v>
      </c>
      <c r="N27">
        <v>20</v>
      </c>
      <c r="O27">
        <v>25</v>
      </c>
      <c r="P27">
        <v>5</v>
      </c>
      <c r="Q27">
        <v>20</v>
      </c>
      <c r="R27">
        <v>4.5</v>
      </c>
      <c r="S27">
        <v>0</v>
      </c>
      <c r="T27">
        <v>0</v>
      </c>
      <c r="U27">
        <v>4</v>
      </c>
      <c r="V27">
        <v>0</v>
      </c>
      <c r="W27">
        <v>0</v>
      </c>
      <c r="X27">
        <v>71.2</v>
      </c>
      <c r="Y27">
        <v>84</v>
      </c>
      <c r="Z27">
        <v>118</v>
      </c>
      <c r="AA27">
        <v>63</v>
      </c>
      <c r="AB27">
        <v>0</v>
      </c>
      <c r="AC27">
        <v>0</v>
      </c>
      <c r="AM27">
        <v>15.72</v>
      </c>
      <c r="AN27">
        <v>3742</v>
      </c>
      <c r="AO27">
        <v>238</v>
      </c>
      <c r="AP27">
        <v>3.78</v>
      </c>
      <c r="AQ27">
        <v>238</v>
      </c>
      <c r="AR27">
        <v>63</v>
      </c>
      <c r="AS27">
        <v>52.4</v>
      </c>
      <c r="AT27">
        <v>33</v>
      </c>
      <c r="AU27">
        <v>63</v>
      </c>
      <c r="AV27">
        <v>2.9</v>
      </c>
      <c r="AW27">
        <v>1</v>
      </c>
      <c r="AX27">
        <v>34</v>
      </c>
      <c r="CC27">
        <v>9.4</v>
      </c>
      <c r="CD27">
        <v>3</v>
      </c>
      <c r="CE27">
        <v>32</v>
      </c>
      <c r="CU27" s="2"/>
      <c r="DD27" s="53">
        <f t="shared" si="0"/>
        <v>661.01694915254234</v>
      </c>
      <c r="DE27">
        <v>78</v>
      </c>
      <c r="DF27">
        <v>118</v>
      </c>
      <c r="DG27">
        <v>6</v>
      </c>
      <c r="DH27">
        <v>2</v>
      </c>
      <c r="DI27" s="140" t="s">
        <v>3639</v>
      </c>
      <c r="DJ27">
        <v>60</v>
      </c>
      <c r="DK27">
        <v>0</v>
      </c>
      <c r="DL27">
        <v>0</v>
      </c>
      <c r="DM27">
        <v>32</v>
      </c>
      <c r="DN27">
        <v>0</v>
      </c>
      <c r="DO27">
        <v>0</v>
      </c>
      <c r="DP27">
        <v>60</v>
      </c>
      <c r="DQ27">
        <v>0</v>
      </c>
      <c r="DR27">
        <v>0</v>
      </c>
      <c r="DS27">
        <v>40</v>
      </c>
      <c r="DT27">
        <v>0</v>
      </c>
      <c r="DU27">
        <v>0</v>
      </c>
    </row>
    <row r="28" spans="1:125" x14ac:dyDescent="0.2">
      <c r="A28" t="s">
        <v>166</v>
      </c>
      <c r="C28" t="s">
        <v>216</v>
      </c>
      <c r="D28" t="s">
        <v>243</v>
      </c>
      <c r="E28" t="s">
        <v>42</v>
      </c>
      <c r="F28">
        <v>43.9</v>
      </c>
      <c r="G28">
        <v>0</v>
      </c>
      <c r="H28">
        <v>0</v>
      </c>
      <c r="I28">
        <v>41.7</v>
      </c>
      <c r="J28">
        <v>0</v>
      </c>
      <c r="K28">
        <v>0</v>
      </c>
      <c r="L28">
        <v>9.4</v>
      </c>
      <c r="M28">
        <v>3</v>
      </c>
      <c r="N28">
        <v>32</v>
      </c>
      <c r="O28">
        <v>50</v>
      </c>
      <c r="P28">
        <v>16</v>
      </c>
      <c r="Q28">
        <v>32</v>
      </c>
      <c r="R28">
        <v>8.3000000000000007</v>
      </c>
      <c r="S28">
        <v>0</v>
      </c>
      <c r="T28">
        <v>0</v>
      </c>
      <c r="U28">
        <v>9.4</v>
      </c>
      <c r="V28">
        <v>0</v>
      </c>
      <c r="W28">
        <v>0</v>
      </c>
      <c r="X28">
        <v>67.099999999999994</v>
      </c>
      <c r="Y28">
        <v>220</v>
      </c>
      <c r="Z28">
        <v>328</v>
      </c>
      <c r="AA28">
        <v>302</v>
      </c>
      <c r="AB28">
        <v>0</v>
      </c>
      <c r="AC28">
        <v>0</v>
      </c>
      <c r="AM28">
        <v>19.11</v>
      </c>
      <c r="AN28">
        <v>10318</v>
      </c>
      <c r="AO28">
        <v>540</v>
      </c>
      <c r="AP28">
        <v>1.79</v>
      </c>
      <c r="AQ28">
        <v>540</v>
      </c>
      <c r="AR28">
        <v>302</v>
      </c>
      <c r="AS28">
        <v>47</v>
      </c>
      <c r="AT28">
        <v>142</v>
      </c>
      <c r="AU28">
        <v>302</v>
      </c>
      <c r="AV28">
        <v>6.7</v>
      </c>
      <c r="AW28">
        <v>2</v>
      </c>
      <c r="AX28">
        <v>30</v>
      </c>
      <c r="AY28">
        <v>2.4</v>
      </c>
      <c r="AZ28">
        <v>2</v>
      </c>
      <c r="BA28">
        <v>84</v>
      </c>
      <c r="BB28">
        <v>6.7</v>
      </c>
      <c r="BC28">
        <v>6</v>
      </c>
      <c r="BD28">
        <v>90</v>
      </c>
      <c r="BE28">
        <v>74</v>
      </c>
      <c r="BF28">
        <v>0</v>
      </c>
      <c r="BG28">
        <v>0</v>
      </c>
      <c r="BH28">
        <v>-1</v>
      </c>
      <c r="BI28">
        <v>0</v>
      </c>
      <c r="BJ28">
        <v>0</v>
      </c>
      <c r="BK28">
        <v>49</v>
      </c>
      <c r="BL28">
        <v>0</v>
      </c>
      <c r="BM28">
        <v>0</v>
      </c>
      <c r="BN28">
        <v>-14</v>
      </c>
      <c r="BO28">
        <v>0</v>
      </c>
      <c r="BP28">
        <v>0</v>
      </c>
      <c r="BQ28">
        <v>85</v>
      </c>
      <c r="BR28">
        <v>0</v>
      </c>
      <c r="BS28">
        <v>0</v>
      </c>
      <c r="BT28">
        <v>1</v>
      </c>
      <c r="BU28">
        <v>0</v>
      </c>
      <c r="BV28">
        <v>0</v>
      </c>
      <c r="BW28">
        <v>16.7</v>
      </c>
      <c r="BX28">
        <v>5</v>
      </c>
      <c r="BY28">
        <v>30</v>
      </c>
      <c r="BZ28">
        <v>11.6</v>
      </c>
      <c r="CA28">
        <v>8</v>
      </c>
      <c r="CB28">
        <v>69</v>
      </c>
      <c r="CC28">
        <v>0</v>
      </c>
      <c r="CD28">
        <v>0</v>
      </c>
      <c r="CE28">
        <v>30</v>
      </c>
      <c r="CF28">
        <v>5.8</v>
      </c>
      <c r="CG28">
        <v>4</v>
      </c>
      <c r="CH28">
        <v>69</v>
      </c>
      <c r="CI28">
        <v>85</v>
      </c>
      <c r="CJ28">
        <v>56</v>
      </c>
      <c r="CK28">
        <v>66</v>
      </c>
      <c r="CL28">
        <v>0</v>
      </c>
      <c r="CM28">
        <v>0</v>
      </c>
      <c r="CN28">
        <v>0</v>
      </c>
      <c r="CU28" s="2">
        <f t="shared" si="1"/>
        <v>84.848484848484844</v>
      </c>
      <c r="CV28">
        <v>56</v>
      </c>
      <c r="CW28">
        <v>66</v>
      </c>
      <c r="CX28">
        <v>0</v>
      </c>
      <c r="CY28">
        <v>0</v>
      </c>
      <c r="CZ28">
        <v>0</v>
      </c>
      <c r="DA28">
        <v>93.1</v>
      </c>
      <c r="DB28">
        <v>27</v>
      </c>
      <c r="DC28">
        <v>29</v>
      </c>
      <c r="DD28" s="53">
        <f t="shared" si="0"/>
        <v>36.585365853658537</v>
      </c>
      <c r="DE28">
        <v>12</v>
      </c>
      <c r="DF28">
        <v>328</v>
      </c>
      <c r="DG28">
        <v>1</v>
      </c>
      <c r="DH28">
        <v>1</v>
      </c>
      <c r="DI28" s="140" t="s">
        <v>3639</v>
      </c>
      <c r="DJ28">
        <v>50</v>
      </c>
      <c r="DK28">
        <v>0</v>
      </c>
      <c r="DL28">
        <v>0</v>
      </c>
      <c r="DM28">
        <v>50</v>
      </c>
      <c r="DN28">
        <v>0</v>
      </c>
      <c r="DO28">
        <v>0</v>
      </c>
      <c r="DP28">
        <v>10</v>
      </c>
      <c r="DQ28">
        <v>0</v>
      </c>
      <c r="DR28">
        <v>0</v>
      </c>
      <c r="DS28">
        <v>10</v>
      </c>
      <c r="DT28">
        <v>0</v>
      </c>
      <c r="DU28">
        <v>0</v>
      </c>
    </row>
    <row r="29" spans="1:125" x14ac:dyDescent="0.2">
      <c r="A29" t="s">
        <v>167</v>
      </c>
      <c r="C29" t="s">
        <v>216</v>
      </c>
      <c r="D29" t="s">
        <v>244</v>
      </c>
      <c r="E29" t="s">
        <v>245</v>
      </c>
      <c r="F29">
        <v>43.9</v>
      </c>
      <c r="G29">
        <v>0</v>
      </c>
      <c r="H29">
        <v>0</v>
      </c>
      <c r="I29">
        <v>44.8</v>
      </c>
      <c r="J29">
        <v>0</v>
      </c>
      <c r="K29">
        <v>0</v>
      </c>
      <c r="L29">
        <v>1.5</v>
      </c>
      <c r="M29">
        <v>1</v>
      </c>
      <c r="N29">
        <v>67</v>
      </c>
      <c r="O29">
        <v>9</v>
      </c>
      <c r="P29">
        <v>6</v>
      </c>
      <c r="Q29">
        <v>67</v>
      </c>
      <c r="R29">
        <v>8.3000000000000007</v>
      </c>
      <c r="S29">
        <v>0</v>
      </c>
      <c r="T29">
        <v>0</v>
      </c>
      <c r="U29">
        <v>2.4</v>
      </c>
      <c r="V29">
        <v>0</v>
      </c>
      <c r="W29">
        <v>0</v>
      </c>
      <c r="X29">
        <v>62.3</v>
      </c>
      <c r="Y29">
        <v>349</v>
      </c>
      <c r="Z29">
        <v>560</v>
      </c>
      <c r="AA29">
        <v>523</v>
      </c>
      <c r="AB29">
        <v>0</v>
      </c>
      <c r="AC29">
        <v>0</v>
      </c>
      <c r="AM29">
        <v>17.16</v>
      </c>
      <c r="AN29">
        <v>17208</v>
      </c>
      <c r="AO29">
        <v>1003</v>
      </c>
      <c r="AP29">
        <v>1.92</v>
      </c>
      <c r="AQ29">
        <v>1003</v>
      </c>
      <c r="AR29">
        <v>523</v>
      </c>
      <c r="AS29">
        <v>34.799999999999997</v>
      </c>
      <c r="AT29">
        <v>182</v>
      </c>
      <c r="AU29">
        <v>523</v>
      </c>
      <c r="AV29">
        <v>3.8</v>
      </c>
      <c r="AW29">
        <v>1</v>
      </c>
      <c r="AX29">
        <v>26</v>
      </c>
      <c r="AY29">
        <v>1.8</v>
      </c>
      <c r="AZ29">
        <v>3</v>
      </c>
      <c r="BA29">
        <v>167</v>
      </c>
      <c r="BB29">
        <v>4.9000000000000004</v>
      </c>
      <c r="BC29">
        <v>8</v>
      </c>
      <c r="BD29">
        <v>162</v>
      </c>
      <c r="BE29">
        <v>66</v>
      </c>
      <c r="BF29">
        <v>0</v>
      </c>
      <c r="BG29">
        <v>0</v>
      </c>
      <c r="BH29">
        <v>-3</v>
      </c>
      <c r="BI29">
        <v>0</v>
      </c>
      <c r="BJ29">
        <v>0</v>
      </c>
      <c r="BK29">
        <v>52</v>
      </c>
      <c r="BL29">
        <v>0</v>
      </c>
      <c r="BM29">
        <v>0</v>
      </c>
      <c r="BN29">
        <v>-6</v>
      </c>
      <c r="BO29">
        <v>0</v>
      </c>
      <c r="BP29">
        <v>0</v>
      </c>
      <c r="BQ29">
        <v>76</v>
      </c>
      <c r="BR29">
        <v>0</v>
      </c>
      <c r="BS29">
        <v>0</v>
      </c>
      <c r="BT29">
        <v>-2</v>
      </c>
      <c r="BU29">
        <v>0</v>
      </c>
      <c r="BV29">
        <v>0</v>
      </c>
      <c r="BW29">
        <v>12.5</v>
      </c>
      <c r="BX29">
        <v>6</v>
      </c>
      <c r="BY29">
        <v>48</v>
      </c>
      <c r="BZ29">
        <v>15.1</v>
      </c>
      <c r="CA29">
        <v>25</v>
      </c>
      <c r="CB29">
        <v>166</v>
      </c>
      <c r="CC29">
        <v>10.5</v>
      </c>
      <c r="CD29">
        <v>2</v>
      </c>
      <c r="CE29">
        <v>19</v>
      </c>
      <c r="CF29">
        <v>8.4</v>
      </c>
      <c r="CG29">
        <v>14</v>
      </c>
      <c r="CH29">
        <v>166</v>
      </c>
      <c r="CI29">
        <v>74</v>
      </c>
      <c r="CJ29">
        <v>116</v>
      </c>
      <c r="CK29">
        <v>157</v>
      </c>
      <c r="CL29">
        <v>-2</v>
      </c>
      <c r="CM29">
        <v>0</v>
      </c>
      <c r="CN29">
        <v>0</v>
      </c>
      <c r="CO29">
        <v>68</v>
      </c>
      <c r="CP29">
        <v>43</v>
      </c>
      <c r="CQ29">
        <v>63</v>
      </c>
      <c r="CR29">
        <v>-5</v>
      </c>
      <c r="CS29">
        <v>0</v>
      </c>
      <c r="CT29">
        <v>0</v>
      </c>
      <c r="CU29" s="2">
        <f t="shared" si="1"/>
        <v>77.659574468085097</v>
      </c>
      <c r="CV29">
        <v>73</v>
      </c>
      <c r="CW29">
        <v>94</v>
      </c>
      <c r="CX29">
        <v>0</v>
      </c>
      <c r="CY29">
        <v>0</v>
      </c>
      <c r="CZ29">
        <v>0</v>
      </c>
      <c r="DA29">
        <v>82.4</v>
      </c>
      <c r="DB29">
        <v>14</v>
      </c>
      <c r="DC29">
        <v>17</v>
      </c>
      <c r="DD29" s="53">
        <f t="shared" si="0"/>
        <v>0</v>
      </c>
      <c r="DE29">
        <v>0</v>
      </c>
      <c r="DF29">
        <v>523</v>
      </c>
      <c r="DG29">
        <v>9</v>
      </c>
      <c r="DH29">
        <v>7</v>
      </c>
      <c r="DI29" s="140" t="s">
        <v>3639</v>
      </c>
    </row>
    <row r="30" spans="1:125" x14ac:dyDescent="0.2">
      <c r="A30" t="s">
        <v>168</v>
      </c>
      <c r="C30" t="s">
        <v>216</v>
      </c>
      <c r="D30" t="s">
        <v>246</v>
      </c>
      <c r="E30" t="s">
        <v>45</v>
      </c>
      <c r="F30">
        <v>43.9</v>
      </c>
      <c r="G30">
        <v>0</v>
      </c>
      <c r="H30">
        <v>0</v>
      </c>
      <c r="I30">
        <v>44.6</v>
      </c>
      <c r="J30">
        <v>0</v>
      </c>
      <c r="K30">
        <v>0</v>
      </c>
      <c r="L30">
        <v>7.7</v>
      </c>
      <c r="M30">
        <v>7</v>
      </c>
      <c r="N30">
        <v>91</v>
      </c>
      <c r="O30">
        <v>48.4</v>
      </c>
      <c r="P30">
        <v>44</v>
      </c>
      <c r="Q30">
        <v>91</v>
      </c>
      <c r="R30">
        <v>8.3000000000000007</v>
      </c>
      <c r="S30">
        <v>0</v>
      </c>
      <c r="T30">
        <v>0</v>
      </c>
      <c r="U30">
        <v>8.6</v>
      </c>
      <c r="V30">
        <v>0</v>
      </c>
      <c r="W30">
        <v>0</v>
      </c>
      <c r="X30">
        <v>54.4</v>
      </c>
      <c r="Y30">
        <v>464</v>
      </c>
      <c r="Z30">
        <v>853</v>
      </c>
      <c r="AA30">
        <v>829</v>
      </c>
      <c r="AB30">
        <v>0</v>
      </c>
      <c r="AC30">
        <v>0</v>
      </c>
      <c r="AM30">
        <v>15.94</v>
      </c>
      <c r="AN30">
        <v>25071</v>
      </c>
      <c r="AO30">
        <v>1573</v>
      </c>
      <c r="AP30">
        <v>1.95</v>
      </c>
      <c r="AQ30">
        <v>1618</v>
      </c>
      <c r="AR30">
        <v>829</v>
      </c>
      <c r="AS30">
        <v>24.8</v>
      </c>
      <c r="AT30">
        <v>206</v>
      </c>
      <c r="AU30">
        <v>829</v>
      </c>
      <c r="AV30">
        <v>3.9</v>
      </c>
      <c r="AW30">
        <v>7</v>
      </c>
      <c r="AX30">
        <v>178</v>
      </c>
      <c r="AY30">
        <v>1.2</v>
      </c>
      <c r="AZ30">
        <v>2</v>
      </c>
      <c r="BA30">
        <v>169</v>
      </c>
      <c r="BB30">
        <v>4.2</v>
      </c>
      <c r="BC30">
        <v>7</v>
      </c>
      <c r="BD30">
        <v>166</v>
      </c>
      <c r="BE30">
        <v>72</v>
      </c>
      <c r="BF30">
        <v>0</v>
      </c>
      <c r="BG30">
        <v>0</v>
      </c>
      <c r="BH30">
        <v>-3</v>
      </c>
      <c r="BI30">
        <v>0</v>
      </c>
      <c r="BJ30">
        <v>0</v>
      </c>
      <c r="BK30">
        <v>52</v>
      </c>
      <c r="BL30">
        <v>0</v>
      </c>
      <c r="BM30">
        <v>0</v>
      </c>
      <c r="BN30">
        <v>-11</v>
      </c>
      <c r="BO30">
        <v>0</v>
      </c>
      <c r="BP30">
        <v>0</v>
      </c>
      <c r="BQ30">
        <v>87</v>
      </c>
      <c r="BR30">
        <v>0</v>
      </c>
      <c r="BS30">
        <v>0</v>
      </c>
      <c r="BT30">
        <v>3</v>
      </c>
      <c r="BU30">
        <v>0</v>
      </c>
      <c r="BV30">
        <v>0</v>
      </c>
      <c r="BW30">
        <v>10.3</v>
      </c>
      <c r="BX30">
        <v>8</v>
      </c>
      <c r="BY30">
        <v>78</v>
      </c>
      <c r="BZ30">
        <v>6.4</v>
      </c>
      <c r="CA30">
        <v>9</v>
      </c>
      <c r="CB30">
        <v>140</v>
      </c>
      <c r="CC30">
        <v>6</v>
      </c>
      <c r="CD30">
        <v>9</v>
      </c>
      <c r="CE30">
        <v>150</v>
      </c>
      <c r="CF30">
        <v>5.7</v>
      </c>
      <c r="CG30">
        <v>8</v>
      </c>
      <c r="CH30">
        <v>140</v>
      </c>
      <c r="CI30">
        <v>86</v>
      </c>
      <c r="CJ30">
        <v>116</v>
      </c>
      <c r="CK30">
        <v>135</v>
      </c>
      <c r="CL30">
        <v>2</v>
      </c>
      <c r="CM30">
        <v>0</v>
      </c>
      <c r="CN30">
        <v>0</v>
      </c>
      <c r="CO30">
        <v>83</v>
      </c>
      <c r="CP30">
        <v>69</v>
      </c>
      <c r="CQ30">
        <v>83</v>
      </c>
      <c r="CR30">
        <v>-1</v>
      </c>
      <c r="CS30">
        <v>0</v>
      </c>
      <c r="CT30">
        <v>0</v>
      </c>
      <c r="CU30" s="2">
        <f t="shared" si="1"/>
        <v>90.384615384615387</v>
      </c>
      <c r="CV30">
        <v>47</v>
      </c>
      <c r="CW30">
        <v>52</v>
      </c>
      <c r="CX30">
        <v>6</v>
      </c>
      <c r="CY30">
        <v>0</v>
      </c>
      <c r="CZ30">
        <v>0</v>
      </c>
      <c r="DA30">
        <v>81.400000000000006</v>
      </c>
      <c r="DB30">
        <v>118</v>
      </c>
      <c r="DC30">
        <v>145</v>
      </c>
      <c r="DD30" s="53">
        <f t="shared" si="0"/>
        <v>175.31718569780855</v>
      </c>
      <c r="DE30">
        <v>152</v>
      </c>
      <c r="DF30">
        <v>867</v>
      </c>
      <c r="DG30">
        <v>18</v>
      </c>
      <c r="DH30">
        <v>12</v>
      </c>
      <c r="DI30" s="140" t="s">
        <v>3639</v>
      </c>
      <c r="DJ30">
        <v>60</v>
      </c>
      <c r="DK30">
        <v>0</v>
      </c>
      <c r="DL30">
        <v>0</v>
      </c>
      <c r="DM30">
        <v>60</v>
      </c>
      <c r="DN30">
        <v>0</v>
      </c>
      <c r="DO30">
        <v>0</v>
      </c>
      <c r="DP30">
        <v>60</v>
      </c>
      <c r="DQ30">
        <v>0</v>
      </c>
      <c r="DR30">
        <v>0</v>
      </c>
      <c r="DS30">
        <v>60</v>
      </c>
      <c r="DT30">
        <v>0</v>
      </c>
      <c r="DU30">
        <v>0</v>
      </c>
    </row>
    <row r="31" spans="1:125" x14ac:dyDescent="0.2">
      <c r="A31" t="s">
        <v>169</v>
      </c>
      <c r="C31" t="s">
        <v>216</v>
      </c>
      <c r="D31" t="s">
        <v>247</v>
      </c>
      <c r="E31" t="s">
        <v>45</v>
      </c>
      <c r="F31">
        <v>43.9</v>
      </c>
      <c r="G31">
        <v>0</v>
      </c>
      <c r="H31">
        <v>0</v>
      </c>
      <c r="I31">
        <v>40.9</v>
      </c>
      <c r="J31">
        <v>0</v>
      </c>
      <c r="K31">
        <v>0</v>
      </c>
      <c r="L31">
        <v>16.7</v>
      </c>
      <c r="M31">
        <v>13</v>
      </c>
      <c r="N31">
        <v>78</v>
      </c>
      <c r="O31">
        <v>26.9</v>
      </c>
      <c r="P31">
        <v>21</v>
      </c>
      <c r="Q31">
        <v>78</v>
      </c>
      <c r="R31">
        <v>8.3000000000000007</v>
      </c>
      <c r="S31">
        <v>0</v>
      </c>
      <c r="T31">
        <v>0</v>
      </c>
      <c r="U31">
        <v>5.9</v>
      </c>
      <c r="V31">
        <v>0</v>
      </c>
      <c r="W31">
        <v>0</v>
      </c>
      <c r="X31">
        <v>56</v>
      </c>
      <c r="Y31">
        <v>479</v>
      </c>
      <c r="Z31">
        <v>855</v>
      </c>
      <c r="AA31">
        <v>855</v>
      </c>
      <c r="AB31">
        <v>0</v>
      </c>
      <c r="AC31">
        <v>0</v>
      </c>
      <c r="AM31">
        <v>23.67</v>
      </c>
      <c r="AN31">
        <v>34486</v>
      </c>
      <c r="AO31">
        <v>1457</v>
      </c>
      <c r="AP31">
        <v>1.71</v>
      </c>
      <c r="AQ31">
        <v>1458</v>
      </c>
      <c r="AR31">
        <v>855</v>
      </c>
      <c r="AS31">
        <v>30.5</v>
      </c>
      <c r="AT31">
        <v>261</v>
      </c>
      <c r="AU31">
        <v>855</v>
      </c>
      <c r="AV31">
        <v>2.5</v>
      </c>
      <c r="AW31">
        <v>2</v>
      </c>
      <c r="AX31">
        <v>81</v>
      </c>
      <c r="AY31">
        <v>0.4</v>
      </c>
      <c r="AZ31">
        <v>1</v>
      </c>
      <c r="BA31">
        <v>240</v>
      </c>
      <c r="BB31">
        <v>2.1</v>
      </c>
      <c r="BC31">
        <v>5</v>
      </c>
      <c r="BD31">
        <v>237</v>
      </c>
      <c r="BE31">
        <v>75</v>
      </c>
      <c r="BF31">
        <v>0</v>
      </c>
      <c r="BG31">
        <v>0</v>
      </c>
      <c r="BH31">
        <v>-1</v>
      </c>
      <c r="BI31">
        <v>0</v>
      </c>
      <c r="BJ31">
        <v>0</v>
      </c>
      <c r="BK31">
        <v>62</v>
      </c>
      <c r="BL31">
        <v>0</v>
      </c>
      <c r="BM31">
        <v>0</v>
      </c>
      <c r="BN31">
        <v>-3</v>
      </c>
      <c r="BO31">
        <v>0</v>
      </c>
      <c r="BP31">
        <v>0</v>
      </c>
      <c r="BQ31">
        <v>81</v>
      </c>
      <c r="BR31">
        <v>0</v>
      </c>
      <c r="BS31">
        <v>0</v>
      </c>
      <c r="BT31">
        <v>-4</v>
      </c>
      <c r="BU31">
        <v>0</v>
      </c>
      <c r="BV31">
        <v>0</v>
      </c>
      <c r="BW31">
        <v>28.4</v>
      </c>
      <c r="BX31">
        <v>19</v>
      </c>
      <c r="BY31">
        <v>67</v>
      </c>
      <c r="BZ31">
        <v>15</v>
      </c>
      <c r="CA31">
        <v>33</v>
      </c>
      <c r="CB31">
        <v>220</v>
      </c>
      <c r="CC31">
        <v>0</v>
      </c>
      <c r="CD31">
        <v>0</v>
      </c>
      <c r="CE31">
        <v>65</v>
      </c>
      <c r="CF31">
        <v>5</v>
      </c>
      <c r="CG31">
        <v>11</v>
      </c>
      <c r="CH31">
        <v>220</v>
      </c>
      <c r="CI31">
        <v>80</v>
      </c>
      <c r="CJ31">
        <v>174</v>
      </c>
      <c r="CK31">
        <v>217</v>
      </c>
      <c r="CL31">
        <v>-2</v>
      </c>
      <c r="CM31">
        <v>0</v>
      </c>
      <c r="CN31">
        <v>0</v>
      </c>
      <c r="CO31">
        <v>100</v>
      </c>
      <c r="CP31">
        <v>10</v>
      </c>
      <c r="CQ31">
        <v>10</v>
      </c>
      <c r="CR31">
        <v>17</v>
      </c>
      <c r="CS31">
        <v>0</v>
      </c>
      <c r="CT31">
        <v>0</v>
      </c>
      <c r="CU31" s="2">
        <f t="shared" si="1"/>
        <v>79.227053140096615</v>
      </c>
      <c r="CV31">
        <v>164</v>
      </c>
      <c r="CW31">
        <v>207</v>
      </c>
      <c r="CX31">
        <v>-3</v>
      </c>
      <c r="CY31">
        <v>0</v>
      </c>
      <c r="CZ31">
        <v>0</v>
      </c>
      <c r="DA31">
        <v>91.3</v>
      </c>
      <c r="DB31">
        <v>95</v>
      </c>
      <c r="DC31">
        <v>104</v>
      </c>
      <c r="DD31" s="53">
        <f t="shared" si="0"/>
        <v>467.83625730994152</v>
      </c>
      <c r="DE31">
        <v>400</v>
      </c>
      <c r="DF31">
        <v>855</v>
      </c>
      <c r="DG31">
        <v>14</v>
      </c>
      <c r="DH31">
        <v>9</v>
      </c>
      <c r="DI31" s="140" t="s">
        <v>3639</v>
      </c>
      <c r="DJ31">
        <v>30</v>
      </c>
      <c r="DK31">
        <v>0</v>
      </c>
      <c r="DL31">
        <v>0</v>
      </c>
      <c r="DM31">
        <v>29</v>
      </c>
      <c r="DN31">
        <v>0</v>
      </c>
      <c r="DO31">
        <v>0</v>
      </c>
    </row>
    <row r="32" spans="1:125" x14ac:dyDescent="0.2">
      <c r="A32" t="s">
        <v>170</v>
      </c>
      <c r="C32" t="s">
        <v>216</v>
      </c>
      <c r="D32" t="s">
        <v>248</v>
      </c>
      <c r="E32" t="s">
        <v>46</v>
      </c>
      <c r="F32">
        <v>43.9</v>
      </c>
      <c r="G32">
        <v>0</v>
      </c>
      <c r="H32">
        <v>0</v>
      </c>
      <c r="I32">
        <v>44.8</v>
      </c>
      <c r="J32">
        <v>0</v>
      </c>
      <c r="K32">
        <v>0</v>
      </c>
      <c r="L32">
        <v>3.6</v>
      </c>
      <c r="M32">
        <v>2</v>
      </c>
      <c r="N32">
        <v>56</v>
      </c>
      <c r="O32">
        <v>51.8</v>
      </c>
      <c r="P32">
        <v>29</v>
      </c>
      <c r="Q32">
        <v>56</v>
      </c>
      <c r="R32">
        <v>8.3000000000000007</v>
      </c>
      <c r="S32">
        <v>0</v>
      </c>
      <c r="T32">
        <v>0</v>
      </c>
      <c r="U32">
        <v>9.6999999999999993</v>
      </c>
      <c r="V32">
        <v>0</v>
      </c>
      <c r="W32">
        <v>0</v>
      </c>
      <c r="X32">
        <v>54.1</v>
      </c>
      <c r="Y32">
        <v>260</v>
      </c>
      <c r="Z32">
        <v>481</v>
      </c>
      <c r="AA32">
        <v>443</v>
      </c>
      <c r="AB32">
        <v>0</v>
      </c>
      <c r="AC32">
        <v>0</v>
      </c>
      <c r="AM32">
        <v>18.14</v>
      </c>
      <c r="AN32">
        <v>15132</v>
      </c>
      <c r="AO32">
        <v>834</v>
      </c>
      <c r="AP32">
        <v>1.88</v>
      </c>
      <c r="AQ32">
        <v>834</v>
      </c>
      <c r="AR32">
        <v>443</v>
      </c>
      <c r="AS32">
        <v>22.6</v>
      </c>
      <c r="AT32">
        <v>100</v>
      </c>
      <c r="AU32">
        <v>443</v>
      </c>
      <c r="AV32">
        <v>0</v>
      </c>
      <c r="AW32">
        <v>0</v>
      </c>
      <c r="AX32">
        <v>15</v>
      </c>
      <c r="AY32">
        <v>0.7</v>
      </c>
      <c r="AZ32">
        <v>1</v>
      </c>
      <c r="BA32">
        <v>143</v>
      </c>
      <c r="BB32">
        <v>2.1</v>
      </c>
      <c r="BC32">
        <v>3</v>
      </c>
      <c r="BD32">
        <v>144</v>
      </c>
      <c r="BE32">
        <v>60</v>
      </c>
      <c r="BF32">
        <v>0</v>
      </c>
      <c r="BG32">
        <v>0</v>
      </c>
      <c r="BH32">
        <v>-8</v>
      </c>
      <c r="BI32">
        <v>0</v>
      </c>
      <c r="BJ32">
        <v>0</v>
      </c>
      <c r="BK32">
        <v>52</v>
      </c>
      <c r="BL32">
        <v>0</v>
      </c>
      <c r="BM32">
        <v>0</v>
      </c>
      <c r="BN32">
        <v>-4</v>
      </c>
      <c r="BO32">
        <v>0</v>
      </c>
      <c r="BP32">
        <v>0</v>
      </c>
      <c r="BQ32">
        <v>65</v>
      </c>
      <c r="BR32">
        <v>0</v>
      </c>
      <c r="BS32">
        <v>0</v>
      </c>
      <c r="BT32">
        <v>-11</v>
      </c>
      <c r="BU32">
        <v>0</v>
      </c>
      <c r="BV32">
        <v>0</v>
      </c>
      <c r="BW32">
        <v>7.3</v>
      </c>
      <c r="BX32">
        <v>3</v>
      </c>
      <c r="BY32">
        <v>41</v>
      </c>
      <c r="BZ32">
        <v>26.9</v>
      </c>
      <c r="CA32">
        <v>29</v>
      </c>
      <c r="CB32">
        <v>108</v>
      </c>
      <c r="CF32">
        <v>4.5999999999999996</v>
      </c>
      <c r="CG32">
        <v>5</v>
      </c>
      <c r="CH32">
        <v>108</v>
      </c>
      <c r="CI32">
        <v>67</v>
      </c>
      <c r="CJ32">
        <v>68</v>
      </c>
      <c r="CK32">
        <v>102</v>
      </c>
      <c r="CL32">
        <v>-9</v>
      </c>
      <c r="CM32">
        <v>0</v>
      </c>
      <c r="CN32">
        <v>0</v>
      </c>
      <c r="CO32">
        <v>67</v>
      </c>
      <c r="CP32">
        <v>68</v>
      </c>
      <c r="CQ32">
        <v>102</v>
      </c>
      <c r="CR32">
        <v>-9</v>
      </c>
      <c r="CS32">
        <v>0</v>
      </c>
      <c r="CT32">
        <v>0</v>
      </c>
      <c r="CU32" s="2"/>
      <c r="DA32">
        <v>83.8</v>
      </c>
      <c r="DB32">
        <v>31</v>
      </c>
      <c r="DC32">
        <v>37</v>
      </c>
      <c r="DD32" s="53">
        <f t="shared" si="0"/>
        <v>60.291060291060298</v>
      </c>
      <c r="DE32">
        <v>29</v>
      </c>
      <c r="DF32">
        <v>481</v>
      </c>
      <c r="DG32">
        <v>9</v>
      </c>
      <c r="DH32">
        <v>8</v>
      </c>
      <c r="DI32" s="140" t="s">
        <v>3639</v>
      </c>
    </row>
    <row r="33" spans="1:125" x14ac:dyDescent="0.2">
      <c r="A33" t="s">
        <v>171</v>
      </c>
      <c r="C33" t="s">
        <v>216</v>
      </c>
      <c r="D33" t="s">
        <v>249</v>
      </c>
      <c r="E33" t="s">
        <v>46</v>
      </c>
      <c r="F33">
        <v>43.9</v>
      </c>
      <c r="G33">
        <v>0</v>
      </c>
      <c r="H33">
        <v>0</v>
      </c>
      <c r="I33">
        <v>42.7</v>
      </c>
      <c r="J33">
        <v>0</v>
      </c>
      <c r="K33">
        <v>0</v>
      </c>
      <c r="L33">
        <v>14.6</v>
      </c>
      <c r="M33">
        <v>6</v>
      </c>
      <c r="N33">
        <v>41</v>
      </c>
      <c r="O33">
        <v>41.5</v>
      </c>
      <c r="P33">
        <v>17</v>
      </c>
      <c r="Q33">
        <v>41</v>
      </c>
      <c r="R33">
        <v>8.3000000000000007</v>
      </c>
      <c r="S33">
        <v>0</v>
      </c>
      <c r="T33">
        <v>0</v>
      </c>
      <c r="U33">
        <v>8.3000000000000007</v>
      </c>
      <c r="V33">
        <v>0</v>
      </c>
      <c r="W33">
        <v>0</v>
      </c>
      <c r="X33">
        <v>59.4</v>
      </c>
      <c r="Y33">
        <v>228</v>
      </c>
      <c r="Z33">
        <v>384</v>
      </c>
      <c r="AA33">
        <v>384</v>
      </c>
      <c r="AB33">
        <v>0</v>
      </c>
      <c r="AC33">
        <v>0</v>
      </c>
      <c r="AM33">
        <v>18.899999999999999</v>
      </c>
      <c r="AN33">
        <v>11852</v>
      </c>
      <c r="AO33">
        <v>627</v>
      </c>
      <c r="AP33">
        <v>1.63</v>
      </c>
      <c r="AQ33">
        <v>627</v>
      </c>
      <c r="AR33">
        <v>384</v>
      </c>
      <c r="AS33">
        <v>29.4</v>
      </c>
      <c r="AT33">
        <v>113</v>
      </c>
      <c r="AU33">
        <v>384</v>
      </c>
      <c r="AV33">
        <v>5.3</v>
      </c>
      <c r="AW33">
        <v>1</v>
      </c>
      <c r="AX33">
        <v>19</v>
      </c>
      <c r="AY33">
        <v>0</v>
      </c>
      <c r="AZ33">
        <v>0</v>
      </c>
      <c r="BA33">
        <v>111</v>
      </c>
      <c r="BB33">
        <v>1.7</v>
      </c>
      <c r="BC33">
        <v>2</v>
      </c>
      <c r="BD33">
        <v>115</v>
      </c>
      <c r="BE33">
        <v>65</v>
      </c>
      <c r="BF33">
        <v>0</v>
      </c>
      <c r="BG33">
        <v>0</v>
      </c>
      <c r="BH33">
        <v>-6</v>
      </c>
      <c r="BI33">
        <v>0</v>
      </c>
      <c r="BJ33">
        <v>0</v>
      </c>
      <c r="BK33">
        <v>54</v>
      </c>
      <c r="BL33">
        <v>0</v>
      </c>
      <c r="BM33">
        <v>0</v>
      </c>
      <c r="BN33">
        <v>-5</v>
      </c>
      <c r="BO33">
        <v>0</v>
      </c>
      <c r="BP33">
        <v>0</v>
      </c>
      <c r="BQ33">
        <v>70</v>
      </c>
      <c r="BR33">
        <v>0</v>
      </c>
      <c r="BS33">
        <v>0</v>
      </c>
      <c r="BT33">
        <v>-9</v>
      </c>
      <c r="BU33">
        <v>0</v>
      </c>
      <c r="BV33">
        <v>0</v>
      </c>
      <c r="BW33">
        <v>11.8</v>
      </c>
      <c r="BX33">
        <v>4</v>
      </c>
      <c r="BY33">
        <v>34</v>
      </c>
      <c r="BZ33">
        <v>20.3</v>
      </c>
      <c r="CA33">
        <v>24</v>
      </c>
      <c r="CB33">
        <v>118</v>
      </c>
      <c r="CC33">
        <v>0</v>
      </c>
      <c r="CD33">
        <v>0</v>
      </c>
      <c r="CE33">
        <v>17</v>
      </c>
      <c r="CF33">
        <v>10.199999999999999</v>
      </c>
      <c r="CG33">
        <v>12</v>
      </c>
      <c r="CH33">
        <v>118</v>
      </c>
      <c r="CI33">
        <v>66</v>
      </c>
      <c r="CJ33">
        <v>74</v>
      </c>
      <c r="CK33">
        <v>112</v>
      </c>
      <c r="CL33">
        <v>-10</v>
      </c>
      <c r="CM33">
        <v>0</v>
      </c>
      <c r="CN33">
        <v>0</v>
      </c>
      <c r="CU33" s="2">
        <f t="shared" si="1"/>
        <v>66.071428571428569</v>
      </c>
      <c r="CV33">
        <v>74</v>
      </c>
      <c r="CW33">
        <v>112</v>
      </c>
      <c r="CX33">
        <v>-10</v>
      </c>
      <c r="CY33">
        <v>0</v>
      </c>
      <c r="CZ33">
        <v>0</v>
      </c>
      <c r="DA33">
        <v>82.4</v>
      </c>
      <c r="DB33">
        <v>14</v>
      </c>
      <c r="DC33">
        <v>17</v>
      </c>
      <c r="DD33" s="53">
        <f t="shared" si="0"/>
        <v>132.8125</v>
      </c>
      <c r="DE33">
        <v>51</v>
      </c>
      <c r="DF33">
        <v>384</v>
      </c>
      <c r="DG33">
        <v>2</v>
      </c>
      <c r="DH33">
        <v>2</v>
      </c>
      <c r="DI33" s="140" t="s">
        <v>3639</v>
      </c>
    </row>
    <row r="34" spans="1:125" x14ac:dyDescent="0.2">
      <c r="A34" t="s">
        <v>172</v>
      </c>
      <c r="C34" t="s">
        <v>216</v>
      </c>
      <c r="D34" t="s">
        <v>250</v>
      </c>
      <c r="E34" t="s">
        <v>251</v>
      </c>
      <c r="F34">
        <v>43.9</v>
      </c>
      <c r="G34">
        <v>0</v>
      </c>
      <c r="H34">
        <v>0</v>
      </c>
      <c r="I34">
        <v>44.8</v>
      </c>
      <c r="J34">
        <v>0</v>
      </c>
      <c r="K34">
        <v>0</v>
      </c>
      <c r="L34">
        <v>11.5</v>
      </c>
      <c r="M34">
        <v>6</v>
      </c>
      <c r="N34">
        <v>52</v>
      </c>
      <c r="O34">
        <v>34.6</v>
      </c>
      <c r="P34">
        <v>18</v>
      </c>
      <c r="Q34">
        <v>52</v>
      </c>
      <c r="R34">
        <v>8.3000000000000007</v>
      </c>
      <c r="S34">
        <v>0</v>
      </c>
      <c r="T34">
        <v>0</v>
      </c>
      <c r="U34">
        <v>8.1999999999999993</v>
      </c>
      <c r="V34">
        <v>0</v>
      </c>
      <c r="W34">
        <v>0</v>
      </c>
      <c r="X34">
        <v>65.8</v>
      </c>
      <c r="Y34">
        <v>304</v>
      </c>
      <c r="Z34">
        <v>462</v>
      </c>
      <c r="AA34">
        <v>447</v>
      </c>
      <c r="AB34">
        <v>0</v>
      </c>
      <c r="AC34">
        <v>0</v>
      </c>
      <c r="AM34">
        <v>15.8</v>
      </c>
      <c r="AN34">
        <v>15135</v>
      </c>
      <c r="AO34">
        <v>958</v>
      </c>
      <c r="AP34">
        <v>2.14</v>
      </c>
      <c r="AQ34">
        <v>958</v>
      </c>
      <c r="AR34">
        <v>447</v>
      </c>
      <c r="AS34">
        <v>32.9</v>
      </c>
      <c r="AT34">
        <v>147</v>
      </c>
      <c r="AU34">
        <v>447</v>
      </c>
      <c r="AV34">
        <v>2.2999999999999998</v>
      </c>
      <c r="AW34">
        <v>1</v>
      </c>
      <c r="AX34">
        <v>44</v>
      </c>
      <c r="AY34">
        <v>3.3</v>
      </c>
      <c r="AZ34">
        <v>4</v>
      </c>
      <c r="BA34">
        <v>121</v>
      </c>
      <c r="BB34">
        <v>3.2</v>
      </c>
      <c r="BC34">
        <v>4</v>
      </c>
      <c r="BD34">
        <v>126</v>
      </c>
      <c r="BE34">
        <v>84</v>
      </c>
      <c r="BF34">
        <v>0</v>
      </c>
      <c r="BG34">
        <v>0</v>
      </c>
      <c r="BH34">
        <v>10</v>
      </c>
      <c r="BI34">
        <v>0</v>
      </c>
      <c r="BJ34">
        <v>0</v>
      </c>
      <c r="BK34">
        <v>74</v>
      </c>
      <c r="BL34">
        <v>0</v>
      </c>
      <c r="BM34">
        <v>0</v>
      </c>
      <c r="BN34">
        <v>10</v>
      </c>
      <c r="BO34">
        <v>0</v>
      </c>
      <c r="BP34">
        <v>0</v>
      </c>
      <c r="BQ34">
        <v>91</v>
      </c>
      <c r="BR34">
        <v>0</v>
      </c>
      <c r="BS34">
        <v>0</v>
      </c>
      <c r="BT34">
        <v>9</v>
      </c>
      <c r="BU34">
        <v>0</v>
      </c>
      <c r="BV34">
        <v>0</v>
      </c>
      <c r="BW34">
        <v>9.5</v>
      </c>
      <c r="BX34">
        <v>4</v>
      </c>
      <c r="BY34">
        <v>42</v>
      </c>
      <c r="BZ34">
        <v>3.6</v>
      </c>
      <c r="CA34">
        <v>4</v>
      </c>
      <c r="CB34">
        <v>112</v>
      </c>
      <c r="CC34">
        <v>0</v>
      </c>
      <c r="CD34">
        <v>0</v>
      </c>
      <c r="CE34">
        <v>33</v>
      </c>
      <c r="CF34">
        <v>0.9</v>
      </c>
      <c r="CG34">
        <v>1</v>
      </c>
      <c r="CH34">
        <v>112</v>
      </c>
      <c r="CI34">
        <v>90</v>
      </c>
      <c r="CJ34">
        <v>101</v>
      </c>
      <c r="CK34">
        <v>112</v>
      </c>
      <c r="CL34">
        <v>8</v>
      </c>
      <c r="CM34">
        <v>0</v>
      </c>
      <c r="CN34">
        <v>0</v>
      </c>
      <c r="CO34">
        <v>84</v>
      </c>
      <c r="CP34">
        <v>16</v>
      </c>
      <c r="CQ34">
        <v>19</v>
      </c>
      <c r="CR34">
        <v>13</v>
      </c>
      <c r="CS34">
        <v>0</v>
      </c>
      <c r="CT34">
        <v>0</v>
      </c>
      <c r="CU34" s="2">
        <f t="shared" si="1"/>
        <v>91.397849462365585</v>
      </c>
      <c r="CV34">
        <v>85</v>
      </c>
      <c r="CW34">
        <v>93</v>
      </c>
      <c r="CX34">
        <v>6</v>
      </c>
      <c r="CY34">
        <v>0</v>
      </c>
      <c r="CZ34">
        <v>0</v>
      </c>
      <c r="DA34">
        <v>96.2</v>
      </c>
      <c r="DB34">
        <v>51</v>
      </c>
      <c r="DC34">
        <v>53</v>
      </c>
      <c r="DD34" s="53">
        <f t="shared" si="0"/>
        <v>67.099567099567111</v>
      </c>
      <c r="DE34">
        <v>31</v>
      </c>
      <c r="DF34">
        <v>462</v>
      </c>
      <c r="DG34">
        <v>6</v>
      </c>
      <c r="DH34">
        <v>4</v>
      </c>
      <c r="DI34" s="140" t="s">
        <v>3639</v>
      </c>
    </row>
    <row r="35" spans="1:125" x14ac:dyDescent="0.2">
      <c r="A35" t="s">
        <v>173</v>
      </c>
      <c r="C35" t="s">
        <v>216</v>
      </c>
      <c r="D35" t="s">
        <v>252</v>
      </c>
      <c r="E35" t="s">
        <v>253</v>
      </c>
      <c r="F35">
        <v>43.9</v>
      </c>
      <c r="G35">
        <v>0</v>
      </c>
      <c r="H35">
        <v>0</v>
      </c>
      <c r="I35">
        <v>44.5</v>
      </c>
      <c r="J35">
        <v>0</v>
      </c>
      <c r="K35">
        <v>0</v>
      </c>
      <c r="L35">
        <v>10.4</v>
      </c>
      <c r="M35">
        <v>5</v>
      </c>
      <c r="N35">
        <v>48</v>
      </c>
      <c r="O35">
        <v>41.7</v>
      </c>
      <c r="P35">
        <v>20</v>
      </c>
      <c r="Q35">
        <v>48</v>
      </c>
      <c r="R35">
        <v>8.3000000000000007</v>
      </c>
      <c r="S35">
        <v>0</v>
      </c>
      <c r="T35">
        <v>0</v>
      </c>
      <c r="U35">
        <v>8.6999999999999993</v>
      </c>
      <c r="V35">
        <v>0</v>
      </c>
      <c r="W35">
        <v>0</v>
      </c>
      <c r="X35">
        <v>52.7</v>
      </c>
      <c r="Y35">
        <v>192</v>
      </c>
      <c r="Z35">
        <v>364</v>
      </c>
      <c r="AA35">
        <v>353</v>
      </c>
      <c r="AB35">
        <v>0</v>
      </c>
      <c r="AC35">
        <v>0</v>
      </c>
      <c r="AM35">
        <v>12.66</v>
      </c>
      <c r="AN35">
        <v>11028</v>
      </c>
      <c r="AO35">
        <v>871</v>
      </c>
      <c r="AP35">
        <v>2.4700000000000002</v>
      </c>
      <c r="AQ35">
        <v>871</v>
      </c>
      <c r="AR35">
        <v>353</v>
      </c>
      <c r="AS35">
        <v>23.8</v>
      </c>
      <c r="AT35">
        <v>84</v>
      </c>
      <c r="AU35">
        <v>353</v>
      </c>
      <c r="AV35">
        <v>1.4</v>
      </c>
      <c r="AW35">
        <v>1</v>
      </c>
      <c r="AX35">
        <v>69</v>
      </c>
      <c r="AY35">
        <v>0</v>
      </c>
      <c r="AZ35">
        <v>0</v>
      </c>
      <c r="BA35">
        <v>79</v>
      </c>
      <c r="BB35">
        <v>3.6</v>
      </c>
      <c r="BC35">
        <v>3</v>
      </c>
      <c r="BD35">
        <v>83</v>
      </c>
      <c r="BE35">
        <v>78</v>
      </c>
      <c r="BF35">
        <v>0</v>
      </c>
      <c r="BG35">
        <v>0</v>
      </c>
      <c r="BH35">
        <v>4</v>
      </c>
      <c r="BI35">
        <v>0</v>
      </c>
      <c r="BJ35">
        <v>0</v>
      </c>
      <c r="BK35">
        <v>56</v>
      </c>
      <c r="BL35">
        <v>0</v>
      </c>
      <c r="BM35">
        <v>0</v>
      </c>
      <c r="BN35">
        <v>-5</v>
      </c>
      <c r="BO35">
        <v>0</v>
      </c>
      <c r="BP35">
        <v>0</v>
      </c>
      <c r="BQ35">
        <v>90</v>
      </c>
      <c r="BR35">
        <v>0</v>
      </c>
      <c r="BS35">
        <v>0</v>
      </c>
      <c r="BT35">
        <v>7</v>
      </c>
      <c r="BU35">
        <v>0</v>
      </c>
      <c r="BV35">
        <v>0</v>
      </c>
      <c r="BW35">
        <v>5.4</v>
      </c>
      <c r="BX35">
        <v>2</v>
      </c>
      <c r="BY35">
        <v>37</v>
      </c>
      <c r="BZ35">
        <v>3</v>
      </c>
      <c r="CA35">
        <v>2</v>
      </c>
      <c r="CB35">
        <v>67</v>
      </c>
      <c r="CC35">
        <v>7</v>
      </c>
      <c r="CD35">
        <v>4</v>
      </c>
      <c r="CE35">
        <v>57</v>
      </c>
      <c r="CF35">
        <v>1.5</v>
      </c>
      <c r="CG35">
        <v>1</v>
      </c>
      <c r="CH35">
        <v>67</v>
      </c>
      <c r="CI35">
        <v>88</v>
      </c>
      <c r="CJ35">
        <v>60</v>
      </c>
      <c r="CK35">
        <v>68</v>
      </c>
      <c r="CL35">
        <v>8</v>
      </c>
      <c r="CM35">
        <v>0</v>
      </c>
      <c r="CN35">
        <v>0</v>
      </c>
      <c r="CO35">
        <v>88</v>
      </c>
      <c r="CP35">
        <v>60</v>
      </c>
      <c r="CQ35">
        <v>68</v>
      </c>
      <c r="CR35">
        <v>8</v>
      </c>
      <c r="CS35">
        <v>0</v>
      </c>
      <c r="CT35">
        <v>0</v>
      </c>
      <c r="CU35" s="2"/>
      <c r="DA35">
        <v>85.8</v>
      </c>
      <c r="DB35">
        <v>103</v>
      </c>
      <c r="DC35">
        <v>120</v>
      </c>
      <c r="DD35" s="53">
        <f t="shared" si="0"/>
        <v>98.734177215189874</v>
      </c>
      <c r="DE35">
        <v>39</v>
      </c>
      <c r="DF35">
        <v>395</v>
      </c>
      <c r="DG35">
        <v>5</v>
      </c>
      <c r="DH35">
        <v>4</v>
      </c>
      <c r="DI35" s="140" t="s">
        <v>3639</v>
      </c>
    </row>
    <row r="36" spans="1:125" x14ac:dyDescent="0.2">
      <c r="A36" t="s">
        <v>174</v>
      </c>
      <c r="C36" t="s">
        <v>216</v>
      </c>
      <c r="D36" t="s">
        <v>254</v>
      </c>
      <c r="E36" t="s">
        <v>255</v>
      </c>
      <c r="F36">
        <v>43.9</v>
      </c>
      <c r="G36">
        <v>0</v>
      </c>
      <c r="H36">
        <v>0</v>
      </c>
      <c r="I36">
        <v>44.7</v>
      </c>
      <c r="J36">
        <v>0</v>
      </c>
      <c r="K36">
        <v>0</v>
      </c>
      <c r="L36">
        <v>11.1</v>
      </c>
      <c r="M36">
        <v>8</v>
      </c>
      <c r="N36">
        <v>72</v>
      </c>
      <c r="O36">
        <v>33.299999999999997</v>
      </c>
      <c r="P36">
        <v>24</v>
      </c>
      <c r="Q36">
        <v>72</v>
      </c>
      <c r="R36">
        <v>8.3000000000000007</v>
      </c>
      <c r="S36">
        <v>0</v>
      </c>
      <c r="T36">
        <v>0</v>
      </c>
      <c r="U36">
        <v>6.6</v>
      </c>
      <c r="V36">
        <v>0</v>
      </c>
      <c r="W36">
        <v>0</v>
      </c>
      <c r="X36">
        <v>52.8</v>
      </c>
      <c r="Y36">
        <v>326</v>
      </c>
      <c r="Z36">
        <v>617</v>
      </c>
      <c r="AA36">
        <v>602</v>
      </c>
      <c r="AB36">
        <v>0</v>
      </c>
      <c r="AC36">
        <v>0</v>
      </c>
      <c r="AM36">
        <v>14.04</v>
      </c>
      <c r="AN36">
        <v>18698</v>
      </c>
      <c r="AO36">
        <v>1332</v>
      </c>
      <c r="AP36">
        <v>2.25</v>
      </c>
      <c r="AQ36">
        <v>1354</v>
      </c>
      <c r="AR36">
        <v>602</v>
      </c>
      <c r="AS36">
        <v>21.8</v>
      </c>
      <c r="AT36">
        <v>131</v>
      </c>
      <c r="AU36">
        <v>602</v>
      </c>
      <c r="AV36">
        <v>4</v>
      </c>
      <c r="AW36">
        <v>4</v>
      </c>
      <c r="AX36">
        <v>101</v>
      </c>
      <c r="AY36">
        <v>0.6</v>
      </c>
      <c r="AZ36">
        <v>1</v>
      </c>
      <c r="BA36">
        <v>156</v>
      </c>
      <c r="BB36">
        <v>4.5</v>
      </c>
      <c r="BC36">
        <v>6</v>
      </c>
      <c r="BD36">
        <v>132</v>
      </c>
      <c r="BE36">
        <v>71</v>
      </c>
      <c r="BF36">
        <v>0</v>
      </c>
      <c r="BG36">
        <v>0</v>
      </c>
      <c r="BH36">
        <v>-1</v>
      </c>
      <c r="BI36">
        <v>0</v>
      </c>
      <c r="BJ36">
        <v>0</v>
      </c>
      <c r="BK36">
        <v>48</v>
      </c>
      <c r="BL36">
        <v>0</v>
      </c>
      <c r="BM36">
        <v>0</v>
      </c>
      <c r="BN36">
        <v>-10</v>
      </c>
      <c r="BO36">
        <v>0</v>
      </c>
      <c r="BP36">
        <v>0</v>
      </c>
      <c r="BQ36">
        <v>79</v>
      </c>
      <c r="BR36">
        <v>0</v>
      </c>
      <c r="BS36">
        <v>0</v>
      </c>
      <c r="BT36">
        <v>-2</v>
      </c>
      <c r="BU36">
        <v>0</v>
      </c>
      <c r="BV36">
        <v>0</v>
      </c>
      <c r="BW36">
        <v>19</v>
      </c>
      <c r="BX36">
        <v>11</v>
      </c>
      <c r="BY36">
        <v>58</v>
      </c>
      <c r="BZ36">
        <v>10.1</v>
      </c>
      <c r="CA36">
        <v>12</v>
      </c>
      <c r="CB36">
        <v>119</v>
      </c>
      <c r="CC36">
        <v>2.5</v>
      </c>
      <c r="CD36">
        <v>2</v>
      </c>
      <c r="CE36">
        <v>80</v>
      </c>
      <c r="CF36">
        <v>4.2</v>
      </c>
      <c r="CG36">
        <v>5</v>
      </c>
      <c r="CH36">
        <v>119</v>
      </c>
      <c r="CI36">
        <v>85</v>
      </c>
      <c r="CJ36">
        <v>93</v>
      </c>
      <c r="CK36">
        <v>109</v>
      </c>
      <c r="CL36">
        <v>6</v>
      </c>
      <c r="CM36">
        <v>0</v>
      </c>
      <c r="CN36">
        <v>0</v>
      </c>
      <c r="CO36">
        <v>83</v>
      </c>
      <c r="CP36">
        <v>38</v>
      </c>
      <c r="CQ36">
        <v>46</v>
      </c>
      <c r="CR36">
        <v>7</v>
      </c>
      <c r="CS36">
        <v>0</v>
      </c>
      <c r="CT36">
        <v>0</v>
      </c>
      <c r="CU36" s="2">
        <f t="shared" si="1"/>
        <v>87.301587301587304</v>
      </c>
      <c r="CV36">
        <v>55</v>
      </c>
      <c r="CW36">
        <v>63</v>
      </c>
      <c r="CX36">
        <v>5</v>
      </c>
      <c r="CY36">
        <v>0</v>
      </c>
      <c r="CZ36">
        <v>0</v>
      </c>
      <c r="DA36">
        <v>93.1</v>
      </c>
      <c r="DB36">
        <v>67</v>
      </c>
      <c r="DC36">
        <v>72</v>
      </c>
      <c r="DD36" s="53">
        <f t="shared" si="0"/>
        <v>181.52350081037278</v>
      </c>
      <c r="DE36">
        <v>112</v>
      </c>
      <c r="DF36">
        <v>617</v>
      </c>
      <c r="DG36">
        <v>16</v>
      </c>
      <c r="DH36">
        <v>10</v>
      </c>
      <c r="DI36" s="140" t="s">
        <v>3639</v>
      </c>
      <c r="DJ36">
        <v>48</v>
      </c>
      <c r="DK36">
        <v>0</v>
      </c>
      <c r="DL36">
        <v>0</v>
      </c>
      <c r="DM36">
        <v>48</v>
      </c>
      <c r="DN36">
        <v>0</v>
      </c>
      <c r="DO36">
        <v>0</v>
      </c>
      <c r="DP36">
        <v>200</v>
      </c>
      <c r="DQ36">
        <v>0</v>
      </c>
      <c r="DR36">
        <v>0</v>
      </c>
      <c r="DS36">
        <v>171</v>
      </c>
      <c r="DT36">
        <v>0</v>
      </c>
      <c r="DU36">
        <v>0</v>
      </c>
    </row>
    <row r="37" spans="1:125" x14ac:dyDescent="0.2">
      <c r="A37" t="s">
        <v>175</v>
      </c>
      <c r="C37" t="s">
        <v>216</v>
      </c>
      <c r="D37" t="s">
        <v>256</v>
      </c>
      <c r="E37" t="s">
        <v>257</v>
      </c>
      <c r="F37">
        <v>43.9</v>
      </c>
      <c r="G37">
        <v>0</v>
      </c>
      <c r="H37">
        <v>0</v>
      </c>
      <c r="I37">
        <v>43.6</v>
      </c>
      <c r="J37">
        <v>0</v>
      </c>
      <c r="K37">
        <v>0</v>
      </c>
      <c r="L37">
        <v>15.9</v>
      </c>
      <c r="M37">
        <v>7</v>
      </c>
      <c r="N37">
        <v>44</v>
      </c>
      <c r="O37">
        <v>50</v>
      </c>
      <c r="P37">
        <v>22</v>
      </c>
      <c r="Q37">
        <v>44</v>
      </c>
      <c r="R37">
        <v>8.3000000000000007</v>
      </c>
      <c r="S37">
        <v>0</v>
      </c>
      <c r="T37">
        <v>0</v>
      </c>
      <c r="U37">
        <v>10</v>
      </c>
      <c r="V37">
        <v>0</v>
      </c>
      <c r="W37">
        <v>0</v>
      </c>
      <c r="X37">
        <v>48.4</v>
      </c>
      <c r="Y37">
        <v>150</v>
      </c>
      <c r="Z37">
        <v>310</v>
      </c>
      <c r="AA37">
        <v>295</v>
      </c>
      <c r="AB37">
        <v>0</v>
      </c>
      <c r="AC37">
        <v>0</v>
      </c>
      <c r="AM37">
        <v>16.03</v>
      </c>
      <c r="AN37">
        <v>9312</v>
      </c>
      <c r="AO37">
        <v>581</v>
      </c>
      <c r="AP37">
        <v>2.09</v>
      </c>
      <c r="AQ37">
        <v>616</v>
      </c>
      <c r="AR37">
        <v>295</v>
      </c>
      <c r="AS37">
        <v>27.8</v>
      </c>
      <c r="AT37">
        <v>82</v>
      </c>
      <c r="AU37">
        <v>295</v>
      </c>
      <c r="AY37">
        <v>1.1000000000000001</v>
      </c>
      <c r="AZ37">
        <v>1</v>
      </c>
      <c r="BA37">
        <v>87</v>
      </c>
      <c r="BB37">
        <v>6.6</v>
      </c>
      <c r="BC37">
        <v>7</v>
      </c>
      <c r="BD37">
        <v>106</v>
      </c>
      <c r="BE37">
        <v>73</v>
      </c>
      <c r="BF37">
        <v>0</v>
      </c>
      <c r="BG37">
        <v>0</v>
      </c>
      <c r="BH37">
        <v>3</v>
      </c>
      <c r="BI37">
        <v>0</v>
      </c>
      <c r="BJ37">
        <v>0</v>
      </c>
      <c r="BK37">
        <v>61</v>
      </c>
      <c r="BL37">
        <v>0</v>
      </c>
      <c r="BM37">
        <v>0</v>
      </c>
      <c r="BN37">
        <v>6</v>
      </c>
      <c r="BO37">
        <v>0</v>
      </c>
      <c r="BP37">
        <v>0</v>
      </c>
      <c r="BQ37">
        <v>78</v>
      </c>
      <c r="BR37">
        <v>0</v>
      </c>
      <c r="BS37">
        <v>0</v>
      </c>
      <c r="BT37">
        <v>-2</v>
      </c>
      <c r="BU37">
        <v>0</v>
      </c>
      <c r="BV37">
        <v>0</v>
      </c>
      <c r="BW37">
        <v>0</v>
      </c>
      <c r="BX37">
        <v>0</v>
      </c>
      <c r="BY37">
        <v>31</v>
      </c>
      <c r="BZ37">
        <v>18.600000000000001</v>
      </c>
      <c r="CA37">
        <v>16</v>
      </c>
      <c r="CB37">
        <v>86</v>
      </c>
      <c r="CF37">
        <v>9.3000000000000007</v>
      </c>
      <c r="CG37">
        <v>8</v>
      </c>
      <c r="CH37">
        <v>86</v>
      </c>
      <c r="CI37">
        <v>73</v>
      </c>
      <c r="CJ37">
        <v>61</v>
      </c>
      <c r="CK37">
        <v>83</v>
      </c>
      <c r="CL37">
        <v>-5</v>
      </c>
      <c r="CM37">
        <v>0</v>
      </c>
      <c r="CN37">
        <v>0</v>
      </c>
      <c r="CO37">
        <v>73</v>
      </c>
      <c r="CP37">
        <v>61</v>
      </c>
      <c r="CQ37">
        <v>83</v>
      </c>
      <c r="CR37">
        <v>-5</v>
      </c>
      <c r="CS37">
        <v>0</v>
      </c>
      <c r="CT37">
        <v>0</v>
      </c>
      <c r="CU37" s="2"/>
      <c r="DA37">
        <v>100</v>
      </c>
      <c r="DB37">
        <v>6</v>
      </c>
      <c r="DC37">
        <v>6</v>
      </c>
      <c r="DD37" s="53">
        <f t="shared" si="0"/>
        <v>309.67741935483872</v>
      </c>
      <c r="DE37">
        <v>96</v>
      </c>
      <c r="DF37">
        <v>310</v>
      </c>
      <c r="DG37">
        <v>6</v>
      </c>
      <c r="DH37">
        <v>3</v>
      </c>
      <c r="DI37" s="140" t="s">
        <v>3639</v>
      </c>
    </row>
    <row r="38" spans="1:125" x14ac:dyDescent="0.2">
      <c r="A38" t="s">
        <v>176</v>
      </c>
      <c r="C38" t="s">
        <v>216</v>
      </c>
      <c r="D38" t="s">
        <v>258</v>
      </c>
      <c r="E38" t="s">
        <v>259</v>
      </c>
      <c r="F38">
        <v>43.9</v>
      </c>
      <c r="G38">
        <v>0</v>
      </c>
      <c r="H38">
        <v>0</v>
      </c>
      <c r="I38">
        <v>41.2</v>
      </c>
      <c r="J38">
        <v>0</v>
      </c>
      <c r="K38">
        <v>0</v>
      </c>
      <c r="L38">
        <v>27.6</v>
      </c>
      <c r="M38">
        <v>8</v>
      </c>
      <c r="N38">
        <v>29</v>
      </c>
      <c r="O38">
        <v>37.9</v>
      </c>
      <c r="P38">
        <v>11</v>
      </c>
      <c r="Q38">
        <v>29</v>
      </c>
      <c r="R38">
        <v>8.3000000000000007</v>
      </c>
      <c r="S38">
        <v>0</v>
      </c>
      <c r="T38">
        <v>0</v>
      </c>
      <c r="U38">
        <v>7.6</v>
      </c>
      <c r="V38">
        <v>0</v>
      </c>
      <c r="W38">
        <v>0</v>
      </c>
      <c r="X38">
        <v>48.3</v>
      </c>
      <c r="Y38">
        <v>117</v>
      </c>
      <c r="Z38">
        <v>242</v>
      </c>
      <c r="AA38">
        <v>242</v>
      </c>
      <c r="AB38">
        <v>0</v>
      </c>
      <c r="AC38">
        <v>0</v>
      </c>
      <c r="AM38">
        <v>17.100000000000001</v>
      </c>
      <c r="AN38">
        <v>7831</v>
      </c>
      <c r="AO38">
        <v>458</v>
      </c>
      <c r="AP38">
        <v>1.89</v>
      </c>
      <c r="AQ38">
        <v>458</v>
      </c>
      <c r="AR38">
        <v>242</v>
      </c>
      <c r="AS38">
        <v>36</v>
      </c>
      <c r="AT38">
        <v>87</v>
      </c>
      <c r="AU38">
        <v>242</v>
      </c>
      <c r="AV38">
        <v>0</v>
      </c>
      <c r="AW38">
        <v>0</v>
      </c>
      <c r="AX38">
        <v>16</v>
      </c>
      <c r="AY38">
        <v>5.8</v>
      </c>
      <c r="AZ38">
        <v>4</v>
      </c>
      <c r="BA38">
        <v>69</v>
      </c>
      <c r="BB38">
        <v>10.1</v>
      </c>
      <c r="BC38">
        <v>7</v>
      </c>
      <c r="BD38">
        <v>69</v>
      </c>
      <c r="BE38">
        <v>76</v>
      </c>
      <c r="BF38">
        <v>0</v>
      </c>
      <c r="BG38">
        <v>0</v>
      </c>
      <c r="BH38">
        <v>3</v>
      </c>
      <c r="BI38">
        <v>0</v>
      </c>
      <c r="BJ38">
        <v>0</v>
      </c>
      <c r="BK38">
        <v>58</v>
      </c>
      <c r="BL38">
        <v>0</v>
      </c>
      <c r="BM38">
        <v>0</v>
      </c>
      <c r="BN38">
        <v>-2</v>
      </c>
      <c r="BO38">
        <v>0</v>
      </c>
      <c r="BP38">
        <v>0</v>
      </c>
      <c r="BQ38">
        <v>85</v>
      </c>
      <c r="BR38">
        <v>0</v>
      </c>
      <c r="BS38">
        <v>0</v>
      </c>
      <c r="BT38">
        <v>3</v>
      </c>
      <c r="BU38">
        <v>0</v>
      </c>
      <c r="BV38">
        <v>0</v>
      </c>
      <c r="BW38">
        <v>4.8</v>
      </c>
      <c r="BX38">
        <v>1</v>
      </c>
      <c r="BY38">
        <v>21</v>
      </c>
      <c r="BZ38">
        <v>12.9</v>
      </c>
      <c r="CA38">
        <v>8</v>
      </c>
      <c r="CB38">
        <v>62</v>
      </c>
      <c r="CC38">
        <v>0</v>
      </c>
      <c r="CD38">
        <v>0</v>
      </c>
      <c r="CE38">
        <v>15</v>
      </c>
      <c r="CF38">
        <v>1.6</v>
      </c>
      <c r="CG38">
        <v>1</v>
      </c>
      <c r="CH38">
        <v>62</v>
      </c>
      <c r="CI38">
        <v>85</v>
      </c>
      <c r="CJ38">
        <v>53</v>
      </c>
      <c r="CK38">
        <v>62</v>
      </c>
      <c r="CL38">
        <v>0</v>
      </c>
      <c r="CM38">
        <v>0</v>
      </c>
      <c r="CN38">
        <v>0</v>
      </c>
      <c r="CO38">
        <v>71</v>
      </c>
      <c r="CP38">
        <v>15</v>
      </c>
      <c r="CQ38">
        <v>21</v>
      </c>
      <c r="CR38">
        <v>-12</v>
      </c>
      <c r="CS38">
        <v>0</v>
      </c>
      <c r="CT38">
        <v>0</v>
      </c>
      <c r="CU38" s="2">
        <f t="shared" si="1"/>
        <v>92.682926829268297</v>
      </c>
      <c r="CV38">
        <v>38</v>
      </c>
      <c r="CW38">
        <v>41</v>
      </c>
      <c r="CX38">
        <v>6</v>
      </c>
      <c r="CY38">
        <v>0</v>
      </c>
      <c r="CZ38">
        <v>0</v>
      </c>
      <c r="DA38">
        <v>85.7</v>
      </c>
      <c r="DB38">
        <v>12</v>
      </c>
      <c r="DC38">
        <v>14</v>
      </c>
      <c r="DD38" s="53">
        <f t="shared" si="0"/>
        <v>37.190082644628099</v>
      </c>
      <c r="DE38">
        <v>9</v>
      </c>
      <c r="DF38">
        <v>242</v>
      </c>
      <c r="DG38">
        <v>1</v>
      </c>
      <c r="DH38">
        <v>0</v>
      </c>
      <c r="DI38" s="140" t="s">
        <v>3639</v>
      </c>
    </row>
    <row r="39" spans="1:125" x14ac:dyDescent="0.2">
      <c r="A39" t="s">
        <v>177</v>
      </c>
      <c r="C39" t="s">
        <v>217</v>
      </c>
      <c r="D39" t="s">
        <v>67</v>
      </c>
      <c r="E39" t="s">
        <v>260</v>
      </c>
      <c r="F39">
        <v>42</v>
      </c>
      <c r="G39">
        <v>0</v>
      </c>
      <c r="H39">
        <v>0</v>
      </c>
      <c r="I39">
        <v>43.7</v>
      </c>
      <c r="J39">
        <v>0</v>
      </c>
      <c r="K39">
        <v>0</v>
      </c>
      <c r="L39">
        <v>8.3000000000000007</v>
      </c>
      <c r="M39">
        <v>2</v>
      </c>
      <c r="N39">
        <v>24</v>
      </c>
      <c r="O39">
        <v>29.2</v>
      </c>
      <c r="P39">
        <v>7</v>
      </c>
      <c r="Q39">
        <v>24</v>
      </c>
      <c r="R39">
        <v>4.5</v>
      </c>
      <c r="S39">
        <v>0</v>
      </c>
      <c r="T39">
        <v>0</v>
      </c>
      <c r="U39">
        <v>4.9000000000000004</v>
      </c>
      <c r="V39">
        <v>0</v>
      </c>
      <c r="W39">
        <v>0</v>
      </c>
      <c r="X39">
        <v>65.3</v>
      </c>
      <c r="Y39">
        <v>77</v>
      </c>
      <c r="Z39">
        <v>118</v>
      </c>
      <c r="AA39">
        <v>57</v>
      </c>
      <c r="AB39">
        <v>0</v>
      </c>
      <c r="AC39">
        <v>0</v>
      </c>
      <c r="AM39">
        <v>8.61</v>
      </c>
      <c r="AN39">
        <v>1990</v>
      </c>
      <c r="AO39">
        <v>231</v>
      </c>
      <c r="AP39">
        <v>4.05</v>
      </c>
      <c r="AQ39">
        <v>231</v>
      </c>
      <c r="AR39">
        <v>57</v>
      </c>
      <c r="AS39">
        <v>59.6</v>
      </c>
      <c r="AT39">
        <v>34</v>
      </c>
      <c r="AU39">
        <v>57</v>
      </c>
      <c r="AV39">
        <v>0</v>
      </c>
      <c r="AW39">
        <v>0</v>
      </c>
      <c r="AX39">
        <v>31</v>
      </c>
      <c r="CC39">
        <v>0</v>
      </c>
      <c r="CD39">
        <v>0</v>
      </c>
      <c r="CE39">
        <v>29</v>
      </c>
      <c r="CU39" s="2"/>
      <c r="DD39" s="53">
        <f t="shared" si="0"/>
        <v>296.61016949152543</v>
      </c>
      <c r="DE39">
        <v>35</v>
      </c>
      <c r="DF39">
        <v>118</v>
      </c>
      <c r="DG39">
        <v>2</v>
      </c>
      <c r="DH39">
        <v>6</v>
      </c>
      <c r="DI39" s="140" t="s">
        <v>3639</v>
      </c>
      <c r="DJ39">
        <v>51</v>
      </c>
      <c r="DK39">
        <v>0</v>
      </c>
      <c r="DL39">
        <v>0</v>
      </c>
      <c r="DM39">
        <v>23</v>
      </c>
      <c r="DN39">
        <v>0</v>
      </c>
      <c r="DO39">
        <v>0</v>
      </c>
      <c r="DP39">
        <v>90</v>
      </c>
      <c r="DQ39">
        <v>0</v>
      </c>
      <c r="DR39">
        <v>0</v>
      </c>
      <c r="DS39">
        <v>54</v>
      </c>
      <c r="DT39">
        <v>0</v>
      </c>
      <c r="DU39">
        <v>0</v>
      </c>
    </row>
    <row r="40" spans="1:125" x14ac:dyDescent="0.2">
      <c r="A40" t="s">
        <v>178</v>
      </c>
      <c r="C40" t="s">
        <v>216</v>
      </c>
      <c r="D40" t="s">
        <v>261</v>
      </c>
      <c r="E40" t="s">
        <v>262</v>
      </c>
      <c r="F40">
        <v>43.9</v>
      </c>
      <c r="G40">
        <v>0</v>
      </c>
      <c r="H40">
        <v>0</v>
      </c>
      <c r="I40">
        <v>44</v>
      </c>
      <c r="J40">
        <v>0</v>
      </c>
      <c r="K40">
        <v>0</v>
      </c>
      <c r="L40">
        <v>15.2</v>
      </c>
      <c r="M40">
        <v>5</v>
      </c>
      <c r="N40">
        <v>33</v>
      </c>
      <c r="O40">
        <v>33.299999999999997</v>
      </c>
      <c r="P40">
        <v>11</v>
      </c>
      <c r="Q40">
        <v>33</v>
      </c>
      <c r="R40">
        <v>8.3000000000000007</v>
      </c>
      <c r="S40">
        <v>0</v>
      </c>
      <c r="T40">
        <v>0</v>
      </c>
      <c r="U40">
        <v>7.1</v>
      </c>
      <c r="V40">
        <v>0</v>
      </c>
      <c r="W40">
        <v>0</v>
      </c>
      <c r="X40">
        <v>55.7</v>
      </c>
      <c r="Y40">
        <v>161</v>
      </c>
      <c r="Z40">
        <v>289</v>
      </c>
      <c r="AA40">
        <v>275</v>
      </c>
      <c r="AB40">
        <v>0</v>
      </c>
      <c r="AC40">
        <v>0</v>
      </c>
      <c r="AM40">
        <v>14.92</v>
      </c>
      <c r="AN40">
        <v>7983</v>
      </c>
      <c r="AO40">
        <v>535</v>
      </c>
      <c r="AP40">
        <v>1.95</v>
      </c>
      <c r="AQ40">
        <v>535</v>
      </c>
      <c r="AR40">
        <v>275</v>
      </c>
      <c r="AS40">
        <v>21.1</v>
      </c>
      <c r="AT40">
        <v>58</v>
      </c>
      <c r="AU40">
        <v>275</v>
      </c>
      <c r="AV40">
        <v>0</v>
      </c>
      <c r="AW40">
        <v>0</v>
      </c>
      <c r="AX40">
        <v>26</v>
      </c>
      <c r="AY40">
        <v>0</v>
      </c>
      <c r="AZ40">
        <v>0</v>
      </c>
      <c r="BA40">
        <v>73</v>
      </c>
      <c r="BB40">
        <v>2.9</v>
      </c>
      <c r="BC40">
        <v>2</v>
      </c>
      <c r="BD40">
        <v>69</v>
      </c>
      <c r="BE40">
        <v>66</v>
      </c>
      <c r="BF40">
        <v>0</v>
      </c>
      <c r="BG40">
        <v>0</v>
      </c>
      <c r="BH40">
        <v>-3</v>
      </c>
      <c r="BI40">
        <v>0</v>
      </c>
      <c r="BJ40">
        <v>0</v>
      </c>
      <c r="BK40">
        <v>52</v>
      </c>
      <c r="BL40">
        <v>0</v>
      </c>
      <c r="BM40">
        <v>0</v>
      </c>
      <c r="BN40">
        <v>-3</v>
      </c>
      <c r="BO40">
        <v>0</v>
      </c>
      <c r="BP40">
        <v>0</v>
      </c>
      <c r="BQ40">
        <v>77</v>
      </c>
      <c r="BR40">
        <v>0</v>
      </c>
      <c r="BS40">
        <v>0</v>
      </c>
      <c r="BT40">
        <v>-1</v>
      </c>
      <c r="BU40">
        <v>0</v>
      </c>
      <c r="BV40">
        <v>0</v>
      </c>
      <c r="BW40">
        <v>25</v>
      </c>
      <c r="BX40">
        <v>7</v>
      </c>
      <c r="BY40">
        <v>28</v>
      </c>
      <c r="BZ40">
        <v>11.1</v>
      </c>
      <c r="CA40">
        <v>7</v>
      </c>
      <c r="CB40">
        <v>63</v>
      </c>
      <c r="CC40">
        <v>0</v>
      </c>
      <c r="CD40">
        <v>0</v>
      </c>
      <c r="CE40">
        <v>23</v>
      </c>
      <c r="CF40">
        <v>3.2</v>
      </c>
      <c r="CG40">
        <v>2</v>
      </c>
      <c r="CH40">
        <v>63</v>
      </c>
      <c r="CI40">
        <v>75</v>
      </c>
      <c r="CJ40">
        <v>46</v>
      </c>
      <c r="CK40">
        <v>61</v>
      </c>
      <c r="CL40">
        <v>1</v>
      </c>
      <c r="CM40">
        <v>0</v>
      </c>
      <c r="CN40">
        <v>0</v>
      </c>
      <c r="CO40">
        <v>69</v>
      </c>
      <c r="CP40">
        <v>20</v>
      </c>
      <c r="CQ40">
        <v>29</v>
      </c>
      <c r="CR40">
        <v>-4</v>
      </c>
      <c r="CS40">
        <v>0</v>
      </c>
      <c r="CT40">
        <v>0</v>
      </c>
      <c r="CU40" s="2">
        <f t="shared" si="1"/>
        <v>81.25</v>
      </c>
      <c r="CV40">
        <v>26</v>
      </c>
      <c r="CW40">
        <v>32</v>
      </c>
      <c r="CX40">
        <v>6</v>
      </c>
      <c r="CY40">
        <v>0</v>
      </c>
      <c r="CZ40">
        <v>0</v>
      </c>
      <c r="DA40">
        <v>83.3</v>
      </c>
      <c r="DB40">
        <v>20</v>
      </c>
      <c r="DC40">
        <v>24</v>
      </c>
      <c r="DD40" s="53">
        <f t="shared" si="0"/>
        <v>200.69204152249134</v>
      </c>
      <c r="DE40">
        <v>58</v>
      </c>
      <c r="DF40">
        <v>289</v>
      </c>
      <c r="DG40">
        <v>6</v>
      </c>
      <c r="DH40">
        <v>4</v>
      </c>
      <c r="DI40" s="140" t="s">
        <v>3639</v>
      </c>
      <c r="DJ40">
        <v>30</v>
      </c>
      <c r="DK40">
        <v>0</v>
      </c>
      <c r="DL40">
        <v>0</v>
      </c>
      <c r="DM40">
        <v>3</v>
      </c>
      <c r="DN40">
        <v>0</v>
      </c>
      <c r="DO40">
        <v>0</v>
      </c>
      <c r="DP40">
        <v>30</v>
      </c>
      <c r="DQ40">
        <v>0</v>
      </c>
      <c r="DR40">
        <v>0</v>
      </c>
      <c r="DS40">
        <v>14</v>
      </c>
      <c r="DT40">
        <v>0</v>
      </c>
      <c r="DU40">
        <v>0</v>
      </c>
    </row>
    <row r="41" spans="1:125" x14ac:dyDescent="0.2">
      <c r="A41" t="s">
        <v>179</v>
      </c>
      <c r="C41" t="s">
        <v>216</v>
      </c>
      <c r="D41" t="s">
        <v>263</v>
      </c>
      <c r="E41" t="s">
        <v>48</v>
      </c>
      <c r="F41">
        <v>43.9</v>
      </c>
      <c r="G41">
        <v>0</v>
      </c>
      <c r="H41">
        <v>0</v>
      </c>
      <c r="I41">
        <v>41.6</v>
      </c>
      <c r="J41">
        <v>0</v>
      </c>
      <c r="K41">
        <v>0</v>
      </c>
      <c r="L41">
        <v>9.4</v>
      </c>
      <c r="M41">
        <v>5</v>
      </c>
      <c r="N41">
        <v>53</v>
      </c>
      <c r="O41">
        <v>32.1</v>
      </c>
      <c r="P41">
        <v>17</v>
      </c>
      <c r="Q41">
        <v>53</v>
      </c>
      <c r="R41">
        <v>8.3000000000000007</v>
      </c>
      <c r="S41">
        <v>0</v>
      </c>
      <c r="T41">
        <v>0</v>
      </c>
      <c r="U41">
        <v>6.4</v>
      </c>
      <c r="V41">
        <v>0</v>
      </c>
      <c r="W41">
        <v>0</v>
      </c>
      <c r="X41">
        <v>63.6</v>
      </c>
      <c r="Y41">
        <v>271</v>
      </c>
      <c r="Z41">
        <v>426</v>
      </c>
      <c r="AA41">
        <v>411</v>
      </c>
      <c r="AB41">
        <v>0</v>
      </c>
      <c r="AC41">
        <v>0</v>
      </c>
      <c r="AM41">
        <v>15.25</v>
      </c>
      <c r="AN41">
        <v>13939</v>
      </c>
      <c r="AO41">
        <v>914</v>
      </c>
      <c r="AP41">
        <v>2.2200000000000002</v>
      </c>
      <c r="AQ41">
        <v>914</v>
      </c>
      <c r="AR41">
        <v>411</v>
      </c>
      <c r="AS41">
        <v>24.3</v>
      </c>
      <c r="AT41">
        <v>100</v>
      </c>
      <c r="AU41">
        <v>411</v>
      </c>
      <c r="AV41">
        <v>4.2</v>
      </c>
      <c r="AW41">
        <v>1</v>
      </c>
      <c r="AX41">
        <v>24</v>
      </c>
      <c r="AY41">
        <v>1.6</v>
      </c>
      <c r="AZ41">
        <v>2</v>
      </c>
      <c r="BA41">
        <v>125</v>
      </c>
      <c r="BB41">
        <v>1.7</v>
      </c>
      <c r="BC41">
        <v>2</v>
      </c>
      <c r="BD41">
        <v>118</v>
      </c>
      <c r="BE41">
        <v>65</v>
      </c>
      <c r="BF41">
        <v>0</v>
      </c>
      <c r="BG41">
        <v>0</v>
      </c>
      <c r="BH41">
        <v>-4</v>
      </c>
      <c r="BI41">
        <v>0</v>
      </c>
      <c r="BJ41">
        <v>0</v>
      </c>
      <c r="BK41">
        <v>54</v>
      </c>
      <c r="BL41">
        <v>0</v>
      </c>
      <c r="BM41">
        <v>0</v>
      </c>
      <c r="BN41">
        <v>-1</v>
      </c>
      <c r="BO41">
        <v>0</v>
      </c>
      <c r="BP41">
        <v>0</v>
      </c>
      <c r="BQ41">
        <v>75</v>
      </c>
      <c r="BR41">
        <v>0</v>
      </c>
      <c r="BS41">
        <v>0</v>
      </c>
      <c r="BT41">
        <v>-4</v>
      </c>
      <c r="BU41">
        <v>0</v>
      </c>
      <c r="BV41">
        <v>0</v>
      </c>
      <c r="BW41">
        <v>15.9</v>
      </c>
      <c r="BX41">
        <v>7</v>
      </c>
      <c r="BY41">
        <v>44</v>
      </c>
      <c r="BZ41">
        <v>12.3</v>
      </c>
      <c r="CA41">
        <v>14</v>
      </c>
      <c r="CB41">
        <v>114</v>
      </c>
      <c r="CC41">
        <v>0</v>
      </c>
      <c r="CD41">
        <v>0</v>
      </c>
      <c r="CE41">
        <v>29</v>
      </c>
      <c r="CF41">
        <v>4.4000000000000004</v>
      </c>
      <c r="CG41">
        <v>5</v>
      </c>
      <c r="CH41">
        <v>114</v>
      </c>
      <c r="CI41">
        <v>78</v>
      </c>
      <c r="CJ41">
        <v>86</v>
      </c>
      <c r="CK41">
        <v>110</v>
      </c>
      <c r="CL41">
        <v>-2</v>
      </c>
      <c r="CM41">
        <v>0</v>
      </c>
      <c r="CN41">
        <v>0</v>
      </c>
      <c r="CO41">
        <v>70</v>
      </c>
      <c r="CP41">
        <v>28</v>
      </c>
      <c r="CQ41">
        <v>40</v>
      </c>
      <c r="CR41">
        <v>-7</v>
      </c>
      <c r="CS41">
        <v>0</v>
      </c>
      <c r="CT41">
        <v>0</v>
      </c>
      <c r="CU41" s="2">
        <f t="shared" si="1"/>
        <v>82.857142857142861</v>
      </c>
      <c r="CV41">
        <v>58</v>
      </c>
      <c r="CW41">
        <v>70</v>
      </c>
      <c r="CX41">
        <v>2</v>
      </c>
      <c r="CY41">
        <v>0</v>
      </c>
      <c r="CZ41">
        <v>0</v>
      </c>
      <c r="DA41">
        <v>70</v>
      </c>
      <c r="DB41">
        <v>7</v>
      </c>
      <c r="DC41">
        <v>10</v>
      </c>
      <c r="DD41" s="53">
        <f t="shared" si="0"/>
        <v>159.6244131455399</v>
      </c>
      <c r="DE41">
        <v>68</v>
      </c>
      <c r="DF41">
        <v>426</v>
      </c>
      <c r="DG41">
        <v>8</v>
      </c>
      <c r="DH41">
        <v>6</v>
      </c>
      <c r="DI41" s="140" t="s">
        <v>3639</v>
      </c>
      <c r="DJ41">
        <v>20</v>
      </c>
      <c r="DK41">
        <v>0</v>
      </c>
      <c r="DL41">
        <v>0</v>
      </c>
      <c r="DM41">
        <v>13</v>
      </c>
      <c r="DN41">
        <v>0</v>
      </c>
      <c r="DO41">
        <v>0</v>
      </c>
      <c r="DP41">
        <v>60</v>
      </c>
      <c r="DQ41">
        <v>0</v>
      </c>
      <c r="DR41">
        <v>0</v>
      </c>
      <c r="DS41">
        <v>27</v>
      </c>
      <c r="DT41">
        <v>0</v>
      </c>
      <c r="DU41">
        <v>0</v>
      </c>
    </row>
    <row r="42" spans="1:125" x14ac:dyDescent="0.2">
      <c r="A42" t="s">
        <v>180</v>
      </c>
      <c r="C42" t="s">
        <v>216</v>
      </c>
      <c r="D42" t="s">
        <v>264</v>
      </c>
      <c r="E42" t="s">
        <v>265</v>
      </c>
      <c r="F42">
        <v>43.9</v>
      </c>
      <c r="G42">
        <v>0</v>
      </c>
      <c r="H42">
        <v>0</v>
      </c>
      <c r="I42">
        <v>45.1</v>
      </c>
      <c r="J42">
        <v>0</v>
      </c>
      <c r="K42">
        <v>0</v>
      </c>
      <c r="L42">
        <v>11.3</v>
      </c>
      <c r="M42">
        <v>9</v>
      </c>
      <c r="N42">
        <v>80</v>
      </c>
      <c r="O42">
        <v>55</v>
      </c>
      <c r="P42">
        <v>44</v>
      </c>
      <c r="Q42">
        <v>80</v>
      </c>
      <c r="R42">
        <v>8.3000000000000007</v>
      </c>
      <c r="S42">
        <v>0</v>
      </c>
      <c r="T42">
        <v>0</v>
      </c>
      <c r="U42">
        <v>10.9</v>
      </c>
      <c r="V42">
        <v>0</v>
      </c>
      <c r="W42">
        <v>0</v>
      </c>
      <c r="X42">
        <v>50.1</v>
      </c>
      <c r="Y42">
        <v>370</v>
      </c>
      <c r="Z42">
        <v>738</v>
      </c>
      <c r="AA42">
        <v>726</v>
      </c>
      <c r="AB42">
        <v>0</v>
      </c>
      <c r="AC42">
        <v>0</v>
      </c>
      <c r="AM42">
        <v>20.6</v>
      </c>
      <c r="AN42">
        <v>28980</v>
      </c>
      <c r="AO42">
        <v>1407</v>
      </c>
      <c r="AP42">
        <v>1.94</v>
      </c>
      <c r="AQ42">
        <v>1407</v>
      </c>
      <c r="AR42">
        <v>726</v>
      </c>
      <c r="AS42">
        <v>21.9</v>
      </c>
      <c r="AT42">
        <v>159</v>
      </c>
      <c r="AU42">
        <v>726</v>
      </c>
      <c r="AV42">
        <v>0</v>
      </c>
      <c r="AW42">
        <v>0</v>
      </c>
      <c r="AX42">
        <v>35</v>
      </c>
      <c r="AY42">
        <v>0.9</v>
      </c>
      <c r="AZ42">
        <v>2</v>
      </c>
      <c r="BA42">
        <v>221</v>
      </c>
      <c r="BB42">
        <v>4.7</v>
      </c>
      <c r="BC42">
        <v>11</v>
      </c>
      <c r="BD42">
        <v>233</v>
      </c>
      <c r="BE42">
        <v>75</v>
      </c>
      <c r="BF42">
        <v>0</v>
      </c>
      <c r="BG42">
        <v>0</v>
      </c>
      <c r="BH42">
        <v>-2</v>
      </c>
      <c r="BI42">
        <v>0</v>
      </c>
      <c r="BJ42">
        <v>0</v>
      </c>
      <c r="BK42">
        <v>66</v>
      </c>
      <c r="BL42">
        <v>0</v>
      </c>
      <c r="BM42">
        <v>0</v>
      </c>
      <c r="BN42">
        <v>2</v>
      </c>
      <c r="BO42">
        <v>0</v>
      </c>
      <c r="BP42">
        <v>0</v>
      </c>
      <c r="BQ42">
        <v>80</v>
      </c>
      <c r="BR42">
        <v>0</v>
      </c>
      <c r="BS42">
        <v>0</v>
      </c>
      <c r="BT42">
        <v>-5</v>
      </c>
      <c r="BU42">
        <v>0</v>
      </c>
      <c r="BV42">
        <v>0</v>
      </c>
      <c r="BW42">
        <v>10.1</v>
      </c>
      <c r="BX42">
        <v>7</v>
      </c>
      <c r="BY42">
        <v>69</v>
      </c>
      <c r="BZ42">
        <v>15.8</v>
      </c>
      <c r="CA42">
        <v>31</v>
      </c>
      <c r="CB42">
        <v>196</v>
      </c>
      <c r="CC42">
        <v>6.3</v>
      </c>
      <c r="CD42">
        <v>2</v>
      </c>
      <c r="CE42">
        <v>32</v>
      </c>
      <c r="CF42">
        <v>7.7</v>
      </c>
      <c r="CG42">
        <v>15</v>
      </c>
      <c r="CH42">
        <v>196</v>
      </c>
      <c r="CI42">
        <v>74</v>
      </c>
      <c r="CJ42">
        <v>144</v>
      </c>
      <c r="CK42">
        <v>195</v>
      </c>
      <c r="CL42">
        <v>-10</v>
      </c>
      <c r="CM42">
        <v>0</v>
      </c>
      <c r="CN42">
        <v>0</v>
      </c>
      <c r="CO42">
        <v>74</v>
      </c>
      <c r="CP42">
        <v>70</v>
      </c>
      <c r="CQ42">
        <v>94</v>
      </c>
      <c r="CR42">
        <v>-9</v>
      </c>
      <c r="CS42">
        <v>0</v>
      </c>
      <c r="CT42">
        <v>0</v>
      </c>
      <c r="CU42" s="2">
        <f t="shared" si="1"/>
        <v>73.267326732673268</v>
      </c>
      <c r="CV42">
        <v>74</v>
      </c>
      <c r="CW42">
        <v>101</v>
      </c>
      <c r="CX42">
        <v>-13</v>
      </c>
      <c r="CY42">
        <v>0</v>
      </c>
      <c r="CZ42">
        <v>0</v>
      </c>
      <c r="DA42">
        <v>92.7</v>
      </c>
      <c r="DB42">
        <v>38</v>
      </c>
      <c r="DC42">
        <v>41</v>
      </c>
      <c r="DD42" s="53">
        <f t="shared" si="0"/>
        <v>81.300813008130078</v>
      </c>
      <c r="DE42">
        <v>60</v>
      </c>
      <c r="DF42">
        <v>738</v>
      </c>
      <c r="DG42">
        <v>6</v>
      </c>
      <c r="DH42">
        <v>3</v>
      </c>
      <c r="DI42" s="140" t="s">
        <v>3639</v>
      </c>
      <c r="DJ42">
        <v>42</v>
      </c>
      <c r="DK42">
        <v>0</v>
      </c>
      <c r="DL42">
        <v>0</v>
      </c>
      <c r="DM42">
        <v>30</v>
      </c>
      <c r="DN42">
        <v>0</v>
      </c>
      <c r="DO42">
        <v>0</v>
      </c>
      <c r="DP42">
        <v>60</v>
      </c>
      <c r="DQ42">
        <v>0</v>
      </c>
      <c r="DR42">
        <v>0</v>
      </c>
      <c r="DS42">
        <v>58</v>
      </c>
      <c r="DT42">
        <v>0</v>
      </c>
      <c r="DU42">
        <v>0</v>
      </c>
    </row>
    <row r="43" spans="1:125" x14ac:dyDescent="0.2">
      <c r="A43" t="s">
        <v>181</v>
      </c>
      <c r="C43" t="s">
        <v>216</v>
      </c>
      <c r="D43" t="s">
        <v>52</v>
      </c>
      <c r="E43" t="s">
        <v>266</v>
      </c>
      <c r="F43">
        <v>43.9</v>
      </c>
      <c r="G43">
        <v>0</v>
      </c>
      <c r="H43">
        <v>0</v>
      </c>
      <c r="I43">
        <v>46.6</v>
      </c>
      <c r="J43">
        <v>0</v>
      </c>
      <c r="K43">
        <v>0</v>
      </c>
      <c r="L43">
        <v>8.3000000000000007</v>
      </c>
      <c r="M43">
        <v>4</v>
      </c>
      <c r="N43">
        <v>48</v>
      </c>
      <c r="O43">
        <v>64.599999999999994</v>
      </c>
      <c r="P43">
        <v>31</v>
      </c>
      <c r="Q43">
        <v>48</v>
      </c>
      <c r="R43">
        <v>8.3000000000000007</v>
      </c>
      <c r="S43">
        <v>0</v>
      </c>
      <c r="T43">
        <v>0</v>
      </c>
      <c r="U43">
        <v>12</v>
      </c>
      <c r="V43">
        <v>0</v>
      </c>
      <c r="W43">
        <v>0</v>
      </c>
      <c r="X43">
        <v>58.8</v>
      </c>
      <c r="Y43">
        <v>245</v>
      </c>
      <c r="Z43">
        <v>417</v>
      </c>
      <c r="AA43">
        <v>394</v>
      </c>
      <c r="AB43">
        <v>0</v>
      </c>
      <c r="AC43">
        <v>0</v>
      </c>
      <c r="AM43">
        <v>16.36</v>
      </c>
      <c r="AN43">
        <v>13234</v>
      </c>
      <c r="AO43">
        <v>809</v>
      </c>
      <c r="AP43">
        <v>2.0499999999999998</v>
      </c>
      <c r="AQ43">
        <v>809</v>
      </c>
      <c r="AR43">
        <v>394</v>
      </c>
      <c r="AS43">
        <v>28.4</v>
      </c>
      <c r="AT43">
        <v>112</v>
      </c>
      <c r="AU43">
        <v>394</v>
      </c>
      <c r="AV43">
        <v>3.1</v>
      </c>
      <c r="AW43">
        <v>1</v>
      </c>
      <c r="AX43">
        <v>32</v>
      </c>
      <c r="AY43">
        <v>0.9</v>
      </c>
      <c r="AZ43">
        <v>1</v>
      </c>
      <c r="BA43">
        <v>109</v>
      </c>
      <c r="BB43">
        <v>6.7</v>
      </c>
      <c r="BC43">
        <v>8</v>
      </c>
      <c r="BD43">
        <v>119</v>
      </c>
      <c r="BE43">
        <v>56</v>
      </c>
      <c r="BF43">
        <v>0</v>
      </c>
      <c r="BG43">
        <v>0</v>
      </c>
      <c r="BH43">
        <v>-16</v>
      </c>
      <c r="BI43">
        <v>0</v>
      </c>
      <c r="BJ43">
        <v>0</v>
      </c>
      <c r="BK43">
        <v>38</v>
      </c>
      <c r="BL43">
        <v>0</v>
      </c>
      <c r="BM43">
        <v>0</v>
      </c>
      <c r="BN43">
        <v>-22</v>
      </c>
      <c r="BO43">
        <v>0</v>
      </c>
      <c r="BP43">
        <v>0</v>
      </c>
      <c r="BQ43">
        <v>70</v>
      </c>
      <c r="BR43">
        <v>0</v>
      </c>
      <c r="BS43">
        <v>0</v>
      </c>
      <c r="BT43">
        <v>-11</v>
      </c>
      <c r="BU43">
        <v>0</v>
      </c>
      <c r="BV43">
        <v>0</v>
      </c>
      <c r="BW43">
        <v>2.2999999999999998</v>
      </c>
      <c r="BX43">
        <v>1</v>
      </c>
      <c r="BY43">
        <v>43</v>
      </c>
      <c r="BZ43">
        <v>8.4</v>
      </c>
      <c r="CA43">
        <v>9</v>
      </c>
      <c r="CB43">
        <v>107</v>
      </c>
      <c r="CC43">
        <v>5.9</v>
      </c>
      <c r="CD43">
        <v>2</v>
      </c>
      <c r="CE43">
        <v>34</v>
      </c>
      <c r="CF43">
        <v>4.7</v>
      </c>
      <c r="CG43">
        <v>5</v>
      </c>
      <c r="CH43">
        <v>107</v>
      </c>
      <c r="CI43">
        <v>70</v>
      </c>
      <c r="CJ43">
        <v>71</v>
      </c>
      <c r="CK43">
        <v>101</v>
      </c>
      <c r="CL43">
        <v>-9</v>
      </c>
      <c r="CM43">
        <v>0</v>
      </c>
      <c r="CN43">
        <v>0</v>
      </c>
      <c r="CO43">
        <v>74</v>
      </c>
      <c r="CP43">
        <v>37</v>
      </c>
      <c r="CQ43">
        <v>50</v>
      </c>
      <c r="CR43">
        <v>-7</v>
      </c>
      <c r="CS43">
        <v>0</v>
      </c>
      <c r="CT43">
        <v>0</v>
      </c>
      <c r="CU43" s="2">
        <f t="shared" si="1"/>
        <v>66.666666666666657</v>
      </c>
      <c r="CV43">
        <v>34</v>
      </c>
      <c r="CW43">
        <v>51</v>
      </c>
      <c r="CX43">
        <v>-10</v>
      </c>
      <c r="CY43">
        <v>0</v>
      </c>
      <c r="CZ43">
        <v>0</v>
      </c>
      <c r="DA43">
        <v>73.5</v>
      </c>
      <c r="DB43">
        <v>25</v>
      </c>
      <c r="DC43">
        <v>34</v>
      </c>
      <c r="DD43" s="53">
        <f t="shared" si="0"/>
        <v>143.88489208633092</v>
      </c>
      <c r="DE43">
        <v>60</v>
      </c>
      <c r="DF43">
        <v>417</v>
      </c>
      <c r="DG43">
        <v>6</v>
      </c>
      <c r="DH43">
        <v>5</v>
      </c>
      <c r="DI43" s="140" t="s">
        <v>3639</v>
      </c>
      <c r="DJ43">
        <v>70</v>
      </c>
      <c r="DK43">
        <v>0</v>
      </c>
      <c r="DL43">
        <v>0</v>
      </c>
      <c r="DM43">
        <v>37</v>
      </c>
      <c r="DN43">
        <v>0</v>
      </c>
      <c r="DO43">
        <v>0</v>
      </c>
      <c r="DP43">
        <v>70</v>
      </c>
      <c r="DQ43">
        <v>0</v>
      </c>
      <c r="DR43">
        <v>0</v>
      </c>
      <c r="DS43">
        <v>47</v>
      </c>
      <c r="DT43">
        <v>0</v>
      </c>
      <c r="DU43">
        <v>0</v>
      </c>
    </row>
    <row r="44" spans="1:125" x14ac:dyDescent="0.2">
      <c r="A44" t="s">
        <v>182</v>
      </c>
      <c r="C44" t="s">
        <v>216</v>
      </c>
      <c r="D44" t="s">
        <v>267</v>
      </c>
      <c r="E44" t="s">
        <v>268</v>
      </c>
      <c r="F44">
        <v>43.9</v>
      </c>
      <c r="G44">
        <v>0</v>
      </c>
      <c r="H44">
        <v>0</v>
      </c>
      <c r="I44">
        <v>44</v>
      </c>
      <c r="J44">
        <v>0</v>
      </c>
      <c r="K44">
        <v>0</v>
      </c>
      <c r="L44">
        <v>7</v>
      </c>
      <c r="M44">
        <v>3</v>
      </c>
      <c r="N44">
        <v>43</v>
      </c>
      <c r="O44">
        <v>39.5</v>
      </c>
      <c r="P44">
        <v>17</v>
      </c>
      <c r="Q44">
        <v>43</v>
      </c>
      <c r="R44">
        <v>8.3000000000000007</v>
      </c>
      <c r="S44">
        <v>0</v>
      </c>
      <c r="T44">
        <v>0</v>
      </c>
      <c r="U44">
        <v>8.4</v>
      </c>
      <c r="V44">
        <v>0</v>
      </c>
      <c r="W44">
        <v>0</v>
      </c>
      <c r="X44">
        <v>51.8</v>
      </c>
      <c r="Y44">
        <v>233</v>
      </c>
      <c r="Z44">
        <v>450</v>
      </c>
      <c r="AA44">
        <v>450</v>
      </c>
      <c r="AB44">
        <v>0</v>
      </c>
      <c r="AC44">
        <v>0</v>
      </c>
      <c r="AM44">
        <v>19.2</v>
      </c>
      <c r="AN44">
        <v>15073</v>
      </c>
      <c r="AO44">
        <v>785</v>
      </c>
      <c r="AP44">
        <v>1.76</v>
      </c>
      <c r="AQ44">
        <v>794</v>
      </c>
      <c r="AR44">
        <v>450</v>
      </c>
      <c r="AS44">
        <v>26.9</v>
      </c>
      <c r="AT44">
        <v>121</v>
      </c>
      <c r="AU44">
        <v>450</v>
      </c>
      <c r="AV44">
        <v>0</v>
      </c>
      <c r="AW44">
        <v>0</v>
      </c>
      <c r="AX44">
        <v>34</v>
      </c>
      <c r="AY44">
        <v>2.4</v>
      </c>
      <c r="AZ44">
        <v>3</v>
      </c>
      <c r="BA44">
        <v>127</v>
      </c>
      <c r="BB44">
        <v>4.7</v>
      </c>
      <c r="BC44">
        <v>6</v>
      </c>
      <c r="BD44">
        <v>129</v>
      </c>
      <c r="BE44">
        <v>69</v>
      </c>
      <c r="BF44">
        <v>0</v>
      </c>
      <c r="BG44">
        <v>0</v>
      </c>
      <c r="BH44">
        <v>0</v>
      </c>
      <c r="BI44">
        <v>0</v>
      </c>
      <c r="BJ44">
        <v>0</v>
      </c>
      <c r="BK44">
        <v>51</v>
      </c>
      <c r="BL44">
        <v>0</v>
      </c>
      <c r="BM44">
        <v>0</v>
      </c>
      <c r="BN44">
        <v>-5</v>
      </c>
      <c r="BO44">
        <v>0</v>
      </c>
      <c r="BP44">
        <v>0</v>
      </c>
      <c r="BQ44">
        <v>79</v>
      </c>
      <c r="BR44">
        <v>0</v>
      </c>
      <c r="BS44">
        <v>0</v>
      </c>
      <c r="BT44">
        <v>0</v>
      </c>
      <c r="BU44">
        <v>0</v>
      </c>
      <c r="BV44">
        <v>0</v>
      </c>
      <c r="BW44">
        <v>18.899999999999999</v>
      </c>
      <c r="BX44">
        <v>7</v>
      </c>
      <c r="BY44">
        <v>37</v>
      </c>
      <c r="BZ44">
        <v>27.7</v>
      </c>
      <c r="CA44">
        <v>31</v>
      </c>
      <c r="CB44">
        <v>112</v>
      </c>
      <c r="CC44">
        <v>0</v>
      </c>
      <c r="CD44">
        <v>0</v>
      </c>
      <c r="CE44">
        <v>31</v>
      </c>
      <c r="CF44">
        <v>10.7</v>
      </c>
      <c r="CG44">
        <v>12</v>
      </c>
      <c r="CH44">
        <v>112</v>
      </c>
      <c r="CI44">
        <v>72</v>
      </c>
      <c r="CJ44">
        <v>80</v>
      </c>
      <c r="CK44">
        <v>111</v>
      </c>
      <c r="CL44">
        <v>-5</v>
      </c>
      <c r="CM44">
        <v>0</v>
      </c>
      <c r="CN44">
        <v>0</v>
      </c>
      <c r="CU44" s="2">
        <f t="shared" si="1"/>
        <v>72.072072072072075</v>
      </c>
      <c r="CV44">
        <v>80</v>
      </c>
      <c r="CW44">
        <v>111</v>
      </c>
      <c r="CX44">
        <v>-5</v>
      </c>
      <c r="CY44">
        <v>0</v>
      </c>
      <c r="CZ44">
        <v>0</v>
      </c>
      <c r="DA44">
        <v>96.6</v>
      </c>
      <c r="DB44">
        <v>28</v>
      </c>
      <c r="DC44">
        <v>29</v>
      </c>
      <c r="DD44" s="53">
        <f t="shared" si="0"/>
        <v>340</v>
      </c>
      <c r="DE44">
        <v>153</v>
      </c>
      <c r="DF44">
        <v>450</v>
      </c>
      <c r="DG44">
        <v>21</v>
      </c>
      <c r="DH44">
        <v>12</v>
      </c>
      <c r="DI44" s="140" t="s">
        <v>3639</v>
      </c>
    </row>
    <row r="45" spans="1:125" x14ac:dyDescent="0.2">
      <c r="A45" t="s">
        <v>183</v>
      </c>
      <c r="C45" t="s">
        <v>216</v>
      </c>
      <c r="D45" t="s">
        <v>269</v>
      </c>
      <c r="E45" t="s">
        <v>47</v>
      </c>
      <c r="F45">
        <v>43.9</v>
      </c>
      <c r="G45">
        <v>0</v>
      </c>
      <c r="H45">
        <v>0</v>
      </c>
      <c r="I45">
        <v>40.200000000000003</v>
      </c>
      <c r="J45">
        <v>0</v>
      </c>
      <c r="K45">
        <v>0</v>
      </c>
      <c r="L45">
        <v>20</v>
      </c>
      <c r="M45">
        <v>11</v>
      </c>
      <c r="N45">
        <v>55</v>
      </c>
      <c r="O45">
        <v>32.700000000000003</v>
      </c>
      <c r="P45">
        <v>18</v>
      </c>
      <c r="Q45">
        <v>55</v>
      </c>
      <c r="R45">
        <v>8.3000000000000007</v>
      </c>
      <c r="S45">
        <v>0</v>
      </c>
      <c r="T45">
        <v>0</v>
      </c>
      <c r="U45">
        <v>6.1</v>
      </c>
      <c r="V45">
        <v>0</v>
      </c>
      <c r="W45">
        <v>0</v>
      </c>
      <c r="X45">
        <v>58.6</v>
      </c>
      <c r="Y45">
        <v>301</v>
      </c>
      <c r="Z45">
        <v>514</v>
      </c>
      <c r="AA45">
        <v>500</v>
      </c>
      <c r="AB45">
        <v>0</v>
      </c>
      <c r="AC45">
        <v>0</v>
      </c>
      <c r="AM45">
        <v>20.63</v>
      </c>
      <c r="AN45">
        <v>18819</v>
      </c>
      <c r="AO45">
        <v>912</v>
      </c>
      <c r="AP45">
        <v>1.82</v>
      </c>
      <c r="AQ45">
        <v>912</v>
      </c>
      <c r="AR45">
        <v>500</v>
      </c>
      <c r="AS45">
        <v>35.4</v>
      </c>
      <c r="AT45">
        <v>177</v>
      </c>
      <c r="AU45">
        <v>500</v>
      </c>
      <c r="AV45">
        <v>9.5</v>
      </c>
      <c r="AW45">
        <v>2</v>
      </c>
      <c r="AX45">
        <v>21</v>
      </c>
      <c r="AY45">
        <v>0.6</v>
      </c>
      <c r="AZ45">
        <v>1</v>
      </c>
      <c r="BA45">
        <v>162</v>
      </c>
      <c r="BB45">
        <v>5.4</v>
      </c>
      <c r="BC45">
        <v>8</v>
      </c>
      <c r="BD45">
        <v>149</v>
      </c>
      <c r="BE45">
        <v>67</v>
      </c>
      <c r="BF45">
        <v>0</v>
      </c>
      <c r="BG45">
        <v>0</v>
      </c>
      <c r="BH45">
        <v>-2</v>
      </c>
      <c r="BI45">
        <v>0</v>
      </c>
      <c r="BJ45">
        <v>0</v>
      </c>
      <c r="BK45">
        <v>54</v>
      </c>
      <c r="BL45">
        <v>0</v>
      </c>
      <c r="BM45">
        <v>0</v>
      </c>
      <c r="BN45">
        <v>-3</v>
      </c>
      <c r="BO45">
        <v>0</v>
      </c>
      <c r="BP45">
        <v>0</v>
      </c>
      <c r="BQ45">
        <v>77</v>
      </c>
      <c r="BR45">
        <v>0</v>
      </c>
      <c r="BS45">
        <v>0</v>
      </c>
      <c r="BT45">
        <v>-1</v>
      </c>
      <c r="BU45">
        <v>0</v>
      </c>
      <c r="BV45">
        <v>0</v>
      </c>
      <c r="BW45">
        <v>19</v>
      </c>
      <c r="BX45">
        <v>8</v>
      </c>
      <c r="BY45">
        <v>42</v>
      </c>
      <c r="BZ45">
        <v>18.8</v>
      </c>
      <c r="CA45">
        <v>24</v>
      </c>
      <c r="CB45">
        <v>128</v>
      </c>
      <c r="CC45">
        <v>4.2</v>
      </c>
      <c r="CD45">
        <v>1</v>
      </c>
      <c r="CE45">
        <v>24</v>
      </c>
      <c r="CF45">
        <v>5.5</v>
      </c>
      <c r="CG45">
        <v>7</v>
      </c>
      <c r="CH45">
        <v>128</v>
      </c>
      <c r="CI45">
        <v>76</v>
      </c>
      <c r="CJ45">
        <v>96</v>
      </c>
      <c r="CK45">
        <v>127</v>
      </c>
      <c r="CL45">
        <v>-1</v>
      </c>
      <c r="CM45">
        <v>0</v>
      </c>
      <c r="CN45">
        <v>0</v>
      </c>
      <c r="CU45" s="2">
        <f t="shared" si="1"/>
        <v>75.590551181102356</v>
      </c>
      <c r="CV45">
        <v>96</v>
      </c>
      <c r="CW45">
        <v>127</v>
      </c>
      <c r="CX45">
        <v>-1</v>
      </c>
      <c r="CY45">
        <v>0</v>
      </c>
      <c r="CZ45">
        <v>0</v>
      </c>
      <c r="DA45">
        <v>86.8</v>
      </c>
      <c r="DB45">
        <v>33</v>
      </c>
      <c r="DC45">
        <v>38</v>
      </c>
      <c r="DD45" s="53">
        <f t="shared" si="0"/>
        <v>214.00778210116729</v>
      </c>
      <c r="DE45">
        <v>110</v>
      </c>
      <c r="DF45">
        <v>514</v>
      </c>
      <c r="DG45">
        <v>8</v>
      </c>
      <c r="DH45">
        <v>6</v>
      </c>
      <c r="DI45" s="140" t="s">
        <v>3639</v>
      </c>
    </row>
    <row r="46" spans="1:125" x14ac:dyDescent="0.2">
      <c r="A46" t="s">
        <v>184</v>
      </c>
      <c r="C46" t="s">
        <v>216</v>
      </c>
      <c r="D46" t="s">
        <v>224</v>
      </c>
      <c r="E46" t="s">
        <v>270</v>
      </c>
      <c r="F46">
        <v>43.9</v>
      </c>
      <c r="G46">
        <v>0</v>
      </c>
      <c r="H46">
        <v>0</v>
      </c>
      <c r="I46">
        <v>42.1</v>
      </c>
      <c r="J46">
        <v>0</v>
      </c>
      <c r="K46">
        <v>0</v>
      </c>
      <c r="L46">
        <v>9.6999999999999993</v>
      </c>
      <c r="M46">
        <v>3</v>
      </c>
      <c r="N46">
        <v>31</v>
      </c>
      <c r="O46">
        <v>48.4</v>
      </c>
      <c r="P46">
        <v>15</v>
      </c>
      <c r="Q46">
        <v>31</v>
      </c>
      <c r="R46">
        <v>8.3000000000000007</v>
      </c>
      <c r="S46">
        <v>0</v>
      </c>
      <c r="T46">
        <v>0</v>
      </c>
      <c r="U46">
        <v>9</v>
      </c>
      <c r="V46">
        <v>0</v>
      </c>
      <c r="W46">
        <v>0</v>
      </c>
      <c r="X46">
        <v>70.599999999999994</v>
      </c>
      <c r="Y46">
        <v>187</v>
      </c>
      <c r="Z46">
        <v>265</v>
      </c>
      <c r="AA46">
        <v>250</v>
      </c>
      <c r="AB46">
        <v>0</v>
      </c>
      <c r="AC46">
        <v>0</v>
      </c>
      <c r="AM46">
        <v>16.16</v>
      </c>
      <c r="AN46">
        <v>8645</v>
      </c>
      <c r="AO46">
        <v>535</v>
      </c>
      <c r="AP46">
        <v>2.06</v>
      </c>
      <c r="AQ46">
        <v>535</v>
      </c>
      <c r="AR46">
        <v>260</v>
      </c>
      <c r="AS46">
        <v>35.6</v>
      </c>
      <c r="AT46">
        <v>89</v>
      </c>
      <c r="AU46">
        <v>250</v>
      </c>
      <c r="AV46">
        <v>2.7</v>
      </c>
      <c r="AW46">
        <v>1</v>
      </c>
      <c r="AX46">
        <v>37</v>
      </c>
      <c r="AY46">
        <v>1.9</v>
      </c>
      <c r="AZ46">
        <v>1</v>
      </c>
      <c r="BA46">
        <v>53</v>
      </c>
      <c r="BB46">
        <v>1.7</v>
      </c>
      <c r="BC46">
        <v>1</v>
      </c>
      <c r="BD46">
        <v>60</v>
      </c>
      <c r="BE46">
        <v>81</v>
      </c>
      <c r="BF46">
        <v>0</v>
      </c>
      <c r="BG46">
        <v>0</v>
      </c>
      <c r="BH46">
        <v>5</v>
      </c>
      <c r="BI46">
        <v>0</v>
      </c>
      <c r="BJ46">
        <v>0</v>
      </c>
      <c r="BK46">
        <v>71</v>
      </c>
      <c r="BL46">
        <v>0</v>
      </c>
      <c r="BM46">
        <v>0</v>
      </c>
      <c r="BN46">
        <v>7</v>
      </c>
      <c r="BO46">
        <v>0</v>
      </c>
      <c r="BP46">
        <v>0</v>
      </c>
      <c r="BQ46">
        <v>88</v>
      </c>
      <c r="BR46">
        <v>0</v>
      </c>
      <c r="BS46">
        <v>0</v>
      </c>
      <c r="BT46">
        <v>4</v>
      </c>
      <c r="BU46">
        <v>0</v>
      </c>
      <c r="BV46">
        <v>0</v>
      </c>
      <c r="BW46">
        <v>7.1</v>
      </c>
      <c r="BX46">
        <v>2</v>
      </c>
      <c r="BY46">
        <v>28</v>
      </c>
      <c r="BZ46">
        <v>9.3000000000000007</v>
      </c>
      <c r="CA46">
        <v>5</v>
      </c>
      <c r="CB46">
        <v>54</v>
      </c>
      <c r="CC46">
        <v>5.6</v>
      </c>
      <c r="CD46">
        <v>2</v>
      </c>
      <c r="CE46">
        <v>36</v>
      </c>
      <c r="CF46">
        <v>0</v>
      </c>
      <c r="CG46">
        <v>0</v>
      </c>
      <c r="CH46">
        <v>54</v>
      </c>
      <c r="CI46">
        <v>93</v>
      </c>
      <c r="CJ46">
        <v>50</v>
      </c>
      <c r="CK46">
        <v>54</v>
      </c>
      <c r="CL46">
        <v>9</v>
      </c>
      <c r="CM46">
        <v>0</v>
      </c>
      <c r="CN46">
        <v>0</v>
      </c>
      <c r="CO46">
        <v>93</v>
      </c>
      <c r="CP46">
        <v>25</v>
      </c>
      <c r="CQ46">
        <v>27</v>
      </c>
      <c r="CR46">
        <v>14</v>
      </c>
      <c r="CS46">
        <v>0</v>
      </c>
      <c r="CT46">
        <v>0</v>
      </c>
      <c r="CU46" s="2">
        <f t="shared" si="1"/>
        <v>92.592592592592595</v>
      </c>
      <c r="CV46">
        <v>25</v>
      </c>
      <c r="CW46">
        <v>27</v>
      </c>
      <c r="CX46">
        <v>4</v>
      </c>
      <c r="CY46">
        <v>0</v>
      </c>
      <c r="CZ46">
        <v>0</v>
      </c>
      <c r="DA46">
        <v>94.3</v>
      </c>
      <c r="DB46">
        <v>33</v>
      </c>
      <c r="DC46">
        <v>35</v>
      </c>
      <c r="DD46" s="53">
        <f t="shared" si="0"/>
        <v>86.79245283018868</v>
      </c>
      <c r="DE46">
        <v>23</v>
      </c>
      <c r="DF46">
        <v>265</v>
      </c>
      <c r="DG46">
        <v>8</v>
      </c>
      <c r="DH46">
        <v>2</v>
      </c>
      <c r="DI46" s="140" t="s">
        <v>3639</v>
      </c>
      <c r="DJ46">
        <v>38</v>
      </c>
      <c r="DK46">
        <v>0</v>
      </c>
      <c r="DL46">
        <v>0</v>
      </c>
      <c r="DM46">
        <v>29</v>
      </c>
      <c r="DN46">
        <v>0</v>
      </c>
      <c r="DO46">
        <v>0</v>
      </c>
      <c r="DP46">
        <v>30</v>
      </c>
      <c r="DQ46">
        <v>0</v>
      </c>
      <c r="DR46">
        <v>0</v>
      </c>
      <c r="DS46">
        <v>23</v>
      </c>
      <c r="DT46">
        <v>0</v>
      </c>
      <c r="DU46">
        <v>0</v>
      </c>
    </row>
    <row r="47" spans="1:125" x14ac:dyDescent="0.2">
      <c r="A47" t="s">
        <v>185</v>
      </c>
      <c r="C47" t="s">
        <v>216</v>
      </c>
      <c r="D47" t="s">
        <v>271</v>
      </c>
      <c r="E47" t="s">
        <v>53</v>
      </c>
      <c r="F47">
        <v>43.9</v>
      </c>
      <c r="G47">
        <v>0</v>
      </c>
      <c r="H47">
        <v>0</v>
      </c>
      <c r="I47">
        <v>45.8</v>
      </c>
      <c r="J47">
        <v>0</v>
      </c>
      <c r="K47">
        <v>0</v>
      </c>
      <c r="L47">
        <v>13.1</v>
      </c>
      <c r="M47">
        <v>11</v>
      </c>
      <c r="N47">
        <v>84</v>
      </c>
      <c r="O47">
        <v>41.7</v>
      </c>
      <c r="P47">
        <v>35</v>
      </c>
      <c r="Q47">
        <v>84</v>
      </c>
      <c r="R47">
        <v>8.3000000000000007</v>
      </c>
      <c r="S47">
        <v>0</v>
      </c>
      <c r="T47">
        <v>0</v>
      </c>
      <c r="U47">
        <v>9.3000000000000007</v>
      </c>
      <c r="V47">
        <v>0</v>
      </c>
      <c r="W47">
        <v>0</v>
      </c>
      <c r="X47">
        <v>62.6</v>
      </c>
      <c r="Y47">
        <v>417</v>
      </c>
      <c r="Z47">
        <v>666</v>
      </c>
      <c r="AA47">
        <v>642</v>
      </c>
      <c r="AB47">
        <v>0</v>
      </c>
      <c r="AC47">
        <v>0</v>
      </c>
      <c r="AM47">
        <v>14.78</v>
      </c>
      <c r="AN47">
        <v>22078</v>
      </c>
      <c r="AO47">
        <v>1494</v>
      </c>
      <c r="AP47">
        <v>2.33</v>
      </c>
      <c r="AQ47">
        <v>1494</v>
      </c>
      <c r="AR47">
        <v>642</v>
      </c>
      <c r="AS47">
        <v>35.700000000000003</v>
      </c>
      <c r="AT47">
        <v>229</v>
      </c>
      <c r="AU47">
        <v>642</v>
      </c>
      <c r="AV47">
        <v>2.4</v>
      </c>
      <c r="AW47">
        <v>4</v>
      </c>
      <c r="AX47">
        <v>167</v>
      </c>
      <c r="AY47">
        <v>0</v>
      </c>
      <c r="AZ47">
        <v>0</v>
      </c>
      <c r="BA47">
        <v>98</v>
      </c>
      <c r="BB47">
        <v>7.7</v>
      </c>
      <c r="BC47">
        <v>8</v>
      </c>
      <c r="BD47">
        <v>104</v>
      </c>
      <c r="BE47">
        <v>58</v>
      </c>
      <c r="BF47">
        <v>0</v>
      </c>
      <c r="BG47">
        <v>0</v>
      </c>
      <c r="BH47">
        <v>-11</v>
      </c>
      <c r="BI47">
        <v>0</v>
      </c>
      <c r="BJ47">
        <v>0</v>
      </c>
      <c r="BK47">
        <v>39</v>
      </c>
      <c r="BL47">
        <v>0</v>
      </c>
      <c r="BM47">
        <v>0</v>
      </c>
      <c r="BN47">
        <v>-16</v>
      </c>
      <c r="BO47">
        <v>0</v>
      </c>
      <c r="BP47">
        <v>0</v>
      </c>
      <c r="BQ47">
        <v>68</v>
      </c>
      <c r="BR47">
        <v>0</v>
      </c>
      <c r="BS47">
        <v>0</v>
      </c>
      <c r="BT47">
        <v>-10</v>
      </c>
      <c r="BU47">
        <v>0</v>
      </c>
      <c r="BV47">
        <v>0</v>
      </c>
      <c r="BW47">
        <v>6.8</v>
      </c>
      <c r="BX47">
        <v>5</v>
      </c>
      <c r="BY47">
        <v>74</v>
      </c>
      <c r="BZ47">
        <v>3.3</v>
      </c>
      <c r="CA47">
        <v>3</v>
      </c>
      <c r="CB47">
        <v>90</v>
      </c>
      <c r="CC47">
        <v>17.2</v>
      </c>
      <c r="CD47">
        <v>25</v>
      </c>
      <c r="CE47">
        <v>145</v>
      </c>
      <c r="CF47">
        <v>2.2000000000000002</v>
      </c>
      <c r="CG47">
        <v>2</v>
      </c>
      <c r="CH47">
        <v>90</v>
      </c>
      <c r="CI47">
        <v>69</v>
      </c>
      <c r="CJ47">
        <v>60</v>
      </c>
      <c r="CK47">
        <v>87</v>
      </c>
      <c r="CL47">
        <v>-10</v>
      </c>
      <c r="CM47">
        <v>0</v>
      </c>
      <c r="CN47">
        <v>0</v>
      </c>
      <c r="CO47">
        <v>69</v>
      </c>
      <c r="CP47">
        <v>60</v>
      </c>
      <c r="CQ47">
        <v>87</v>
      </c>
      <c r="CR47">
        <v>-10</v>
      </c>
      <c r="CS47">
        <v>0</v>
      </c>
      <c r="CT47">
        <v>0</v>
      </c>
      <c r="CU47" s="2"/>
      <c r="DA47">
        <v>80.3</v>
      </c>
      <c r="DB47">
        <v>110</v>
      </c>
      <c r="DC47">
        <v>137</v>
      </c>
      <c r="DD47" s="53">
        <f t="shared" si="0"/>
        <v>620.12012012012008</v>
      </c>
      <c r="DE47">
        <v>413</v>
      </c>
      <c r="DF47">
        <v>666</v>
      </c>
      <c r="DG47">
        <v>18</v>
      </c>
      <c r="DH47">
        <v>11</v>
      </c>
      <c r="DI47" s="140" t="s">
        <v>3639</v>
      </c>
      <c r="DJ47">
        <v>96</v>
      </c>
      <c r="DK47">
        <v>0</v>
      </c>
      <c r="DL47">
        <v>0</v>
      </c>
      <c r="DM47">
        <v>43</v>
      </c>
      <c r="DN47">
        <v>0</v>
      </c>
      <c r="DO47">
        <v>0</v>
      </c>
      <c r="DP47">
        <v>198</v>
      </c>
      <c r="DQ47">
        <v>0</v>
      </c>
      <c r="DR47">
        <v>0</v>
      </c>
      <c r="DS47">
        <v>141</v>
      </c>
      <c r="DT47">
        <v>0</v>
      </c>
      <c r="DU47">
        <v>0</v>
      </c>
    </row>
    <row r="48" spans="1:125" x14ac:dyDescent="0.2">
      <c r="A48" t="s">
        <v>186</v>
      </c>
      <c r="C48" t="s">
        <v>216</v>
      </c>
      <c r="D48" t="s">
        <v>272</v>
      </c>
      <c r="E48" t="s">
        <v>273</v>
      </c>
      <c r="F48">
        <v>43.9</v>
      </c>
      <c r="G48">
        <v>0</v>
      </c>
      <c r="H48">
        <v>0</v>
      </c>
      <c r="I48">
        <v>45.3</v>
      </c>
      <c r="J48">
        <v>0</v>
      </c>
      <c r="K48">
        <v>0</v>
      </c>
      <c r="L48">
        <v>6.9</v>
      </c>
      <c r="M48">
        <v>4</v>
      </c>
      <c r="N48">
        <v>58</v>
      </c>
      <c r="O48">
        <v>51.7</v>
      </c>
      <c r="P48">
        <v>30</v>
      </c>
      <c r="Q48">
        <v>58</v>
      </c>
      <c r="R48">
        <v>8.3000000000000007</v>
      </c>
      <c r="S48">
        <v>0</v>
      </c>
      <c r="T48">
        <v>0</v>
      </c>
      <c r="U48">
        <v>10</v>
      </c>
      <c r="V48">
        <v>0</v>
      </c>
      <c r="W48">
        <v>0</v>
      </c>
      <c r="X48">
        <v>68.5</v>
      </c>
      <c r="Y48">
        <v>350</v>
      </c>
      <c r="Z48">
        <v>511</v>
      </c>
      <c r="AA48">
        <v>496</v>
      </c>
      <c r="AB48">
        <v>0</v>
      </c>
      <c r="AC48">
        <v>0</v>
      </c>
      <c r="AM48">
        <v>17.41</v>
      </c>
      <c r="AN48">
        <v>16731</v>
      </c>
      <c r="AO48">
        <v>961</v>
      </c>
      <c r="AP48">
        <v>1.94</v>
      </c>
      <c r="AQ48">
        <v>961</v>
      </c>
      <c r="AR48">
        <v>496</v>
      </c>
      <c r="AS48">
        <v>42.7</v>
      </c>
      <c r="AT48">
        <v>212</v>
      </c>
      <c r="AU48">
        <v>496</v>
      </c>
      <c r="AV48">
        <v>0</v>
      </c>
      <c r="AW48">
        <v>0</v>
      </c>
      <c r="AX48">
        <v>44</v>
      </c>
      <c r="AY48">
        <v>2</v>
      </c>
      <c r="AZ48">
        <v>3</v>
      </c>
      <c r="BA48">
        <v>152</v>
      </c>
      <c r="BB48">
        <v>4.9000000000000004</v>
      </c>
      <c r="BC48">
        <v>7</v>
      </c>
      <c r="BD48">
        <v>143</v>
      </c>
      <c r="BE48">
        <v>71</v>
      </c>
      <c r="BF48">
        <v>0</v>
      </c>
      <c r="BG48">
        <v>0</v>
      </c>
      <c r="BH48">
        <v>-3</v>
      </c>
      <c r="BI48">
        <v>0</v>
      </c>
      <c r="BJ48">
        <v>0</v>
      </c>
      <c r="BK48">
        <v>56</v>
      </c>
      <c r="BL48">
        <v>0</v>
      </c>
      <c r="BM48">
        <v>0</v>
      </c>
      <c r="BN48">
        <v>-7</v>
      </c>
      <c r="BO48">
        <v>0</v>
      </c>
      <c r="BP48">
        <v>0</v>
      </c>
      <c r="BQ48">
        <v>77</v>
      </c>
      <c r="BR48">
        <v>0</v>
      </c>
      <c r="BS48">
        <v>0</v>
      </c>
      <c r="BT48">
        <v>-5</v>
      </c>
      <c r="BU48">
        <v>0</v>
      </c>
      <c r="BV48">
        <v>0</v>
      </c>
      <c r="BW48">
        <v>6</v>
      </c>
      <c r="BX48">
        <v>3</v>
      </c>
      <c r="BY48">
        <v>50</v>
      </c>
      <c r="BZ48">
        <v>14.4</v>
      </c>
      <c r="CA48">
        <v>20</v>
      </c>
      <c r="CB48">
        <v>139</v>
      </c>
      <c r="CC48">
        <v>0</v>
      </c>
      <c r="CD48">
        <v>0</v>
      </c>
      <c r="CE48">
        <v>34</v>
      </c>
      <c r="CF48">
        <v>9.4</v>
      </c>
      <c r="CG48">
        <v>13</v>
      </c>
      <c r="CH48">
        <v>139</v>
      </c>
      <c r="CI48">
        <v>74</v>
      </c>
      <c r="CJ48">
        <v>98</v>
      </c>
      <c r="CK48">
        <v>133</v>
      </c>
      <c r="CL48">
        <v>-7</v>
      </c>
      <c r="CM48">
        <v>0</v>
      </c>
      <c r="CN48">
        <v>0</v>
      </c>
      <c r="CO48">
        <v>70</v>
      </c>
      <c r="CP48">
        <v>31</v>
      </c>
      <c r="CQ48">
        <v>44</v>
      </c>
      <c r="CR48">
        <v>-2</v>
      </c>
      <c r="CS48">
        <v>0</v>
      </c>
      <c r="CT48">
        <v>0</v>
      </c>
      <c r="CU48" s="2">
        <f t="shared" si="1"/>
        <v>75.280898876404493</v>
      </c>
      <c r="CV48">
        <v>67</v>
      </c>
      <c r="CW48">
        <v>89</v>
      </c>
      <c r="CX48">
        <v>-10</v>
      </c>
      <c r="CY48">
        <v>0</v>
      </c>
      <c r="CZ48">
        <v>0</v>
      </c>
      <c r="DA48">
        <v>87.5</v>
      </c>
      <c r="DB48">
        <v>28</v>
      </c>
      <c r="DC48">
        <v>32</v>
      </c>
      <c r="DD48" s="53">
        <f t="shared" si="0"/>
        <v>348.33659491193737</v>
      </c>
      <c r="DE48">
        <v>178</v>
      </c>
      <c r="DF48">
        <v>511</v>
      </c>
      <c r="DG48">
        <v>8</v>
      </c>
      <c r="DH48">
        <v>6</v>
      </c>
      <c r="DI48" s="140" t="s">
        <v>3639</v>
      </c>
    </row>
    <row r="49" spans="1:125" x14ac:dyDescent="0.2">
      <c r="A49" t="s">
        <v>187</v>
      </c>
      <c r="C49" t="s">
        <v>216</v>
      </c>
      <c r="D49" t="s">
        <v>274</v>
      </c>
      <c r="E49" t="s">
        <v>53</v>
      </c>
      <c r="F49">
        <v>43.9</v>
      </c>
      <c r="G49">
        <v>0</v>
      </c>
      <c r="H49">
        <v>0</v>
      </c>
      <c r="I49">
        <v>45.1</v>
      </c>
      <c r="J49">
        <v>0</v>
      </c>
      <c r="K49">
        <v>0</v>
      </c>
      <c r="L49">
        <v>26.3</v>
      </c>
      <c r="M49">
        <v>10</v>
      </c>
      <c r="N49">
        <v>38</v>
      </c>
      <c r="O49">
        <v>39.5</v>
      </c>
      <c r="P49">
        <v>15</v>
      </c>
      <c r="Q49">
        <v>38</v>
      </c>
      <c r="R49">
        <v>8.3000000000000007</v>
      </c>
      <c r="S49">
        <v>0</v>
      </c>
      <c r="T49">
        <v>0</v>
      </c>
      <c r="U49">
        <v>8.6999999999999993</v>
      </c>
      <c r="V49">
        <v>0</v>
      </c>
      <c r="W49">
        <v>0</v>
      </c>
      <c r="X49">
        <v>58.8</v>
      </c>
      <c r="Y49">
        <v>177</v>
      </c>
      <c r="Z49">
        <v>301</v>
      </c>
      <c r="AA49">
        <v>301</v>
      </c>
      <c r="AB49">
        <v>0</v>
      </c>
      <c r="AC49">
        <v>0</v>
      </c>
      <c r="AM49">
        <v>17.649999999999999</v>
      </c>
      <c r="AN49">
        <v>10782</v>
      </c>
      <c r="AO49">
        <v>611</v>
      </c>
      <c r="AP49">
        <v>2.04</v>
      </c>
      <c r="AQ49">
        <v>613</v>
      </c>
      <c r="AR49">
        <v>301</v>
      </c>
      <c r="AS49">
        <v>42.2</v>
      </c>
      <c r="AT49">
        <v>127</v>
      </c>
      <c r="AU49">
        <v>301</v>
      </c>
      <c r="AV49">
        <v>0</v>
      </c>
      <c r="AW49">
        <v>0</v>
      </c>
      <c r="AX49">
        <v>39</v>
      </c>
      <c r="AY49">
        <v>1.4</v>
      </c>
      <c r="AZ49">
        <v>1</v>
      </c>
      <c r="BA49">
        <v>73</v>
      </c>
      <c r="BB49">
        <v>1.3</v>
      </c>
      <c r="BC49">
        <v>1</v>
      </c>
      <c r="BD49">
        <v>77</v>
      </c>
      <c r="BE49">
        <v>64</v>
      </c>
      <c r="BF49">
        <v>0</v>
      </c>
      <c r="BG49">
        <v>0</v>
      </c>
      <c r="BH49">
        <v>-12</v>
      </c>
      <c r="BI49">
        <v>0</v>
      </c>
      <c r="BJ49">
        <v>0</v>
      </c>
      <c r="BK49">
        <v>57</v>
      </c>
      <c r="BL49">
        <v>0</v>
      </c>
      <c r="BM49">
        <v>0</v>
      </c>
      <c r="BN49">
        <v>-5</v>
      </c>
      <c r="BO49">
        <v>0</v>
      </c>
      <c r="BP49">
        <v>0</v>
      </c>
      <c r="BQ49">
        <v>75</v>
      </c>
      <c r="BR49">
        <v>0</v>
      </c>
      <c r="BS49">
        <v>0</v>
      </c>
      <c r="BT49">
        <v>-11</v>
      </c>
      <c r="BU49">
        <v>0</v>
      </c>
      <c r="BV49">
        <v>0</v>
      </c>
      <c r="BW49">
        <v>13.8</v>
      </c>
      <c r="BX49">
        <v>4</v>
      </c>
      <c r="BY49">
        <v>29</v>
      </c>
      <c r="BZ49">
        <v>2.4</v>
      </c>
      <c r="CA49">
        <v>2</v>
      </c>
      <c r="CB49">
        <v>85</v>
      </c>
      <c r="CC49">
        <v>11.1</v>
      </c>
      <c r="CD49">
        <v>4</v>
      </c>
      <c r="CE49">
        <v>36</v>
      </c>
      <c r="CF49">
        <v>5.9</v>
      </c>
      <c r="CG49">
        <v>5</v>
      </c>
      <c r="CH49">
        <v>85</v>
      </c>
      <c r="CI49">
        <v>73</v>
      </c>
      <c r="CJ49">
        <v>61</v>
      </c>
      <c r="CK49">
        <v>83</v>
      </c>
      <c r="CL49">
        <v>-17</v>
      </c>
      <c r="CM49">
        <v>0</v>
      </c>
      <c r="CN49">
        <v>0</v>
      </c>
      <c r="CU49" s="2">
        <f t="shared" si="1"/>
        <v>73.493975903614455</v>
      </c>
      <c r="CV49">
        <v>61</v>
      </c>
      <c r="CW49">
        <v>83</v>
      </c>
      <c r="CX49">
        <v>-17</v>
      </c>
      <c r="CY49">
        <v>0</v>
      </c>
      <c r="CZ49">
        <v>0</v>
      </c>
      <c r="DA49">
        <v>88.2</v>
      </c>
      <c r="DB49">
        <v>45</v>
      </c>
      <c r="DC49">
        <v>51</v>
      </c>
      <c r="DD49" s="53">
        <f t="shared" si="0"/>
        <v>172.75747508305648</v>
      </c>
      <c r="DE49">
        <v>52</v>
      </c>
      <c r="DF49">
        <v>301</v>
      </c>
      <c r="DG49">
        <v>2</v>
      </c>
      <c r="DH49">
        <v>2</v>
      </c>
      <c r="DI49" s="140" t="s">
        <v>3639</v>
      </c>
    </row>
    <row r="50" spans="1:125" x14ac:dyDescent="0.2">
      <c r="A50" t="s">
        <v>188</v>
      </c>
      <c r="C50" t="s">
        <v>216</v>
      </c>
      <c r="D50" t="s">
        <v>275</v>
      </c>
      <c r="E50" t="s">
        <v>57</v>
      </c>
      <c r="F50">
        <v>43.9</v>
      </c>
      <c r="G50">
        <v>0</v>
      </c>
      <c r="H50">
        <v>0</v>
      </c>
      <c r="I50">
        <v>45.5</v>
      </c>
      <c r="J50">
        <v>0</v>
      </c>
      <c r="K50">
        <v>0</v>
      </c>
      <c r="L50">
        <v>11.5</v>
      </c>
      <c r="M50">
        <v>9</v>
      </c>
      <c r="N50">
        <v>78</v>
      </c>
      <c r="O50">
        <v>47.4</v>
      </c>
      <c r="P50">
        <v>37</v>
      </c>
      <c r="Q50">
        <v>78</v>
      </c>
      <c r="R50">
        <v>8.3000000000000007</v>
      </c>
      <c r="S50">
        <v>0</v>
      </c>
      <c r="T50">
        <v>0</v>
      </c>
      <c r="U50">
        <v>10.5</v>
      </c>
      <c r="V50">
        <v>0</v>
      </c>
      <c r="W50">
        <v>0</v>
      </c>
      <c r="X50">
        <v>66.3</v>
      </c>
      <c r="Y50">
        <v>498</v>
      </c>
      <c r="Z50">
        <v>751</v>
      </c>
      <c r="AA50">
        <v>751</v>
      </c>
      <c r="AB50">
        <v>0</v>
      </c>
      <c r="AC50">
        <v>0</v>
      </c>
      <c r="AM50">
        <v>17.18</v>
      </c>
      <c r="AN50">
        <v>24545</v>
      </c>
      <c r="AO50">
        <v>1429</v>
      </c>
      <c r="AP50">
        <v>1.9</v>
      </c>
      <c r="AQ50">
        <v>1429</v>
      </c>
      <c r="AR50">
        <v>751</v>
      </c>
      <c r="AS50">
        <v>38.299999999999997</v>
      </c>
      <c r="AT50">
        <v>288</v>
      </c>
      <c r="AU50">
        <v>751</v>
      </c>
      <c r="AV50">
        <v>2.1</v>
      </c>
      <c r="AW50">
        <v>1</v>
      </c>
      <c r="AX50">
        <v>47</v>
      </c>
      <c r="AY50">
        <v>3.2</v>
      </c>
      <c r="AZ50">
        <v>7</v>
      </c>
      <c r="BA50">
        <v>222</v>
      </c>
      <c r="BB50">
        <v>5.8</v>
      </c>
      <c r="BC50">
        <v>13</v>
      </c>
      <c r="BD50">
        <v>225</v>
      </c>
      <c r="BE50">
        <v>75</v>
      </c>
      <c r="BF50">
        <v>0</v>
      </c>
      <c r="BG50">
        <v>0</v>
      </c>
      <c r="BH50">
        <v>-1</v>
      </c>
      <c r="BI50">
        <v>0</v>
      </c>
      <c r="BJ50">
        <v>0</v>
      </c>
      <c r="BK50">
        <v>61</v>
      </c>
      <c r="BL50">
        <v>0</v>
      </c>
      <c r="BM50">
        <v>0</v>
      </c>
      <c r="BN50">
        <v>-2</v>
      </c>
      <c r="BO50">
        <v>0</v>
      </c>
      <c r="BP50">
        <v>0</v>
      </c>
      <c r="BQ50">
        <v>82</v>
      </c>
      <c r="BR50">
        <v>0</v>
      </c>
      <c r="BS50">
        <v>0</v>
      </c>
      <c r="BT50">
        <v>-2</v>
      </c>
      <c r="BU50">
        <v>0</v>
      </c>
      <c r="BV50">
        <v>0</v>
      </c>
      <c r="BW50">
        <v>7</v>
      </c>
      <c r="BX50">
        <v>5</v>
      </c>
      <c r="BY50">
        <v>71</v>
      </c>
      <c r="BZ50">
        <v>17.399999999999999</v>
      </c>
      <c r="CA50">
        <v>34</v>
      </c>
      <c r="CB50">
        <v>195</v>
      </c>
      <c r="CC50">
        <v>7.1</v>
      </c>
      <c r="CD50">
        <v>3</v>
      </c>
      <c r="CE50">
        <v>42</v>
      </c>
      <c r="CF50">
        <v>8.1999999999999993</v>
      </c>
      <c r="CG50">
        <v>16</v>
      </c>
      <c r="CH50">
        <v>195</v>
      </c>
      <c r="CI50">
        <v>78</v>
      </c>
      <c r="CJ50">
        <v>148</v>
      </c>
      <c r="CK50">
        <v>190</v>
      </c>
      <c r="CL50">
        <v>-5</v>
      </c>
      <c r="CM50">
        <v>0</v>
      </c>
      <c r="CN50">
        <v>0</v>
      </c>
      <c r="CO50">
        <v>74</v>
      </c>
      <c r="CP50">
        <v>52</v>
      </c>
      <c r="CQ50">
        <v>70</v>
      </c>
      <c r="CR50">
        <v>-5</v>
      </c>
      <c r="CS50">
        <v>0</v>
      </c>
      <c r="CT50">
        <v>0</v>
      </c>
      <c r="CU50" s="2">
        <f t="shared" si="1"/>
        <v>80</v>
      </c>
      <c r="CV50">
        <v>96</v>
      </c>
      <c r="CW50">
        <v>120</v>
      </c>
      <c r="CX50">
        <v>-5</v>
      </c>
      <c r="CY50">
        <v>0</v>
      </c>
      <c r="CZ50">
        <v>0</v>
      </c>
      <c r="DA50">
        <v>81.599999999999994</v>
      </c>
      <c r="DB50">
        <v>31</v>
      </c>
      <c r="DC50">
        <v>38</v>
      </c>
      <c r="DD50" s="53">
        <f t="shared" si="0"/>
        <v>314.24766977363515</v>
      </c>
      <c r="DE50">
        <v>236</v>
      </c>
      <c r="DF50">
        <v>751</v>
      </c>
      <c r="DG50">
        <v>5</v>
      </c>
      <c r="DH50">
        <v>4</v>
      </c>
      <c r="DI50" s="140" t="s">
        <v>3639</v>
      </c>
    </row>
    <row r="51" spans="1:125" x14ac:dyDescent="0.2">
      <c r="A51" t="s">
        <v>189</v>
      </c>
      <c r="C51" t="s">
        <v>216</v>
      </c>
      <c r="D51" t="s">
        <v>276</v>
      </c>
      <c r="E51" t="s">
        <v>50</v>
      </c>
      <c r="F51">
        <v>43.9</v>
      </c>
      <c r="G51">
        <v>0</v>
      </c>
      <c r="H51">
        <v>0</v>
      </c>
      <c r="I51">
        <v>41.8</v>
      </c>
      <c r="J51">
        <v>0</v>
      </c>
      <c r="K51">
        <v>0</v>
      </c>
      <c r="L51">
        <v>21.7</v>
      </c>
      <c r="M51">
        <v>10</v>
      </c>
      <c r="N51">
        <v>46</v>
      </c>
      <c r="O51">
        <v>32.6</v>
      </c>
      <c r="P51">
        <v>15</v>
      </c>
      <c r="Q51">
        <v>46</v>
      </c>
      <c r="R51">
        <v>8.3000000000000007</v>
      </c>
      <c r="S51">
        <v>0</v>
      </c>
      <c r="T51">
        <v>0</v>
      </c>
      <c r="U51">
        <v>8.1</v>
      </c>
      <c r="V51">
        <v>0</v>
      </c>
      <c r="W51">
        <v>0</v>
      </c>
      <c r="X51">
        <v>71.5</v>
      </c>
      <c r="Y51">
        <v>258</v>
      </c>
      <c r="Z51">
        <v>361</v>
      </c>
      <c r="AA51">
        <v>350</v>
      </c>
      <c r="AB51">
        <v>0</v>
      </c>
      <c r="AC51">
        <v>0</v>
      </c>
      <c r="AM51">
        <v>15.52</v>
      </c>
      <c r="AN51">
        <v>11002</v>
      </c>
      <c r="AO51">
        <v>709</v>
      </c>
      <c r="AP51">
        <v>2.0299999999999998</v>
      </c>
      <c r="AQ51">
        <v>709</v>
      </c>
      <c r="AR51">
        <v>350</v>
      </c>
      <c r="AS51">
        <v>36</v>
      </c>
      <c r="AT51">
        <v>126</v>
      </c>
      <c r="AU51">
        <v>350</v>
      </c>
      <c r="AV51">
        <v>0</v>
      </c>
      <c r="AW51">
        <v>0</v>
      </c>
      <c r="AX51">
        <v>33</v>
      </c>
      <c r="AY51">
        <v>1.1000000000000001</v>
      </c>
      <c r="AZ51">
        <v>1</v>
      </c>
      <c r="BA51">
        <v>90</v>
      </c>
      <c r="BB51">
        <v>6.1</v>
      </c>
      <c r="BC51">
        <v>6</v>
      </c>
      <c r="BD51">
        <v>99</v>
      </c>
      <c r="BE51">
        <v>66</v>
      </c>
      <c r="BF51">
        <v>0</v>
      </c>
      <c r="BG51">
        <v>0</v>
      </c>
      <c r="BH51">
        <v>-7</v>
      </c>
      <c r="BI51">
        <v>0</v>
      </c>
      <c r="BJ51">
        <v>0</v>
      </c>
      <c r="BK51">
        <v>53</v>
      </c>
      <c r="BL51">
        <v>0</v>
      </c>
      <c r="BM51">
        <v>0</v>
      </c>
      <c r="BN51">
        <v>-7</v>
      </c>
      <c r="BO51">
        <v>0</v>
      </c>
      <c r="BP51">
        <v>0</v>
      </c>
      <c r="BQ51">
        <v>72</v>
      </c>
      <c r="BR51">
        <v>0</v>
      </c>
      <c r="BS51">
        <v>0</v>
      </c>
      <c r="BT51">
        <v>-9</v>
      </c>
      <c r="BU51">
        <v>0</v>
      </c>
      <c r="BV51">
        <v>0</v>
      </c>
      <c r="BW51">
        <v>5.7</v>
      </c>
      <c r="BX51">
        <v>2</v>
      </c>
      <c r="BY51">
        <v>35</v>
      </c>
      <c r="BZ51">
        <v>15.7</v>
      </c>
      <c r="CA51">
        <v>13</v>
      </c>
      <c r="CB51">
        <v>83</v>
      </c>
      <c r="CC51">
        <v>4.3</v>
      </c>
      <c r="CD51">
        <v>1</v>
      </c>
      <c r="CE51">
        <v>23</v>
      </c>
      <c r="CF51">
        <v>7.2</v>
      </c>
      <c r="CG51">
        <v>6</v>
      </c>
      <c r="CH51">
        <v>83</v>
      </c>
      <c r="CI51">
        <v>69</v>
      </c>
      <c r="CJ51">
        <v>55</v>
      </c>
      <c r="CK51">
        <v>80</v>
      </c>
      <c r="CL51">
        <v>-12</v>
      </c>
      <c r="CM51">
        <v>0</v>
      </c>
      <c r="CN51">
        <v>0</v>
      </c>
      <c r="CO51">
        <v>32</v>
      </c>
      <c r="CP51">
        <v>8</v>
      </c>
      <c r="CQ51">
        <v>25</v>
      </c>
      <c r="CR51">
        <v>-42</v>
      </c>
      <c r="CS51">
        <v>0</v>
      </c>
      <c r="CT51">
        <v>0</v>
      </c>
      <c r="CU51" s="2">
        <f t="shared" si="1"/>
        <v>85.454545454545453</v>
      </c>
      <c r="CV51">
        <v>47</v>
      </c>
      <c r="CW51">
        <v>55</v>
      </c>
      <c r="CX51">
        <v>1</v>
      </c>
      <c r="CY51">
        <v>0</v>
      </c>
      <c r="CZ51">
        <v>0</v>
      </c>
      <c r="DA51">
        <v>93.1</v>
      </c>
      <c r="DB51">
        <v>27</v>
      </c>
      <c r="DC51">
        <v>29</v>
      </c>
      <c r="DD51" s="53">
        <f t="shared" si="0"/>
        <v>119.11357340720221</v>
      </c>
      <c r="DE51">
        <v>43</v>
      </c>
      <c r="DF51">
        <v>361</v>
      </c>
      <c r="DG51">
        <v>3</v>
      </c>
      <c r="DH51">
        <v>2</v>
      </c>
      <c r="DI51" s="140" t="s">
        <v>3639</v>
      </c>
    </row>
    <row r="52" spans="1:125" x14ac:dyDescent="0.2">
      <c r="A52" t="s">
        <v>190</v>
      </c>
      <c r="C52" t="s">
        <v>216</v>
      </c>
      <c r="D52" t="s">
        <v>277</v>
      </c>
      <c r="E52" t="s">
        <v>53</v>
      </c>
      <c r="F52">
        <v>43.9</v>
      </c>
      <c r="G52">
        <v>0</v>
      </c>
      <c r="H52">
        <v>0</v>
      </c>
      <c r="I52">
        <v>46.5</v>
      </c>
      <c r="J52">
        <v>0</v>
      </c>
      <c r="K52">
        <v>0</v>
      </c>
      <c r="L52">
        <v>11.5</v>
      </c>
      <c r="M52">
        <v>6</v>
      </c>
      <c r="N52">
        <v>52</v>
      </c>
      <c r="O52">
        <v>48.1</v>
      </c>
      <c r="P52">
        <v>25</v>
      </c>
      <c r="Q52">
        <v>52</v>
      </c>
      <c r="R52">
        <v>8.3000000000000007</v>
      </c>
      <c r="S52">
        <v>0</v>
      </c>
      <c r="T52">
        <v>0</v>
      </c>
      <c r="U52">
        <v>9.1</v>
      </c>
      <c r="V52">
        <v>0</v>
      </c>
      <c r="W52">
        <v>0</v>
      </c>
      <c r="X52">
        <v>66</v>
      </c>
      <c r="Y52">
        <v>221</v>
      </c>
      <c r="Z52">
        <v>335</v>
      </c>
      <c r="AA52">
        <v>320</v>
      </c>
      <c r="AB52">
        <v>0</v>
      </c>
      <c r="AC52">
        <v>0</v>
      </c>
      <c r="AM52">
        <v>11.68</v>
      </c>
      <c r="AN52">
        <v>10148</v>
      </c>
      <c r="AO52">
        <v>869</v>
      </c>
      <c r="AP52">
        <v>2.72</v>
      </c>
      <c r="AQ52">
        <v>869</v>
      </c>
      <c r="AR52">
        <v>320</v>
      </c>
      <c r="AS52">
        <v>35.299999999999997</v>
      </c>
      <c r="AT52">
        <v>113</v>
      </c>
      <c r="AU52">
        <v>320</v>
      </c>
      <c r="AV52">
        <v>0</v>
      </c>
      <c r="AW52">
        <v>0</v>
      </c>
      <c r="AX52">
        <v>25</v>
      </c>
      <c r="AY52">
        <v>0</v>
      </c>
      <c r="AZ52">
        <v>0</v>
      </c>
      <c r="BA52">
        <v>85</v>
      </c>
      <c r="BB52">
        <v>3.4</v>
      </c>
      <c r="BC52">
        <v>3</v>
      </c>
      <c r="BD52">
        <v>88</v>
      </c>
      <c r="BE52">
        <v>61</v>
      </c>
      <c r="BF52">
        <v>0</v>
      </c>
      <c r="BG52">
        <v>0</v>
      </c>
      <c r="BH52">
        <v>-7</v>
      </c>
      <c r="BI52">
        <v>0</v>
      </c>
      <c r="BJ52">
        <v>0</v>
      </c>
      <c r="BK52">
        <v>48</v>
      </c>
      <c r="BL52">
        <v>0</v>
      </c>
      <c r="BM52">
        <v>0</v>
      </c>
      <c r="BN52">
        <v>-7</v>
      </c>
      <c r="BO52">
        <v>0</v>
      </c>
      <c r="BP52">
        <v>0</v>
      </c>
      <c r="BQ52">
        <v>71</v>
      </c>
      <c r="BR52">
        <v>0</v>
      </c>
      <c r="BS52">
        <v>0</v>
      </c>
      <c r="BT52">
        <v>-7</v>
      </c>
      <c r="BU52">
        <v>0</v>
      </c>
      <c r="BV52">
        <v>0</v>
      </c>
      <c r="BW52">
        <v>8.9</v>
      </c>
      <c r="BX52">
        <v>4</v>
      </c>
      <c r="BY52">
        <v>45</v>
      </c>
      <c r="BZ52">
        <v>10</v>
      </c>
      <c r="CA52">
        <v>7</v>
      </c>
      <c r="CB52">
        <v>70</v>
      </c>
      <c r="CC52">
        <v>4.5</v>
      </c>
      <c r="CD52">
        <v>1</v>
      </c>
      <c r="CE52">
        <v>22</v>
      </c>
      <c r="CF52">
        <v>5.7</v>
      </c>
      <c r="CG52">
        <v>4</v>
      </c>
      <c r="CH52">
        <v>70</v>
      </c>
      <c r="CI52">
        <v>75</v>
      </c>
      <c r="CJ52">
        <v>47</v>
      </c>
      <c r="CK52">
        <v>63</v>
      </c>
      <c r="CL52">
        <v>-2</v>
      </c>
      <c r="CM52">
        <v>0</v>
      </c>
      <c r="CN52">
        <v>0</v>
      </c>
      <c r="CO52">
        <v>55</v>
      </c>
      <c r="CP52">
        <v>17</v>
      </c>
      <c r="CQ52">
        <v>31</v>
      </c>
      <c r="CR52">
        <v>-14</v>
      </c>
      <c r="CS52">
        <v>0</v>
      </c>
      <c r="CT52">
        <v>0</v>
      </c>
      <c r="CU52" s="2">
        <f t="shared" si="1"/>
        <v>93.75</v>
      </c>
      <c r="CV52">
        <v>30</v>
      </c>
      <c r="CW52">
        <v>32</v>
      </c>
      <c r="CX52">
        <v>8</v>
      </c>
      <c r="CY52">
        <v>0</v>
      </c>
      <c r="CZ52">
        <v>0</v>
      </c>
      <c r="DA52">
        <v>84</v>
      </c>
      <c r="DB52">
        <v>84</v>
      </c>
      <c r="DC52">
        <v>100</v>
      </c>
      <c r="DD52" s="53">
        <f t="shared" si="0"/>
        <v>59.701492537313435</v>
      </c>
      <c r="DE52">
        <v>20</v>
      </c>
      <c r="DF52">
        <v>335</v>
      </c>
      <c r="DG52">
        <v>22</v>
      </c>
      <c r="DH52">
        <v>11</v>
      </c>
      <c r="DI52" s="140" t="s">
        <v>3639</v>
      </c>
    </row>
    <row r="53" spans="1:125" x14ac:dyDescent="0.2">
      <c r="A53" t="s">
        <v>191</v>
      </c>
      <c r="C53" t="s">
        <v>216</v>
      </c>
      <c r="D53" t="s">
        <v>278</v>
      </c>
      <c r="E53" t="s">
        <v>51</v>
      </c>
      <c r="F53">
        <v>43.9</v>
      </c>
      <c r="G53">
        <v>0</v>
      </c>
      <c r="H53">
        <v>0</v>
      </c>
      <c r="I53">
        <v>39.5</v>
      </c>
      <c r="J53">
        <v>0</v>
      </c>
      <c r="K53">
        <v>0</v>
      </c>
      <c r="L53">
        <v>20.8</v>
      </c>
      <c r="M53">
        <v>10</v>
      </c>
      <c r="N53">
        <v>48</v>
      </c>
      <c r="O53">
        <v>16.7</v>
      </c>
      <c r="P53">
        <v>8</v>
      </c>
      <c r="Q53">
        <v>48</v>
      </c>
      <c r="R53">
        <v>8.3000000000000007</v>
      </c>
      <c r="S53">
        <v>0</v>
      </c>
      <c r="T53">
        <v>0</v>
      </c>
      <c r="U53">
        <v>4.4000000000000004</v>
      </c>
      <c r="V53">
        <v>0</v>
      </c>
      <c r="W53">
        <v>0</v>
      </c>
      <c r="X53">
        <v>74.400000000000006</v>
      </c>
      <c r="Y53">
        <v>262</v>
      </c>
      <c r="Z53">
        <v>352</v>
      </c>
      <c r="AA53">
        <v>337</v>
      </c>
      <c r="AB53">
        <v>0</v>
      </c>
      <c r="AC53">
        <v>0</v>
      </c>
      <c r="AM53">
        <v>14.7</v>
      </c>
      <c r="AN53">
        <v>11698</v>
      </c>
      <c r="AO53">
        <v>796</v>
      </c>
      <c r="AP53">
        <v>2.36</v>
      </c>
      <c r="AQ53">
        <v>796</v>
      </c>
      <c r="AR53">
        <v>337</v>
      </c>
      <c r="AS53">
        <v>40.4</v>
      </c>
      <c r="AT53">
        <v>136</v>
      </c>
      <c r="AU53">
        <v>337</v>
      </c>
      <c r="AV53">
        <v>13.8</v>
      </c>
      <c r="AW53">
        <v>4</v>
      </c>
      <c r="AX53">
        <v>29</v>
      </c>
      <c r="AY53">
        <v>3.8</v>
      </c>
      <c r="AZ53">
        <v>4</v>
      </c>
      <c r="BA53">
        <v>106</v>
      </c>
      <c r="BB53">
        <v>2</v>
      </c>
      <c r="BC53">
        <v>2</v>
      </c>
      <c r="BD53">
        <v>99</v>
      </c>
      <c r="BE53">
        <v>59</v>
      </c>
      <c r="BF53">
        <v>0</v>
      </c>
      <c r="BG53">
        <v>0</v>
      </c>
      <c r="BH53">
        <v>-10</v>
      </c>
      <c r="BI53">
        <v>0</v>
      </c>
      <c r="BJ53">
        <v>0</v>
      </c>
      <c r="BK53">
        <v>47</v>
      </c>
      <c r="BL53">
        <v>0</v>
      </c>
      <c r="BM53">
        <v>0</v>
      </c>
      <c r="BN53">
        <v>-11</v>
      </c>
      <c r="BO53">
        <v>0</v>
      </c>
      <c r="BP53">
        <v>0</v>
      </c>
      <c r="BQ53">
        <v>78</v>
      </c>
      <c r="BR53">
        <v>0</v>
      </c>
      <c r="BS53">
        <v>0</v>
      </c>
      <c r="BT53">
        <v>0</v>
      </c>
      <c r="BU53">
        <v>0</v>
      </c>
      <c r="BV53">
        <v>0</v>
      </c>
      <c r="BW53">
        <v>25</v>
      </c>
      <c r="BX53">
        <v>10</v>
      </c>
      <c r="BY53">
        <v>40</v>
      </c>
      <c r="BZ53">
        <v>10.3</v>
      </c>
      <c r="CA53">
        <v>9</v>
      </c>
      <c r="CB53">
        <v>87</v>
      </c>
      <c r="CC53">
        <v>0</v>
      </c>
      <c r="CD53">
        <v>0</v>
      </c>
      <c r="CE53">
        <v>27</v>
      </c>
      <c r="CF53">
        <v>5.7</v>
      </c>
      <c r="CG53">
        <v>5</v>
      </c>
      <c r="CH53">
        <v>87</v>
      </c>
      <c r="CI53">
        <v>77</v>
      </c>
      <c r="CJ53">
        <v>65</v>
      </c>
      <c r="CK53">
        <v>84</v>
      </c>
      <c r="CL53">
        <v>-1</v>
      </c>
      <c r="CM53">
        <v>0</v>
      </c>
      <c r="CN53">
        <v>0</v>
      </c>
      <c r="CO53">
        <v>73</v>
      </c>
      <c r="CP53">
        <v>11</v>
      </c>
      <c r="CQ53">
        <v>15</v>
      </c>
      <c r="CR53">
        <v>9</v>
      </c>
      <c r="CS53">
        <v>0</v>
      </c>
      <c r="CT53">
        <v>0</v>
      </c>
      <c r="CU53" s="2">
        <f t="shared" si="1"/>
        <v>78.260869565217391</v>
      </c>
      <c r="CV53">
        <v>54</v>
      </c>
      <c r="CW53">
        <v>69</v>
      </c>
      <c r="CX53">
        <v>-4</v>
      </c>
      <c r="CY53">
        <v>0</v>
      </c>
      <c r="CZ53">
        <v>0</v>
      </c>
      <c r="DA53">
        <v>89.3</v>
      </c>
      <c r="DB53">
        <v>25</v>
      </c>
      <c r="DC53">
        <v>28</v>
      </c>
      <c r="DD53" s="53">
        <f t="shared" si="0"/>
        <v>644.88636363636363</v>
      </c>
      <c r="DE53">
        <v>227</v>
      </c>
      <c r="DF53">
        <v>352</v>
      </c>
      <c r="DG53">
        <v>8</v>
      </c>
      <c r="DH53">
        <v>4</v>
      </c>
      <c r="DI53" s="140" t="s">
        <v>3639</v>
      </c>
      <c r="DJ53">
        <v>36</v>
      </c>
      <c r="DK53">
        <v>0</v>
      </c>
      <c r="DL53">
        <v>0</v>
      </c>
      <c r="DM53">
        <v>33</v>
      </c>
      <c r="DN53">
        <v>0</v>
      </c>
      <c r="DO53">
        <v>0</v>
      </c>
      <c r="DP53">
        <v>36</v>
      </c>
      <c r="DQ53">
        <v>0</v>
      </c>
      <c r="DR53">
        <v>0</v>
      </c>
      <c r="DS53">
        <v>23</v>
      </c>
      <c r="DT53">
        <v>0</v>
      </c>
      <c r="DU53">
        <v>0</v>
      </c>
    </row>
    <row r="54" spans="1:125" x14ac:dyDescent="0.2">
      <c r="A54" t="s">
        <v>192</v>
      </c>
      <c r="C54" t="s">
        <v>216</v>
      </c>
      <c r="D54" t="s">
        <v>279</v>
      </c>
      <c r="E54" t="s">
        <v>53</v>
      </c>
      <c r="F54">
        <v>43.9</v>
      </c>
      <c r="G54">
        <v>0</v>
      </c>
      <c r="H54">
        <v>0</v>
      </c>
      <c r="I54">
        <v>46.1</v>
      </c>
      <c r="J54">
        <v>0</v>
      </c>
      <c r="K54">
        <v>0</v>
      </c>
      <c r="L54">
        <v>16.7</v>
      </c>
      <c r="M54">
        <v>7</v>
      </c>
      <c r="N54">
        <v>42</v>
      </c>
      <c r="O54">
        <v>40.5</v>
      </c>
      <c r="P54">
        <v>17</v>
      </c>
      <c r="Q54">
        <v>42</v>
      </c>
      <c r="R54">
        <v>8.3000000000000007</v>
      </c>
      <c r="S54">
        <v>0</v>
      </c>
      <c r="T54">
        <v>0</v>
      </c>
      <c r="U54">
        <v>7.6</v>
      </c>
      <c r="V54">
        <v>0</v>
      </c>
      <c r="W54">
        <v>0</v>
      </c>
      <c r="X54">
        <v>52.8</v>
      </c>
      <c r="Y54">
        <v>190</v>
      </c>
      <c r="Z54">
        <v>360</v>
      </c>
      <c r="AA54">
        <v>360</v>
      </c>
      <c r="AB54">
        <v>0</v>
      </c>
      <c r="AC54">
        <v>0</v>
      </c>
      <c r="AM54">
        <v>18.329999999999998</v>
      </c>
      <c r="AN54">
        <v>12444</v>
      </c>
      <c r="AO54">
        <v>679</v>
      </c>
      <c r="AP54">
        <v>1.89</v>
      </c>
      <c r="AQ54">
        <v>679</v>
      </c>
      <c r="AR54">
        <v>360</v>
      </c>
      <c r="AS54">
        <v>28.3</v>
      </c>
      <c r="AT54">
        <v>102</v>
      </c>
      <c r="AU54">
        <v>360</v>
      </c>
      <c r="AY54">
        <v>3.8</v>
      </c>
      <c r="AZ54">
        <v>5</v>
      </c>
      <c r="BA54">
        <v>130</v>
      </c>
      <c r="BB54">
        <v>4.5999999999999996</v>
      </c>
      <c r="BC54">
        <v>6</v>
      </c>
      <c r="BD54">
        <v>131</v>
      </c>
      <c r="BE54">
        <v>68</v>
      </c>
      <c r="BF54">
        <v>0</v>
      </c>
      <c r="BG54">
        <v>0</v>
      </c>
      <c r="BH54">
        <v>-5</v>
      </c>
      <c r="BI54">
        <v>0</v>
      </c>
      <c r="BJ54">
        <v>0</v>
      </c>
      <c r="BK54">
        <v>54</v>
      </c>
      <c r="BL54">
        <v>0</v>
      </c>
      <c r="BM54">
        <v>0</v>
      </c>
      <c r="BN54">
        <v>-6</v>
      </c>
      <c r="BO54">
        <v>0</v>
      </c>
      <c r="BP54">
        <v>0</v>
      </c>
      <c r="BQ54">
        <v>80</v>
      </c>
      <c r="BR54">
        <v>0</v>
      </c>
      <c r="BS54">
        <v>0</v>
      </c>
      <c r="BT54">
        <v>-3</v>
      </c>
      <c r="BU54">
        <v>0</v>
      </c>
      <c r="BV54">
        <v>0</v>
      </c>
      <c r="BW54">
        <v>8.8000000000000007</v>
      </c>
      <c r="BX54">
        <v>3</v>
      </c>
      <c r="BY54">
        <v>34</v>
      </c>
      <c r="BZ54">
        <v>30.9</v>
      </c>
      <c r="CA54">
        <v>30</v>
      </c>
      <c r="CB54">
        <v>97</v>
      </c>
      <c r="CF54">
        <v>4.0999999999999996</v>
      </c>
      <c r="CG54">
        <v>4</v>
      </c>
      <c r="CH54">
        <v>97</v>
      </c>
      <c r="CI54">
        <v>78</v>
      </c>
      <c r="CJ54">
        <v>76</v>
      </c>
      <c r="CK54">
        <v>97</v>
      </c>
      <c r="CL54">
        <v>-2</v>
      </c>
      <c r="CM54">
        <v>0</v>
      </c>
      <c r="CN54">
        <v>0</v>
      </c>
      <c r="CO54">
        <v>78</v>
      </c>
      <c r="CP54">
        <v>76</v>
      </c>
      <c r="CQ54">
        <v>97</v>
      </c>
      <c r="CR54">
        <v>-2</v>
      </c>
      <c r="CS54">
        <v>0</v>
      </c>
      <c r="CT54">
        <v>0</v>
      </c>
      <c r="CU54" s="2"/>
      <c r="DD54" s="53">
        <f t="shared" si="0"/>
        <v>0</v>
      </c>
      <c r="DE54">
        <v>0</v>
      </c>
      <c r="DF54">
        <v>360</v>
      </c>
      <c r="DG54">
        <v>3</v>
      </c>
      <c r="DH54">
        <v>2</v>
      </c>
      <c r="DI54" s="140" t="s">
        <v>3639</v>
      </c>
    </row>
    <row r="55" spans="1:125" x14ac:dyDescent="0.2">
      <c r="A55" t="s">
        <v>193</v>
      </c>
      <c r="C55" t="s">
        <v>216</v>
      </c>
      <c r="D55" t="s">
        <v>49</v>
      </c>
      <c r="E55" t="s">
        <v>280</v>
      </c>
      <c r="F55">
        <v>43.9</v>
      </c>
      <c r="G55">
        <v>0</v>
      </c>
      <c r="H55">
        <v>0</v>
      </c>
      <c r="I55">
        <v>41.9</v>
      </c>
      <c r="J55">
        <v>0</v>
      </c>
      <c r="K55">
        <v>0</v>
      </c>
      <c r="L55">
        <v>16.899999999999999</v>
      </c>
      <c r="M55">
        <v>10</v>
      </c>
      <c r="N55">
        <v>59</v>
      </c>
      <c r="O55">
        <v>33.9</v>
      </c>
      <c r="P55">
        <v>20</v>
      </c>
      <c r="Q55">
        <v>59</v>
      </c>
      <c r="R55">
        <v>8.3000000000000007</v>
      </c>
      <c r="S55">
        <v>0</v>
      </c>
      <c r="T55">
        <v>0</v>
      </c>
      <c r="U55">
        <v>7.3</v>
      </c>
      <c r="V55">
        <v>0</v>
      </c>
      <c r="W55">
        <v>0</v>
      </c>
      <c r="X55">
        <v>70.7</v>
      </c>
      <c r="Y55">
        <v>336</v>
      </c>
      <c r="Z55">
        <v>475</v>
      </c>
      <c r="AA55">
        <v>475</v>
      </c>
      <c r="AB55">
        <v>0</v>
      </c>
      <c r="AC55">
        <v>0</v>
      </c>
      <c r="AM55">
        <v>16.45</v>
      </c>
      <c r="AN55">
        <v>15431</v>
      </c>
      <c r="AO55">
        <v>938</v>
      </c>
      <c r="AP55">
        <v>1.97</v>
      </c>
      <c r="AQ55">
        <v>938</v>
      </c>
      <c r="AR55">
        <v>475</v>
      </c>
      <c r="AS55">
        <v>41.1</v>
      </c>
      <c r="AT55">
        <v>195</v>
      </c>
      <c r="AU55">
        <v>475</v>
      </c>
      <c r="AV55">
        <v>4.4000000000000004</v>
      </c>
      <c r="AW55">
        <v>2</v>
      </c>
      <c r="AX55">
        <v>45</v>
      </c>
      <c r="AY55">
        <v>4.9000000000000004</v>
      </c>
      <c r="AZ55">
        <v>7</v>
      </c>
      <c r="BA55">
        <v>142</v>
      </c>
      <c r="BB55">
        <v>8.4</v>
      </c>
      <c r="BC55">
        <v>13</v>
      </c>
      <c r="BD55">
        <v>155</v>
      </c>
      <c r="BE55">
        <v>56</v>
      </c>
      <c r="BF55">
        <v>0</v>
      </c>
      <c r="BG55">
        <v>0</v>
      </c>
      <c r="BH55">
        <v>-14</v>
      </c>
      <c r="BI55">
        <v>0</v>
      </c>
      <c r="BJ55">
        <v>0</v>
      </c>
      <c r="BK55">
        <v>42</v>
      </c>
      <c r="BL55">
        <v>0</v>
      </c>
      <c r="BM55">
        <v>0</v>
      </c>
      <c r="BN55">
        <v>-17</v>
      </c>
      <c r="BO55">
        <v>0</v>
      </c>
      <c r="BP55">
        <v>0</v>
      </c>
      <c r="BQ55">
        <v>74</v>
      </c>
      <c r="BR55">
        <v>0</v>
      </c>
      <c r="BS55">
        <v>0</v>
      </c>
      <c r="BT55">
        <v>-5</v>
      </c>
      <c r="BU55">
        <v>0</v>
      </c>
      <c r="BV55">
        <v>0</v>
      </c>
      <c r="BW55">
        <v>6.5</v>
      </c>
      <c r="BX55">
        <v>3</v>
      </c>
      <c r="BY55">
        <v>46</v>
      </c>
      <c r="BZ55">
        <v>12.5</v>
      </c>
      <c r="CA55">
        <v>13</v>
      </c>
      <c r="CB55">
        <v>104</v>
      </c>
      <c r="CC55">
        <v>0</v>
      </c>
      <c r="CD55">
        <v>0</v>
      </c>
      <c r="CE55">
        <v>29</v>
      </c>
      <c r="CF55">
        <v>9.6</v>
      </c>
      <c r="CG55">
        <v>10</v>
      </c>
      <c r="CH55">
        <v>104</v>
      </c>
      <c r="CI55">
        <v>73</v>
      </c>
      <c r="CJ55">
        <v>71</v>
      </c>
      <c r="CK55">
        <v>97</v>
      </c>
      <c r="CL55">
        <v>-6</v>
      </c>
      <c r="CM55">
        <v>0</v>
      </c>
      <c r="CN55">
        <v>0</v>
      </c>
      <c r="CO55">
        <v>80</v>
      </c>
      <c r="CP55">
        <v>28</v>
      </c>
      <c r="CQ55">
        <v>35</v>
      </c>
      <c r="CR55">
        <v>6</v>
      </c>
      <c r="CS55">
        <v>0</v>
      </c>
      <c r="CT55">
        <v>0</v>
      </c>
      <c r="CU55" s="2">
        <f t="shared" si="1"/>
        <v>69.354838709677423</v>
      </c>
      <c r="CV55">
        <v>43</v>
      </c>
      <c r="CW55">
        <v>62</v>
      </c>
      <c r="CX55">
        <v>-12</v>
      </c>
      <c r="CY55">
        <v>0</v>
      </c>
      <c r="CZ55">
        <v>0</v>
      </c>
      <c r="DA55">
        <v>76.5</v>
      </c>
      <c r="DB55">
        <v>39</v>
      </c>
      <c r="DC55">
        <v>51</v>
      </c>
      <c r="DD55" s="53">
        <f t="shared" si="0"/>
        <v>115.78947368421052</v>
      </c>
      <c r="DE55">
        <v>55</v>
      </c>
      <c r="DF55">
        <v>475</v>
      </c>
      <c r="DG55">
        <v>10</v>
      </c>
      <c r="DH55">
        <v>7</v>
      </c>
      <c r="DI55" s="140" t="s">
        <v>3639</v>
      </c>
    </row>
    <row r="56" spans="1:125" x14ac:dyDescent="0.2">
      <c r="A56" t="s">
        <v>194</v>
      </c>
      <c r="C56" t="s">
        <v>216</v>
      </c>
      <c r="D56" t="s">
        <v>281</v>
      </c>
      <c r="E56" t="s">
        <v>53</v>
      </c>
      <c r="F56">
        <v>43.9</v>
      </c>
      <c r="G56">
        <v>0</v>
      </c>
      <c r="H56">
        <v>0</v>
      </c>
      <c r="I56">
        <v>43.4</v>
      </c>
      <c r="J56">
        <v>0</v>
      </c>
      <c r="K56">
        <v>0</v>
      </c>
      <c r="L56">
        <v>9.1</v>
      </c>
      <c r="M56">
        <v>5</v>
      </c>
      <c r="N56">
        <v>55</v>
      </c>
      <c r="O56">
        <v>43.6</v>
      </c>
      <c r="P56">
        <v>24</v>
      </c>
      <c r="Q56">
        <v>55</v>
      </c>
      <c r="R56">
        <v>8.3000000000000007</v>
      </c>
      <c r="S56">
        <v>0</v>
      </c>
      <c r="T56">
        <v>0</v>
      </c>
      <c r="U56">
        <v>7.8</v>
      </c>
      <c r="V56">
        <v>0</v>
      </c>
      <c r="W56">
        <v>0</v>
      </c>
      <c r="X56">
        <v>64.8</v>
      </c>
      <c r="Y56">
        <v>339</v>
      </c>
      <c r="Z56">
        <v>523</v>
      </c>
      <c r="AA56">
        <v>508</v>
      </c>
      <c r="AB56">
        <v>0</v>
      </c>
      <c r="AC56">
        <v>0</v>
      </c>
      <c r="AM56">
        <v>17.28</v>
      </c>
      <c r="AN56">
        <v>16966</v>
      </c>
      <c r="AO56">
        <v>982</v>
      </c>
      <c r="AP56">
        <v>1.94</v>
      </c>
      <c r="AQ56">
        <v>983</v>
      </c>
      <c r="AR56">
        <v>508</v>
      </c>
      <c r="AS56">
        <v>44.3</v>
      </c>
      <c r="AT56">
        <v>225</v>
      </c>
      <c r="AU56">
        <v>508</v>
      </c>
      <c r="AV56">
        <v>2.2999999999999998</v>
      </c>
      <c r="AW56">
        <v>1</v>
      </c>
      <c r="AX56">
        <v>44</v>
      </c>
      <c r="AY56">
        <v>2.8</v>
      </c>
      <c r="AZ56">
        <v>4</v>
      </c>
      <c r="BA56">
        <v>144</v>
      </c>
      <c r="BB56">
        <v>2</v>
      </c>
      <c r="BC56">
        <v>3</v>
      </c>
      <c r="BD56">
        <v>153</v>
      </c>
      <c r="BE56">
        <v>58</v>
      </c>
      <c r="BF56">
        <v>0</v>
      </c>
      <c r="BG56">
        <v>0</v>
      </c>
      <c r="BH56">
        <v>-8</v>
      </c>
      <c r="BI56">
        <v>0</v>
      </c>
      <c r="BJ56">
        <v>0</v>
      </c>
      <c r="BK56">
        <v>45</v>
      </c>
      <c r="BL56">
        <v>0</v>
      </c>
      <c r="BM56">
        <v>0</v>
      </c>
      <c r="BN56">
        <v>-8</v>
      </c>
      <c r="BO56">
        <v>0</v>
      </c>
      <c r="BP56">
        <v>0</v>
      </c>
      <c r="BQ56">
        <v>66</v>
      </c>
      <c r="BR56">
        <v>0</v>
      </c>
      <c r="BS56">
        <v>0</v>
      </c>
      <c r="BT56">
        <v>-11</v>
      </c>
      <c r="BU56">
        <v>0</v>
      </c>
      <c r="BV56">
        <v>0</v>
      </c>
      <c r="BW56">
        <v>14.6</v>
      </c>
      <c r="BX56">
        <v>7</v>
      </c>
      <c r="BY56">
        <v>48</v>
      </c>
      <c r="BZ56">
        <v>13.8</v>
      </c>
      <c r="CA56">
        <v>17</v>
      </c>
      <c r="CB56">
        <v>123</v>
      </c>
      <c r="CC56">
        <v>0</v>
      </c>
      <c r="CD56">
        <v>0</v>
      </c>
      <c r="CE56">
        <v>32</v>
      </c>
      <c r="CF56">
        <v>2.4</v>
      </c>
      <c r="CG56">
        <v>3</v>
      </c>
      <c r="CH56">
        <v>123</v>
      </c>
      <c r="CI56">
        <v>68</v>
      </c>
      <c r="CJ56">
        <v>82</v>
      </c>
      <c r="CK56">
        <v>120</v>
      </c>
      <c r="CL56">
        <v>-7</v>
      </c>
      <c r="CM56">
        <v>0</v>
      </c>
      <c r="CN56">
        <v>0</v>
      </c>
      <c r="CU56" s="2">
        <f t="shared" si="1"/>
        <v>68.333333333333329</v>
      </c>
      <c r="CV56">
        <v>82</v>
      </c>
      <c r="CW56">
        <v>120</v>
      </c>
      <c r="CX56">
        <v>-7</v>
      </c>
      <c r="CY56">
        <v>0</v>
      </c>
      <c r="CZ56">
        <v>0</v>
      </c>
      <c r="DA56">
        <v>94.5</v>
      </c>
      <c r="DB56">
        <v>52</v>
      </c>
      <c r="DC56">
        <v>55</v>
      </c>
      <c r="DD56" s="53">
        <f t="shared" si="0"/>
        <v>540.29304029304024</v>
      </c>
      <c r="DE56">
        <v>295</v>
      </c>
      <c r="DF56">
        <v>546</v>
      </c>
      <c r="DG56">
        <v>8</v>
      </c>
      <c r="DH56">
        <v>8</v>
      </c>
      <c r="DI56" s="140" t="s">
        <v>3639</v>
      </c>
    </row>
    <row r="57" spans="1:125" x14ac:dyDescent="0.2">
      <c r="A57" t="s">
        <v>195</v>
      </c>
      <c r="C57" t="s">
        <v>216</v>
      </c>
      <c r="D57" t="s">
        <v>54</v>
      </c>
      <c r="E57" t="s">
        <v>55</v>
      </c>
      <c r="F57">
        <v>43.9</v>
      </c>
      <c r="G57">
        <v>0</v>
      </c>
      <c r="H57">
        <v>0</v>
      </c>
      <c r="I57">
        <v>44.2</v>
      </c>
      <c r="J57">
        <v>0</v>
      </c>
      <c r="K57">
        <v>0</v>
      </c>
      <c r="L57">
        <v>14.3</v>
      </c>
      <c r="M57">
        <v>4</v>
      </c>
      <c r="N57">
        <v>28</v>
      </c>
      <c r="O57">
        <v>50</v>
      </c>
      <c r="P57">
        <v>14</v>
      </c>
      <c r="Q57">
        <v>28</v>
      </c>
      <c r="R57">
        <v>8.3000000000000007</v>
      </c>
      <c r="S57">
        <v>0</v>
      </c>
      <c r="T57">
        <v>0</v>
      </c>
      <c r="U57">
        <v>9.4</v>
      </c>
      <c r="V57">
        <v>0</v>
      </c>
      <c r="W57">
        <v>0</v>
      </c>
      <c r="X57">
        <v>72.599999999999994</v>
      </c>
      <c r="Y57">
        <v>151</v>
      </c>
      <c r="Z57">
        <v>208</v>
      </c>
      <c r="AA57">
        <v>208</v>
      </c>
      <c r="AB57">
        <v>0</v>
      </c>
      <c r="AC57">
        <v>0</v>
      </c>
      <c r="AM57">
        <v>24.31</v>
      </c>
      <c r="AN57">
        <v>10162</v>
      </c>
      <c r="AO57">
        <v>418</v>
      </c>
      <c r="AP57">
        <v>2.0099999999999998</v>
      </c>
      <c r="AQ57">
        <v>418</v>
      </c>
      <c r="AR57">
        <v>208</v>
      </c>
      <c r="AS57">
        <v>41.3</v>
      </c>
      <c r="AT57">
        <v>86</v>
      </c>
      <c r="AU57">
        <v>208</v>
      </c>
      <c r="AV57">
        <v>0</v>
      </c>
      <c r="AW57">
        <v>0</v>
      </c>
      <c r="AX57">
        <v>14</v>
      </c>
      <c r="AY57">
        <v>4.3</v>
      </c>
      <c r="AZ57">
        <v>3</v>
      </c>
      <c r="BA57">
        <v>69</v>
      </c>
      <c r="BB57">
        <v>13.3</v>
      </c>
      <c r="BC57">
        <v>8</v>
      </c>
      <c r="BD57">
        <v>60</v>
      </c>
      <c r="BE57">
        <v>70</v>
      </c>
      <c r="BF57">
        <v>0</v>
      </c>
      <c r="BG57">
        <v>0</v>
      </c>
      <c r="BH57">
        <v>-1</v>
      </c>
      <c r="BI57">
        <v>0</v>
      </c>
      <c r="BJ57">
        <v>0</v>
      </c>
      <c r="BK57">
        <v>53</v>
      </c>
      <c r="BL57">
        <v>0</v>
      </c>
      <c r="BM57">
        <v>0</v>
      </c>
      <c r="BN57">
        <v>-4</v>
      </c>
      <c r="BO57">
        <v>0</v>
      </c>
      <c r="BP57">
        <v>0</v>
      </c>
      <c r="BQ57">
        <v>87</v>
      </c>
      <c r="BR57">
        <v>0</v>
      </c>
      <c r="BS57">
        <v>0</v>
      </c>
      <c r="BT57">
        <v>7</v>
      </c>
      <c r="BU57">
        <v>0</v>
      </c>
      <c r="BV57">
        <v>0</v>
      </c>
      <c r="BW57">
        <v>9.5</v>
      </c>
      <c r="BX57">
        <v>2</v>
      </c>
      <c r="BY57">
        <v>21</v>
      </c>
      <c r="BZ57">
        <v>10.199999999999999</v>
      </c>
      <c r="CA57">
        <v>5</v>
      </c>
      <c r="CB57">
        <v>49</v>
      </c>
      <c r="CC57">
        <v>7.7</v>
      </c>
      <c r="CD57">
        <v>1</v>
      </c>
      <c r="CE57">
        <v>13</v>
      </c>
      <c r="CF57">
        <v>4.0999999999999996</v>
      </c>
      <c r="CG57">
        <v>2</v>
      </c>
      <c r="CH57">
        <v>49</v>
      </c>
      <c r="CI57">
        <v>87</v>
      </c>
      <c r="CJ57">
        <v>41</v>
      </c>
      <c r="CK57">
        <v>47</v>
      </c>
      <c r="CL57">
        <v>6</v>
      </c>
      <c r="CM57">
        <v>0</v>
      </c>
      <c r="CN57">
        <v>0</v>
      </c>
      <c r="CO57">
        <v>83</v>
      </c>
      <c r="CP57">
        <v>5</v>
      </c>
      <c r="CQ57">
        <v>6</v>
      </c>
      <c r="CS57">
        <v>0</v>
      </c>
      <c r="CT57">
        <v>0</v>
      </c>
      <c r="CU57" s="2">
        <f t="shared" si="1"/>
        <v>87.804878048780495</v>
      </c>
      <c r="CV57">
        <v>36</v>
      </c>
      <c r="CW57">
        <v>41</v>
      </c>
      <c r="CX57">
        <v>5</v>
      </c>
      <c r="CY57">
        <v>0</v>
      </c>
      <c r="CZ57">
        <v>0</v>
      </c>
      <c r="DA57">
        <v>80</v>
      </c>
      <c r="DB57">
        <v>8</v>
      </c>
      <c r="DC57">
        <v>10</v>
      </c>
      <c r="DD57" s="53">
        <f t="shared" si="0"/>
        <v>180.09478672985782</v>
      </c>
      <c r="DE57">
        <v>38</v>
      </c>
      <c r="DF57">
        <v>211</v>
      </c>
      <c r="DG57">
        <v>3</v>
      </c>
      <c r="DH57">
        <v>1</v>
      </c>
      <c r="DI57" s="140" t="s">
        <v>3639</v>
      </c>
      <c r="DJ57">
        <v>65</v>
      </c>
      <c r="DK57">
        <v>0</v>
      </c>
      <c r="DL57">
        <v>0</v>
      </c>
      <c r="DM57">
        <v>52</v>
      </c>
      <c r="DN57">
        <v>0</v>
      </c>
      <c r="DO57">
        <v>0</v>
      </c>
    </row>
    <row r="58" spans="1:125" x14ac:dyDescent="0.2">
      <c r="A58" t="s">
        <v>196</v>
      </c>
      <c r="C58" t="s">
        <v>216</v>
      </c>
      <c r="D58" t="s">
        <v>282</v>
      </c>
      <c r="E58" t="s">
        <v>56</v>
      </c>
      <c r="F58">
        <v>43.9</v>
      </c>
      <c r="G58">
        <v>0</v>
      </c>
      <c r="H58">
        <v>0</v>
      </c>
      <c r="I58">
        <v>40.799999999999997</v>
      </c>
      <c r="J58">
        <v>0</v>
      </c>
      <c r="K58">
        <v>0</v>
      </c>
      <c r="L58">
        <v>15.8</v>
      </c>
      <c r="M58">
        <v>6</v>
      </c>
      <c r="N58">
        <v>38</v>
      </c>
      <c r="O58">
        <v>26.3</v>
      </c>
      <c r="P58">
        <v>10</v>
      </c>
      <c r="Q58">
        <v>38</v>
      </c>
      <c r="R58">
        <v>8.3000000000000007</v>
      </c>
      <c r="S58">
        <v>0</v>
      </c>
      <c r="T58">
        <v>0</v>
      </c>
      <c r="U58">
        <v>5.0999999999999996</v>
      </c>
      <c r="V58">
        <v>0</v>
      </c>
      <c r="W58">
        <v>0</v>
      </c>
      <c r="X58">
        <v>61.9</v>
      </c>
      <c r="Y58">
        <v>182</v>
      </c>
      <c r="Z58">
        <v>294</v>
      </c>
      <c r="AA58">
        <v>294</v>
      </c>
      <c r="AB58">
        <v>0</v>
      </c>
      <c r="AC58">
        <v>0</v>
      </c>
      <c r="AM58">
        <v>16.63</v>
      </c>
      <c r="AN58">
        <v>11289</v>
      </c>
      <c r="AO58">
        <v>679</v>
      </c>
      <c r="AP58">
        <v>2.31</v>
      </c>
      <c r="AQ58">
        <v>679</v>
      </c>
      <c r="AR58">
        <v>294</v>
      </c>
      <c r="AS58">
        <v>45.9</v>
      </c>
      <c r="AT58">
        <v>135</v>
      </c>
      <c r="AU58">
        <v>294</v>
      </c>
      <c r="AV58">
        <v>0</v>
      </c>
      <c r="AW58">
        <v>0</v>
      </c>
      <c r="AX58">
        <v>22</v>
      </c>
      <c r="AY58">
        <v>0</v>
      </c>
      <c r="AZ58">
        <v>0</v>
      </c>
      <c r="BA58">
        <v>84</v>
      </c>
      <c r="BB58">
        <v>3.3</v>
      </c>
      <c r="BC58">
        <v>3</v>
      </c>
      <c r="BD58">
        <v>90</v>
      </c>
      <c r="BE58">
        <v>68</v>
      </c>
      <c r="BF58">
        <v>0</v>
      </c>
      <c r="BG58">
        <v>0</v>
      </c>
      <c r="BH58">
        <v>-3</v>
      </c>
      <c r="BI58">
        <v>0</v>
      </c>
      <c r="BJ58">
        <v>0</v>
      </c>
      <c r="BK58">
        <v>57</v>
      </c>
      <c r="BL58">
        <v>0</v>
      </c>
      <c r="BM58">
        <v>0</v>
      </c>
      <c r="BN58">
        <v>-4</v>
      </c>
      <c r="BO58">
        <v>0</v>
      </c>
      <c r="BP58">
        <v>0</v>
      </c>
      <c r="BQ58">
        <v>79</v>
      </c>
      <c r="BR58">
        <v>0</v>
      </c>
      <c r="BS58">
        <v>0</v>
      </c>
      <c r="BT58">
        <v>-1</v>
      </c>
      <c r="BU58">
        <v>0</v>
      </c>
      <c r="BV58">
        <v>0</v>
      </c>
      <c r="BW58">
        <v>18.2</v>
      </c>
      <c r="BX58">
        <v>6</v>
      </c>
      <c r="BY58">
        <v>33</v>
      </c>
      <c r="BZ58">
        <v>9.8000000000000007</v>
      </c>
      <c r="CA58">
        <v>8</v>
      </c>
      <c r="CB58">
        <v>82</v>
      </c>
      <c r="CC58">
        <v>0</v>
      </c>
      <c r="CD58">
        <v>0</v>
      </c>
      <c r="CE58">
        <v>20</v>
      </c>
      <c r="CF58">
        <v>3.7</v>
      </c>
      <c r="CG58">
        <v>3</v>
      </c>
      <c r="CH58">
        <v>82</v>
      </c>
      <c r="CI58">
        <v>79</v>
      </c>
      <c r="CJ58">
        <v>63</v>
      </c>
      <c r="CK58">
        <v>80</v>
      </c>
      <c r="CL58">
        <v>-1</v>
      </c>
      <c r="CM58">
        <v>0</v>
      </c>
      <c r="CN58">
        <v>0</v>
      </c>
      <c r="CO58">
        <v>77</v>
      </c>
      <c r="CP58">
        <v>30</v>
      </c>
      <c r="CQ58">
        <v>39</v>
      </c>
      <c r="CR58">
        <v>1</v>
      </c>
      <c r="CS58">
        <v>0</v>
      </c>
      <c r="CT58">
        <v>0</v>
      </c>
      <c r="CU58" s="2">
        <f t="shared" si="1"/>
        <v>80.487804878048792</v>
      </c>
      <c r="CV58">
        <v>33</v>
      </c>
      <c r="CW58">
        <v>41</v>
      </c>
      <c r="CX58">
        <v>-4</v>
      </c>
      <c r="CY58">
        <v>0</v>
      </c>
      <c r="CZ58">
        <v>0</v>
      </c>
      <c r="DA58">
        <v>90</v>
      </c>
      <c r="DB58">
        <v>45</v>
      </c>
      <c r="DC58">
        <v>50</v>
      </c>
      <c r="DD58" s="53">
        <f t="shared" si="0"/>
        <v>136.0544217687075</v>
      </c>
      <c r="DE58">
        <v>40</v>
      </c>
      <c r="DF58">
        <v>294</v>
      </c>
      <c r="DG58">
        <v>3</v>
      </c>
      <c r="DH58">
        <v>0</v>
      </c>
      <c r="DI58" s="140" t="s">
        <v>3639</v>
      </c>
      <c r="DJ58">
        <v>64</v>
      </c>
      <c r="DK58">
        <v>0</v>
      </c>
      <c r="DL58">
        <v>0</v>
      </c>
      <c r="DM58">
        <v>34</v>
      </c>
      <c r="DN58">
        <v>0</v>
      </c>
      <c r="DO58">
        <v>0</v>
      </c>
      <c r="DP58">
        <v>64</v>
      </c>
      <c r="DQ58">
        <v>0</v>
      </c>
      <c r="DR58">
        <v>0</v>
      </c>
      <c r="DS58">
        <v>64</v>
      </c>
      <c r="DT58">
        <v>0</v>
      </c>
      <c r="DU58">
        <v>0</v>
      </c>
    </row>
    <row r="59" spans="1:125" s="137" customFormat="1" x14ac:dyDescent="0.2">
      <c r="A59" s="79" t="s">
        <v>197</v>
      </c>
      <c r="B59" s="134" t="s">
        <v>215</v>
      </c>
      <c r="C59" s="79" t="s">
        <v>216</v>
      </c>
      <c r="D59" s="79" t="s">
        <v>283</v>
      </c>
      <c r="E59" s="79" t="s">
        <v>223</v>
      </c>
      <c r="F59" s="79">
        <v>43.6</v>
      </c>
      <c r="G59" s="79">
        <v>0</v>
      </c>
      <c r="H59" s="79">
        <v>0</v>
      </c>
      <c r="I59" s="79">
        <v>44.6</v>
      </c>
      <c r="J59" s="79">
        <v>0</v>
      </c>
      <c r="K59" s="79">
        <v>0</v>
      </c>
      <c r="L59" s="79"/>
      <c r="M59" s="79"/>
      <c r="N59" s="79"/>
      <c r="O59" s="79"/>
      <c r="P59" s="79"/>
      <c r="Q59" s="79"/>
      <c r="R59" s="79"/>
      <c r="S59" s="79"/>
      <c r="T59" s="79"/>
      <c r="U59" s="79"/>
      <c r="V59" s="79"/>
      <c r="W59" s="79"/>
      <c r="X59" s="79">
        <v>26.3</v>
      </c>
      <c r="Y59" s="79">
        <v>108</v>
      </c>
      <c r="Z59" s="79">
        <v>410</v>
      </c>
      <c r="AA59" s="79">
        <v>388</v>
      </c>
      <c r="AB59" s="79">
        <v>0</v>
      </c>
      <c r="AC59" s="79">
        <v>0</v>
      </c>
      <c r="AD59" s="79"/>
      <c r="AE59" s="79"/>
      <c r="AF59" s="79"/>
      <c r="AG59" s="79"/>
      <c r="AH59" s="79"/>
      <c r="AI59" s="79"/>
      <c r="AJ59" s="79"/>
      <c r="AK59" s="79"/>
      <c r="AL59" s="79"/>
      <c r="AM59" s="79">
        <v>16.420000000000002</v>
      </c>
      <c r="AN59" s="79">
        <v>14254</v>
      </c>
      <c r="AO59" s="79">
        <v>868</v>
      </c>
      <c r="AP59" s="79">
        <v>2.2400000000000002</v>
      </c>
      <c r="AQ59" s="79">
        <v>868</v>
      </c>
      <c r="AR59" s="79">
        <v>388</v>
      </c>
      <c r="AS59" s="79">
        <v>29.9</v>
      </c>
      <c r="AT59" s="79">
        <v>116</v>
      </c>
      <c r="AU59" s="79">
        <v>388</v>
      </c>
      <c r="AV59" s="79">
        <v>2.7</v>
      </c>
      <c r="AW59" s="79">
        <v>1</v>
      </c>
      <c r="AX59" s="79">
        <v>37</v>
      </c>
      <c r="AY59" s="79">
        <v>1.1000000000000001</v>
      </c>
      <c r="AZ59" s="79">
        <v>1</v>
      </c>
      <c r="BA59" s="79">
        <v>95</v>
      </c>
      <c r="BB59" s="79">
        <v>3.2</v>
      </c>
      <c r="BC59" s="79">
        <v>4</v>
      </c>
      <c r="BD59" s="79">
        <v>125</v>
      </c>
      <c r="BE59" s="79">
        <v>81</v>
      </c>
      <c r="BF59" s="79">
        <v>0</v>
      </c>
      <c r="BG59" s="79">
        <v>0</v>
      </c>
      <c r="BH59" s="79">
        <v>3</v>
      </c>
      <c r="BI59" s="79">
        <v>0</v>
      </c>
      <c r="BJ59" s="79">
        <v>0</v>
      </c>
      <c r="BK59" s="79">
        <v>68</v>
      </c>
      <c r="BL59" s="79">
        <v>0</v>
      </c>
      <c r="BM59" s="79">
        <v>0</v>
      </c>
      <c r="BN59" s="79">
        <v>1</v>
      </c>
      <c r="BO59" s="79">
        <v>0</v>
      </c>
      <c r="BP59" s="79">
        <v>0</v>
      </c>
      <c r="BQ59" s="79">
        <v>90</v>
      </c>
      <c r="BR59" s="79">
        <v>0</v>
      </c>
      <c r="BS59" s="79">
        <v>0</v>
      </c>
      <c r="BT59" s="79">
        <v>4</v>
      </c>
      <c r="BU59" s="79">
        <v>0</v>
      </c>
      <c r="BV59" s="79">
        <v>0</v>
      </c>
      <c r="BW59" s="79"/>
      <c r="BX59" s="79"/>
      <c r="BY59" s="79"/>
      <c r="BZ59" s="79">
        <v>15.3</v>
      </c>
      <c r="CA59" s="79">
        <v>18</v>
      </c>
      <c r="CB59" s="79">
        <v>118</v>
      </c>
      <c r="CC59" s="79">
        <v>8</v>
      </c>
      <c r="CD59" s="79">
        <v>2</v>
      </c>
      <c r="CE59" s="79">
        <v>25</v>
      </c>
      <c r="CF59" s="79">
        <v>7.6</v>
      </c>
      <c r="CG59" s="79">
        <v>9</v>
      </c>
      <c r="CH59" s="79">
        <v>118</v>
      </c>
      <c r="CI59" s="79">
        <v>85</v>
      </c>
      <c r="CJ59" s="79">
        <v>98</v>
      </c>
      <c r="CK59" s="79">
        <v>115</v>
      </c>
      <c r="CL59" s="79">
        <v>-1</v>
      </c>
      <c r="CM59" s="79">
        <v>0</v>
      </c>
      <c r="CN59" s="79">
        <v>0</v>
      </c>
      <c r="CO59" s="79">
        <v>75</v>
      </c>
      <c r="CP59" s="79">
        <v>6</v>
      </c>
      <c r="CQ59" s="79">
        <v>8</v>
      </c>
      <c r="CR59" s="79"/>
      <c r="CS59" s="79">
        <v>0</v>
      </c>
      <c r="CT59" s="79">
        <v>0</v>
      </c>
      <c r="CU59" s="135">
        <f t="shared" si="1"/>
        <v>85.981308411214954</v>
      </c>
      <c r="CV59" s="79">
        <v>92</v>
      </c>
      <c r="CW59" s="79">
        <v>107</v>
      </c>
      <c r="CX59" s="79">
        <v>0</v>
      </c>
      <c r="CY59" s="79">
        <v>0</v>
      </c>
      <c r="CZ59" s="79">
        <v>0</v>
      </c>
      <c r="DA59" s="79">
        <v>84</v>
      </c>
      <c r="DB59" s="79">
        <v>21</v>
      </c>
      <c r="DC59" s="79">
        <v>25</v>
      </c>
      <c r="DD59" s="136"/>
      <c r="DE59" s="79"/>
      <c r="DF59" s="79"/>
      <c r="DG59"/>
      <c r="DH59"/>
      <c r="DI59" s="79"/>
      <c r="DJ59" s="79"/>
      <c r="DK59" s="79"/>
      <c r="DL59" s="79"/>
      <c r="DM59" s="79"/>
      <c r="DN59" s="79"/>
      <c r="DO59" s="79"/>
      <c r="DP59" s="79"/>
      <c r="DQ59" s="79"/>
      <c r="DR59" s="79"/>
      <c r="DS59" s="79"/>
      <c r="DT59" s="79"/>
      <c r="DU59" s="79"/>
    </row>
    <row r="60" spans="1:125" s="137" customFormat="1" x14ac:dyDescent="0.2">
      <c r="A60" s="79" t="s">
        <v>198</v>
      </c>
      <c r="B60" s="134" t="s">
        <v>215</v>
      </c>
      <c r="C60" s="79" t="s">
        <v>216</v>
      </c>
      <c r="D60" s="79" t="s">
        <v>284</v>
      </c>
      <c r="E60" s="79" t="s">
        <v>285</v>
      </c>
      <c r="F60" s="79">
        <v>43.6</v>
      </c>
      <c r="G60" s="79">
        <v>0</v>
      </c>
      <c r="H60" s="79">
        <v>0</v>
      </c>
      <c r="I60" s="79">
        <v>42.7</v>
      </c>
      <c r="J60" s="79">
        <v>0</v>
      </c>
      <c r="K60" s="79">
        <v>0</v>
      </c>
      <c r="L60" s="79"/>
      <c r="M60" s="79"/>
      <c r="N60" s="79"/>
      <c r="O60" s="79"/>
      <c r="P60" s="79"/>
      <c r="Q60" s="79"/>
      <c r="R60" s="79"/>
      <c r="S60" s="79"/>
      <c r="T60" s="79"/>
      <c r="U60" s="79"/>
      <c r="V60" s="79"/>
      <c r="W60" s="79"/>
      <c r="X60" s="79">
        <v>46.1</v>
      </c>
      <c r="Y60" s="79">
        <v>118</v>
      </c>
      <c r="Z60" s="79">
        <v>256</v>
      </c>
      <c r="AA60" s="79">
        <v>241</v>
      </c>
      <c r="AB60" s="79">
        <v>0</v>
      </c>
      <c r="AC60" s="79">
        <v>0</v>
      </c>
      <c r="AD60" s="79"/>
      <c r="AE60" s="79"/>
      <c r="AF60" s="79"/>
      <c r="AG60" s="79"/>
      <c r="AH60" s="79"/>
      <c r="AI60" s="79"/>
      <c r="AJ60" s="79"/>
      <c r="AK60" s="79"/>
      <c r="AL60" s="79"/>
      <c r="AM60" s="79">
        <v>17.510000000000002</v>
      </c>
      <c r="AN60" s="79">
        <v>7879</v>
      </c>
      <c r="AO60" s="79">
        <v>450</v>
      </c>
      <c r="AP60" s="79">
        <v>1.87</v>
      </c>
      <c r="AQ60" s="79">
        <v>450</v>
      </c>
      <c r="AR60" s="79">
        <v>241</v>
      </c>
      <c r="AS60" s="79">
        <v>33.200000000000003</v>
      </c>
      <c r="AT60" s="79">
        <v>80</v>
      </c>
      <c r="AU60" s="79">
        <v>241</v>
      </c>
      <c r="AV60" s="79">
        <v>3.3</v>
      </c>
      <c r="AW60" s="79">
        <v>2</v>
      </c>
      <c r="AX60" s="79">
        <v>60</v>
      </c>
      <c r="AY60" s="79">
        <v>2.4</v>
      </c>
      <c r="AZ60" s="79">
        <v>1</v>
      </c>
      <c r="BA60" s="79">
        <v>42</v>
      </c>
      <c r="BB60" s="79">
        <v>0</v>
      </c>
      <c r="BC60" s="79">
        <v>0</v>
      </c>
      <c r="BD60" s="79">
        <v>51</v>
      </c>
      <c r="BE60" s="79">
        <v>77</v>
      </c>
      <c r="BF60" s="79">
        <v>0</v>
      </c>
      <c r="BG60" s="79">
        <v>0</v>
      </c>
      <c r="BH60" s="79">
        <v>-6</v>
      </c>
      <c r="BI60" s="79">
        <v>0</v>
      </c>
      <c r="BJ60" s="79">
        <v>0</v>
      </c>
      <c r="BK60" s="79">
        <v>65</v>
      </c>
      <c r="BL60" s="79">
        <v>0</v>
      </c>
      <c r="BM60" s="79">
        <v>0</v>
      </c>
      <c r="BN60" s="79">
        <v>-5</v>
      </c>
      <c r="BO60" s="79">
        <v>0</v>
      </c>
      <c r="BP60" s="79">
        <v>0</v>
      </c>
      <c r="BQ60" s="79">
        <v>95</v>
      </c>
      <c r="BR60" s="79">
        <v>0</v>
      </c>
      <c r="BS60" s="79">
        <v>0</v>
      </c>
      <c r="BT60" s="79">
        <v>3</v>
      </c>
      <c r="BU60" s="79">
        <v>0</v>
      </c>
      <c r="BV60" s="79">
        <v>0</v>
      </c>
      <c r="BW60" s="79"/>
      <c r="BX60" s="79"/>
      <c r="BY60" s="79"/>
      <c r="BZ60" s="79">
        <v>4.2</v>
      </c>
      <c r="CA60" s="79">
        <v>2</v>
      </c>
      <c r="CB60" s="79">
        <v>48</v>
      </c>
      <c r="CC60" s="79">
        <v>0</v>
      </c>
      <c r="CD60" s="79">
        <v>0</v>
      </c>
      <c r="CE60" s="79">
        <v>51</v>
      </c>
      <c r="CF60" s="79">
        <v>8.3000000000000007</v>
      </c>
      <c r="CG60" s="79">
        <v>4</v>
      </c>
      <c r="CH60" s="79">
        <v>48</v>
      </c>
      <c r="CI60" s="79">
        <v>87</v>
      </c>
      <c r="CJ60" s="79">
        <v>41</v>
      </c>
      <c r="CK60" s="79">
        <v>47</v>
      </c>
      <c r="CL60" s="79">
        <v>-7</v>
      </c>
      <c r="CM60" s="79">
        <v>0</v>
      </c>
      <c r="CN60" s="79">
        <v>0</v>
      </c>
      <c r="CO60" s="79"/>
      <c r="CP60" s="79"/>
      <c r="CQ60" s="79"/>
      <c r="CR60" s="79"/>
      <c r="CS60" s="79"/>
      <c r="CT60" s="79"/>
      <c r="CU60" s="135">
        <f t="shared" si="1"/>
        <v>87.2340425531915</v>
      </c>
      <c r="CV60" s="79">
        <v>41</v>
      </c>
      <c r="CW60" s="79">
        <v>47</v>
      </c>
      <c r="CX60" s="79">
        <v>-7</v>
      </c>
      <c r="CY60" s="79">
        <v>0</v>
      </c>
      <c r="CZ60" s="79">
        <v>0</v>
      </c>
      <c r="DA60" s="79">
        <v>95.2</v>
      </c>
      <c r="DB60" s="79">
        <v>60</v>
      </c>
      <c r="DC60" s="79">
        <v>63</v>
      </c>
      <c r="DD60" s="136"/>
      <c r="DE60" s="79"/>
      <c r="DF60" s="79"/>
      <c r="DG60"/>
      <c r="DH60"/>
      <c r="DI60" s="79"/>
      <c r="DJ60" s="79"/>
      <c r="DK60" s="79"/>
      <c r="DL60" s="79"/>
      <c r="DM60" s="79"/>
      <c r="DN60" s="79"/>
      <c r="DO60" s="79"/>
      <c r="DP60" s="79"/>
      <c r="DQ60" s="79"/>
      <c r="DR60" s="79"/>
      <c r="DS60" s="79"/>
      <c r="DT60" s="79"/>
      <c r="DU60" s="79"/>
    </row>
    <row r="61" spans="1:125" s="137" customFormat="1" x14ac:dyDescent="0.2">
      <c r="A61" s="79" t="s">
        <v>199</v>
      </c>
      <c r="B61" s="134" t="s">
        <v>215</v>
      </c>
      <c r="C61" s="79" t="s">
        <v>216</v>
      </c>
      <c r="D61" s="79" t="s">
        <v>286</v>
      </c>
      <c r="E61" s="79" t="s">
        <v>245</v>
      </c>
      <c r="F61" s="79">
        <v>43.6</v>
      </c>
      <c r="G61" s="79">
        <v>0</v>
      </c>
      <c r="H61" s="79">
        <v>0</v>
      </c>
      <c r="I61" s="79">
        <v>43.9</v>
      </c>
      <c r="J61" s="79">
        <v>0</v>
      </c>
      <c r="K61" s="79">
        <v>0</v>
      </c>
      <c r="L61" s="79"/>
      <c r="M61" s="79"/>
      <c r="N61" s="79"/>
      <c r="O61" s="79"/>
      <c r="P61" s="79"/>
      <c r="Q61" s="79"/>
      <c r="R61" s="79"/>
      <c r="S61" s="79"/>
      <c r="T61" s="79"/>
      <c r="U61" s="79"/>
      <c r="V61" s="79"/>
      <c r="W61" s="79"/>
      <c r="X61" s="79">
        <v>39</v>
      </c>
      <c r="Y61" s="79">
        <v>143</v>
      </c>
      <c r="Z61" s="79">
        <v>367</v>
      </c>
      <c r="AA61" s="79">
        <v>353</v>
      </c>
      <c r="AB61" s="79">
        <v>0</v>
      </c>
      <c r="AC61" s="79">
        <v>0</v>
      </c>
      <c r="AD61" s="79"/>
      <c r="AE61" s="79"/>
      <c r="AF61" s="79"/>
      <c r="AG61" s="79"/>
      <c r="AH61" s="79"/>
      <c r="AI61" s="79"/>
      <c r="AJ61" s="79"/>
      <c r="AK61" s="79"/>
      <c r="AL61" s="79"/>
      <c r="AM61" s="79">
        <v>19.82</v>
      </c>
      <c r="AN61" s="79">
        <v>13278</v>
      </c>
      <c r="AO61" s="79">
        <v>670</v>
      </c>
      <c r="AP61" s="79">
        <v>1.81</v>
      </c>
      <c r="AQ61" s="79">
        <v>670</v>
      </c>
      <c r="AR61" s="79">
        <v>370</v>
      </c>
      <c r="AS61" s="79">
        <v>17.3</v>
      </c>
      <c r="AT61" s="79">
        <v>61</v>
      </c>
      <c r="AU61" s="79">
        <v>353</v>
      </c>
      <c r="AV61" s="79">
        <v>0</v>
      </c>
      <c r="AW61" s="79">
        <v>0</v>
      </c>
      <c r="AX61" s="79">
        <v>49</v>
      </c>
      <c r="AY61" s="79">
        <v>4.5</v>
      </c>
      <c r="AZ61" s="79">
        <v>4</v>
      </c>
      <c r="BA61" s="79">
        <v>89</v>
      </c>
      <c r="BB61" s="79">
        <v>2.8</v>
      </c>
      <c r="BC61" s="79">
        <v>2</v>
      </c>
      <c r="BD61" s="79">
        <v>72</v>
      </c>
      <c r="BE61" s="79">
        <v>79</v>
      </c>
      <c r="BF61" s="79">
        <v>0</v>
      </c>
      <c r="BG61" s="79">
        <v>0</v>
      </c>
      <c r="BH61" s="79">
        <v>4</v>
      </c>
      <c r="BI61" s="79">
        <v>0</v>
      </c>
      <c r="BJ61" s="79">
        <v>0</v>
      </c>
      <c r="BK61" s="79">
        <v>64</v>
      </c>
      <c r="BL61" s="79">
        <v>0</v>
      </c>
      <c r="BM61" s="79">
        <v>0</v>
      </c>
      <c r="BN61" s="79">
        <v>1</v>
      </c>
      <c r="BO61" s="79">
        <v>0</v>
      </c>
      <c r="BP61" s="79">
        <v>0</v>
      </c>
      <c r="BQ61" s="79">
        <v>92</v>
      </c>
      <c r="BR61" s="79">
        <v>0</v>
      </c>
      <c r="BS61" s="79">
        <v>0</v>
      </c>
      <c r="BT61" s="79">
        <v>8</v>
      </c>
      <c r="BU61" s="79">
        <v>0</v>
      </c>
      <c r="BV61" s="79">
        <v>0</v>
      </c>
      <c r="BW61" s="79"/>
      <c r="BX61" s="79"/>
      <c r="BY61" s="79"/>
      <c r="BZ61" s="79">
        <v>10.8</v>
      </c>
      <c r="CA61" s="79">
        <v>8</v>
      </c>
      <c r="CB61" s="79">
        <v>74</v>
      </c>
      <c r="CC61" s="79">
        <v>0</v>
      </c>
      <c r="CD61" s="79">
        <v>0</v>
      </c>
      <c r="CE61" s="79">
        <v>42</v>
      </c>
      <c r="CF61" s="79">
        <v>9.5</v>
      </c>
      <c r="CG61" s="79">
        <v>7</v>
      </c>
      <c r="CH61" s="79">
        <v>74</v>
      </c>
      <c r="CI61" s="79">
        <v>87</v>
      </c>
      <c r="CJ61" s="79">
        <v>65</v>
      </c>
      <c r="CK61" s="79">
        <v>75</v>
      </c>
      <c r="CL61" s="79">
        <v>4</v>
      </c>
      <c r="CM61" s="79">
        <v>0</v>
      </c>
      <c r="CN61" s="79">
        <v>0</v>
      </c>
      <c r="CO61" s="79">
        <v>69</v>
      </c>
      <c r="CP61" s="79">
        <v>18</v>
      </c>
      <c r="CQ61" s="79">
        <v>26</v>
      </c>
      <c r="CR61" s="79">
        <v>-6</v>
      </c>
      <c r="CS61" s="79">
        <v>0</v>
      </c>
      <c r="CT61" s="79">
        <v>0</v>
      </c>
      <c r="CU61" s="135">
        <f t="shared" si="1"/>
        <v>95.918367346938766</v>
      </c>
      <c r="CV61" s="79">
        <v>47</v>
      </c>
      <c r="CW61" s="79">
        <v>49</v>
      </c>
      <c r="CX61" s="79">
        <v>9</v>
      </c>
      <c r="CY61" s="79">
        <v>0</v>
      </c>
      <c r="CZ61" s="79">
        <v>0</v>
      </c>
      <c r="DA61" s="79">
        <v>93.8</v>
      </c>
      <c r="DB61" s="79">
        <v>76</v>
      </c>
      <c r="DC61" s="79">
        <v>81</v>
      </c>
      <c r="DD61" s="136"/>
      <c r="DE61" s="79"/>
      <c r="DF61" s="79"/>
      <c r="DG61"/>
      <c r="DH61"/>
      <c r="DI61" s="79"/>
      <c r="DJ61" s="79"/>
      <c r="DK61" s="79"/>
      <c r="DL61" s="79"/>
      <c r="DM61" s="79"/>
      <c r="DN61" s="79"/>
      <c r="DO61" s="79"/>
      <c r="DP61" s="79"/>
      <c r="DQ61" s="79"/>
      <c r="DR61" s="79"/>
      <c r="DS61" s="79"/>
      <c r="DT61" s="79"/>
      <c r="DU61" s="79"/>
    </row>
    <row r="62" spans="1:125" s="137" customFormat="1" x14ac:dyDescent="0.2">
      <c r="A62" s="79" t="s">
        <v>200</v>
      </c>
      <c r="B62" s="134" t="s">
        <v>215</v>
      </c>
      <c r="C62" s="79" t="s">
        <v>216</v>
      </c>
      <c r="D62" s="79" t="s">
        <v>287</v>
      </c>
      <c r="E62" s="79" t="s">
        <v>219</v>
      </c>
      <c r="F62" s="79">
        <v>43.6</v>
      </c>
      <c r="G62" s="79">
        <v>0</v>
      </c>
      <c r="H62" s="79">
        <v>0</v>
      </c>
      <c r="I62" s="79">
        <v>43.3</v>
      </c>
      <c r="J62" s="79">
        <v>0</v>
      </c>
      <c r="K62" s="79">
        <v>0</v>
      </c>
      <c r="L62" s="79"/>
      <c r="M62" s="79"/>
      <c r="N62" s="79"/>
      <c r="O62" s="79"/>
      <c r="P62" s="79"/>
      <c r="Q62" s="79"/>
      <c r="R62" s="79"/>
      <c r="S62" s="79"/>
      <c r="T62" s="79"/>
      <c r="U62" s="79"/>
      <c r="V62" s="79"/>
      <c r="W62" s="79"/>
      <c r="X62" s="79">
        <v>27.5</v>
      </c>
      <c r="Y62" s="79">
        <v>14</v>
      </c>
      <c r="Z62" s="79">
        <v>51</v>
      </c>
      <c r="AA62" s="79">
        <v>51</v>
      </c>
      <c r="AB62" s="79">
        <v>0</v>
      </c>
      <c r="AC62" s="79">
        <v>0</v>
      </c>
      <c r="AD62" s="79"/>
      <c r="AE62" s="79"/>
      <c r="AF62" s="79"/>
      <c r="AG62" s="79"/>
      <c r="AH62" s="79"/>
      <c r="AI62" s="79"/>
      <c r="AJ62" s="79"/>
      <c r="AK62" s="79"/>
      <c r="AL62" s="79"/>
      <c r="AM62" s="79">
        <v>16.43</v>
      </c>
      <c r="AN62" s="79">
        <v>2333</v>
      </c>
      <c r="AO62" s="79">
        <v>142</v>
      </c>
      <c r="AP62" s="79">
        <v>2.78</v>
      </c>
      <c r="AQ62" s="79">
        <v>142</v>
      </c>
      <c r="AR62" s="79">
        <v>51</v>
      </c>
      <c r="AS62" s="79">
        <v>15.7</v>
      </c>
      <c r="AT62" s="79">
        <v>8</v>
      </c>
      <c r="AU62" s="79">
        <v>51</v>
      </c>
      <c r="AV62" s="79"/>
      <c r="AW62" s="79"/>
      <c r="AX62" s="79"/>
      <c r="AY62" s="79">
        <v>0</v>
      </c>
      <c r="AZ62" s="79">
        <v>0</v>
      </c>
      <c r="BA62" s="79">
        <v>16</v>
      </c>
      <c r="BB62" s="79">
        <v>0</v>
      </c>
      <c r="BC62" s="79">
        <v>0</v>
      </c>
      <c r="BD62" s="79">
        <v>18</v>
      </c>
      <c r="BE62" s="79">
        <v>87</v>
      </c>
      <c r="BF62" s="79">
        <v>0</v>
      </c>
      <c r="BG62" s="79">
        <v>0</v>
      </c>
      <c r="BH62" s="79">
        <v>15</v>
      </c>
      <c r="BI62" s="79">
        <v>0</v>
      </c>
      <c r="BJ62" s="79">
        <v>0</v>
      </c>
      <c r="BK62" s="79">
        <v>73</v>
      </c>
      <c r="BL62" s="79">
        <v>0</v>
      </c>
      <c r="BM62" s="79">
        <v>0</v>
      </c>
      <c r="BN62" s="79">
        <v>12</v>
      </c>
      <c r="BO62" s="79">
        <v>0</v>
      </c>
      <c r="BP62" s="79">
        <v>0</v>
      </c>
      <c r="BQ62" s="79">
        <v>93</v>
      </c>
      <c r="BR62" s="79">
        <v>0</v>
      </c>
      <c r="BS62" s="79">
        <v>0</v>
      </c>
      <c r="BT62" s="79">
        <v>12</v>
      </c>
      <c r="BU62" s="79">
        <v>0</v>
      </c>
      <c r="BV62" s="79">
        <v>0</v>
      </c>
      <c r="BW62" s="79"/>
      <c r="BX62" s="79"/>
      <c r="BY62" s="79"/>
      <c r="BZ62" s="79">
        <v>20</v>
      </c>
      <c r="CA62" s="79">
        <v>3</v>
      </c>
      <c r="CB62" s="79">
        <v>15</v>
      </c>
      <c r="CC62" s="79"/>
      <c r="CD62" s="79"/>
      <c r="CE62" s="79"/>
      <c r="CF62" s="79">
        <v>0</v>
      </c>
      <c r="CG62" s="79">
        <v>0</v>
      </c>
      <c r="CH62" s="79">
        <v>15</v>
      </c>
      <c r="CI62" s="79">
        <v>93</v>
      </c>
      <c r="CJ62" s="79">
        <v>14</v>
      </c>
      <c r="CK62" s="79">
        <v>15</v>
      </c>
      <c r="CL62" s="79">
        <v>11</v>
      </c>
      <c r="CM62" s="79">
        <v>0</v>
      </c>
      <c r="CN62" s="79">
        <v>0</v>
      </c>
      <c r="CO62" s="79">
        <v>100</v>
      </c>
      <c r="CP62" s="79">
        <v>12</v>
      </c>
      <c r="CQ62" s="79">
        <v>12</v>
      </c>
      <c r="CR62" s="79">
        <v>20</v>
      </c>
      <c r="CS62" s="79">
        <v>0</v>
      </c>
      <c r="CT62" s="79">
        <v>0</v>
      </c>
      <c r="CU62" s="135">
        <f t="shared" si="1"/>
        <v>66.666666666666657</v>
      </c>
      <c r="CV62" s="79">
        <v>2</v>
      </c>
      <c r="CW62" s="79">
        <v>3</v>
      </c>
      <c r="CX62" s="79"/>
      <c r="CY62" s="79">
        <v>0</v>
      </c>
      <c r="CZ62" s="79">
        <v>0</v>
      </c>
      <c r="DA62" s="79"/>
      <c r="DB62" s="79"/>
      <c r="DC62" s="79"/>
      <c r="DD62" s="136"/>
      <c r="DE62" s="79"/>
      <c r="DF62" s="79"/>
      <c r="DG62"/>
      <c r="DH62"/>
      <c r="DI62" s="79"/>
      <c r="DJ62" s="79"/>
      <c r="DK62" s="79"/>
      <c r="DL62" s="79"/>
      <c r="DM62" s="79"/>
      <c r="DN62" s="79"/>
      <c r="DO62" s="79"/>
      <c r="DP62" s="79"/>
      <c r="DQ62" s="79"/>
      <c r="DR62" s="79"/>
      <c r="DS62" s="79"/>
      <c r="DT62" s="79"/>
      <c r="DU62" s="79"/>
    </row>
    <row r="63" spans="1:125" s="137" customFormat="1" x14ac:dyDescent="0.2">
      <c r="A63" s="79" t="s">
        <v>201</v>
      </c>
      <c r="B63" s="134" t="s">
        <v>215</v>
      </c>
      <c r="C63" s="79" t="s">
        <v>216</v>
      </c>
      <c r="D63" s="79" t="s">
        <v>287</v>
      </c>
      <c r="E63" s="79" t="s">
        <v>288</v>
      </c>
      <c r="F63" s="79">
        <v>43.6</v>
      </c>
      <c r="G63" s="79">
        <v>0</v>
      </c>
      <c r="H63" s="79">
        <v>0</v>
      </c>
      <c r="I63" s="79">
        <v>43.4</v>
      </c>
      <c r="J63" s="79">
        <v>0</v>
      </c>
      <c r="K63" s="79">
        <v>0</v>
      </c>
      <c r="L63" s="79"/>
      <c r="M63" s="79"/>
      <c r="N63" s="79"/>
      <c r="O63" s="79"/>
      <c r="P63" s="79"/>
      <c r="Q63" s="79"/>
      <c r="R63" s="79"/>
      <c r="S63" s="79"/>
      <c r="T63" s="79"/>
      <c r="U63" s="79"/>
      <c r="V63" s="79"/>
      <c r="W63" s="79"/>
      <c r="X63" s="79">
        <v>55.6</v>
      </c>
      <c r="Y63" s="79">
        <v>40</v>
      </c>
      <c r="Z63" s="79">
        <v>72</v>
      </c>
      <c r="AA63" s="79">
        <v>72</v>
      </c>
      <c r="AB63" s="79">
        <v>0</v>
      </c>
      <c r="AC63" s="79">
        <v>0</v>
      </c>
      <c r="AD63" s="79"/>
      <c r="AE63" s="79"/>
      <c r="AF63" s="79"/>
      <c r="AG63" s="79"/>
      <c r="AH63" s="79"/>
      <c r="AI63" s="79"/>
      <c r="AJ63" s="79"/>
      <c r="AK63" s="79"/>
      <c r="AL63" s="79"/>
      <c r="AM63" s="79">
        <v>14.47</v>
      </c>
      <c r="AN63" s="79">
        <v>2446</v>
      </c>
      <c r="AO63" s="79">
        <v>169</v>
      </c>
      <c r="AP63" s="79">
        <v>2.35</v>
      </c>
      <c r="AQ63" s="79">
        <v>169</v>
      </c>
      <c r="AR63" s="79">
        <v>72</v>
      </c>
      <c r="AS63" s="79">
        <v>36.1</v>
      </c>
      <c r="AT63" s="79">
        <v>26</v>
      </c>
      <c r="AU63" s="79">
        <v>72</v>
      </c>
      <c r="AV63" s="79"/>
      <c r="AW63" s="79"/>
      <c r="AX63" s="79"/>
      <c r="AY63" s="79">
        <v>4.8</v>
      </c>
      <c r="AZ63" s="79">
        <v>1</v>
      </c>
      <c r="BA63" s="79">
        <v>21</v>
      </c>
      <c r="BB63" s="79">
        <v>0</v>
      </c>
      <c r="BC63" s="79">
        <v>0</v>
      </c>
      <c r="BD63" s="79">
        <v>17</v>
      </c>
      <c r="BE63" s="79">
        <v>91</v>
      </c>
      <c r="BF63" s="79">
        <v>0</v>
      </c>
      <c r="BG63" s="79">
        <v>0</v>
      </c>
      <c r="BH63" s="79">
        <v>7</v>
      </c>
      <c r="BI63" s="79">
        <v>0</v>
      </c>
      <c r="BJ63" s="79">
        <v>0</v>
      </c>
      <c r="BK63" s="79">
        <v>70</v>
      </c>
      <c r="BL63" s="79">
        <v>0</v>
      </c>
      <c r="BM63" s="79">
        <v>0</v>
      </c>
      <c r="BN63" s="79">
        <v>-4</v>
      </c>
      <c r="BO63" s="79">
        <v>0</v>
      </c>
      <c r="BP63" s="79">
        <v>0</v>
      </c>
      <c r="BQ63" s="79">
        <v>96</v>
      </c>
      <c r="BR63" s="79">
        <v>0</v>
      </c>
      <c r="BS63" s="79">
        <v>0</v>
      </c>
      <c r="BT63" s="79">
        <v>5</v>
      </c>
      <c r="BU63" s="79">
        <v>0</v>
      </c>
      <c r="BV63" s="79">
        <v>0</v>
      </c>
      <c r="BW63" s="79"/>
      <c r="BX63" s="79"/>
      <c r="BY63" s="79"/>
      <c r="BZ63" s="79">
        <v>19.2</v>
      </c>
      <c r="CA63" s="79">
        <v>5</v>
      </c>
      <c r="CB63" s="79">
        <v>26</v>
      </c>
      <c r="CC63" s="79"/>
      <c r="CD63" s="79"/>
      <c r="CE63" s="79"/>
      <c r="CF63" s="79">
        <v>0</v>
      </c>
      <c r="CG63" s="79">
        <v>0</v>
      </c>
      <c r="CH63" s="79">
        <v>26</v>
      </c>
      <c r="CI63" s="79">
        <v>96</v>
      </c>
      <c r="CJ63" s="79">
        <v>25</v>
      </c>
      <c r="CK63" s="79">
        <v>26</v>
      </c>
      <c r="CL63" s="79">
        <v>5</v>
      </c>
      <c r="CM63" s="79">
        <v>0</v>
      </c>
      <c r="CN63" s="79">
        <v>0</v>
      </c>
      <c r="CO63" s="79">
        <v>100</v>
      </c>
      <c r="CP63" s="79">
        <v>11</v>
      </c>
      <c r="CQ63" s="79">
        <v>11</v>
      </c>
      <c r="CR63" s="79">
        <v>13</v>
      </c>
      <c r="CS63" s="79">
        <v>0</v>
      </c>
      <c r="CT63" s="79">
        <v>0</v>
      </c>
      <c r="CU63" s="135">
        <f t="shared" si="1"/>
        <v>93.333333333333329</v>
      </c>
      <c r="CV63" s="79">
        <v>14</v>
      </c>
      <c r="CW63" s="79">
        <v>15</v>
      </c>
      <c r="CX63" s="79">
        <v>-2</v>
      </c>
      <c r="CY63" s="79">
        <v>0</v>
      </c>
      <c r="CZ63" s="79">
        <v>0</v>
      </c>
      <c r="DA63" s="79"/>
      <c r="DB63" s="79"/>
      <c r="DC63" s="79"/>
      <c r="DD63" s="136"/>
      <c r="DE63" s="79"/>
      <c r="DF63" s="79"/>
      <c r="DG63"/>
      <c r="DH63"/>
      <c r="DI63" s="79"/>
      <c r="DJ63" s="79"/>
      <c r="DK63" s="79"/>
      <c r="DL63" s="79"/>
      <c r="DM63" s="79"/>
      <c r="DN63" s="79"/>
      <c r="DO63" s="79"/>
      <c r="DP63" s="79"/>
      <c r="DQ63" s="79"/>
      <c r="DR63" s="79"/>
      <c r="DS63" s="79"/>
      <c r="DT63" s="79"/>
      <c r="DU63" s="79"/>
    </row>
    <row r="64" spans="1:125" s="137" customFormat="1" x14ac:dyDescent="0.2">
      <c r="A64" s="79" t="s">
        <v>202</v>
      </c>
      <c r="B64" s="134" t="s">
        <v>215</v>
      </c>
      <c r="C64" s="79" t="s">
        <v>216</v>
      </c>
      <c r="D64" s="79" t="s">
        <v>283</v>
      </c>
      <c r="E64" s="79" t="s">
        <v>45</v>
      </c>
      <c r="F64" s="79">
        <v>43.6</v>
      </c>
      <c r="G64" s="79">
        <v>0</v>
      </c>
      <c r="H64" s="79">
        <v>0</v>
      </c>
      <c r="I64" s="79">
        <v>44</v>
      </c>
      <c r="J64" s="79">
        <v>0</v>
      </c>
      <c r="K64" s="79">
        <v>0</v>
      </c>
      <c r="L64" s="79"/>
      <c r="M64" s="79"/>
      <c r="N64" s="79"/>
      <c r="O64" s="79"/>
      <c r="P64" s="79"/>
      <c r="Q64" s="79"/>
      <c r="R64" s="79"/>
      <c r="S64" s="79"/>
      <c r="T64" s="79"/>
      <c r="U64" s="79"/>
      <c r="V64" s="79"/>
      <c r="W64" s="79"/>
      <c r="X64" s="79">
        <v>44</v>
      </c>
      <c r="Y64" s="79">
        <v>125</v>
      </c>
      <c r="Z64" s="79">
        <v>284</v>
      </c>
      <c r="AA64" s="79">
        <v>284</v>
      </c>
      <c r="AB64" s="79">
        <v>0</v>
      </c>
      <c r="AC64" s="79">
        <v>0</v>
      </c>
      <c r="AD64" s="79"/>
      <c r="AE64" s="79"/>
      <c r="AF64" s="79"/>
      <c r="AG64" s="79"/>
      <c r="AH64" s="79"/>
      <c r="AI64" s="79"/>
      <c r="AJ64" s="79"/>
      <c r="AK64" s="79"/>
      <c r="AL64" s="79"/>
      <c r="AM64" s="79">
        <v>26.75</v>
      </c>
      <c r="AN64" s="79">
        <v>15246</v>
      </c>
      <c r="AO64" s="79">
        <v>570</v>
      </c>
      <c r="AP64" s="79">
        <v>2.0099999999999998</v>
      </c>
      <c r="AQ64" s="79">
        <v>570</v>
      </c>
      <c r="AR64" s="79">
        <v>284</v>
      </c>
      <c r="AS64" s="79">
        <v>20.8</v>
      </c>
      <c r="AT64" s="79">
        <v>59</v>
      </c>
      <c r="AU64" s="79">
        <v>284</v>
      </c>
      <c r="AV64" s="79">
        <v>0</v>
      </c>
      <c r="AW64" s="79">
        <v>0</v>
      </c>
      <c r="AX64" s="79">
        <v>56</v>
      </c>
      <c r="AY64" s="79">
        <v>0</v>
      </c>
      <c r="AZ64" s="79">
        <v>0</v>
      </c>
      <c r="BA64" s="79">
        <v>56</v>
      </c>
      <c r="BB64" s="79">
        <v>2</v>
      </c>
      <c r="BC64" s="79">
        <v>1</v>
      </c>
      <c r="BD64" s="79">
        <v>50</v>
      </c>
      <c r="BE64" s="79">
        <v>90</v>
      </c>
      <c r="BF64" s="79">
        <v>0</v>
      </c>
      <c r="BG64" s="79">
        <v>0</v>
      </c>
      <c r="BH64" s="79">
        <v>10</v>
      </c>
      <c r="BI64" s="79">
        <v>0</v>
      </c>
      <c r="BJ64" s="79">
        <v>0</v>
      </c>
      <c r="BK64" s="79">
        <v>76</v>
      </c>
      <c r="BL64" s="79">
        <v>0</v>
      </c>
      <c r="BM64" s="79">
        <v>0</v>
      </c>
      <c r="BN64" s="79">
        <v>7</v>
      </c>
      <c r="BO64" s="79">
        <v>0</v>
      </c>
      <c r="BP64" s="79">
        <v>0</v>
      </c>
      <c r="BQ64" s="79">
        <v>95</v>
      </c>
      <c r="BR64" s="79">
        <v>0</v>
      </c>
      <c r="BS64" s="79">
        <v>0</v>
      </c>
      <c r="BT64" s="79">
        <v>6</v>
      </c>
      <c r="BU64" s="79">
        <v>0</v>
      </c>
      <c r="BV64" s="79">
        <v>0</v>
      </c>
      <c r="BW64" s="79"/>
      <c r="BX64" s="79"/>
      <c r="BY64" s="79"/>
      <c r="BZ64" s="79">
        <v>12.9</v>
      </c>
      <c r="CA64" s="79">
        <v>8</v>
      </c>
      <c r="CB64" s="79">
        <v>62</v>
      </c>
      <c r="CC64" s="79">
        <v>0</v>
      </c>
      <c r="CD64" s="79">
        <v>0</v>
      </c>
      <c r="CE64" s="79">
        <v>56</v>
      </c>
      <c r="CF64" s="79">
        <v>0</v>
      </c>
      <c r="CG64" s="79">
        <v>0</v>
      </c>
      <c r="CH64" s="79">
        <v>62</v>
      </c>
      <c r="CI64" s="79">
        <v>100</v>
      </c>
      <c r="CJ64" s="79">
        <v>58</v>
      </c>
      <c r="CK64" s="79">
        <v>58</v>
      </c>
      <c r="CL64" s="79">
        <v>12</v>
      </c>
      <c r="CM64" s="79">
        <v>0</v>
      </c>
      <c r="CN64" s="79">
        <v>0</v>
      </c>
      <c r="CO64" s="79"/>
      <c r="CP64" s="79"/>
      <c r="CQ64" s="79"/>
      <c r="CR64" s="79"/>
      <c r="CS64" s="79"/>
      <c r="CT64" s="79"/>
      <c r="CU64" s="135">
        <f t="shared" si="1"/>
        <v>100</v>
      </c>
      <c r="CV64" s="79">
        <v>58</v>
      </c>
      <c r="CW64" s="79">
        <v>58</v>
      </c>
      <c r="CX64" s="79">
        <v>12</v>
      </c>
      <c r="CY64" s="79">
        <v>0</v>
      </c>
      <c r="CZ64" s="79">
        <v>0</v>
      </c>
      <c r="DA64" s="79">
        <v>100</v>
      </c>
      <c r="DB64" s="79">
        <v>55</v>
      </c>
      <c r="DC64" s="79">
        <v>55</v>
      </c>
      <c r="DD64" s="136"/>
      <c r="DE64" s="79"/>
      <c r="DF64" s="79"/>
      <c r="DG64"/>
      <c r="DH64"/>
      <c r="DI64" s="79"/>
      <c r="DJ64" s="79"/>
      <c r="DK64" s="79"/>
      <c r="DL64" s="79"/>
      <c r="DM64" s="79"/>
      <c r="DN64" s="79"/>
      <c r="DO64" s="79"/>
      <c r="DP64" s="79"/>
      <c r="DQ64" s="79"/>
      <c r="DR64" s="79"/>
      <c r="DS64" s="79"/>
      <c r="DT64" s="79"/>
      <c r="DU64" s="79"/>
    </row>
    <row r="65" spans="1:125" s="137" customFormat="1" x14ac:dyDescent="0.2">
      <c r="A65" s="79" t="s">
        <v>203</v>
      </c>
      <c r="B65" s="134" t="s">
        <v>215</v>
      </c>
      <c r="C65" s="79" t="s">
        <v>216</v>
      </c>
      <c r="D65" s="79" t="s">
        <v>289</v>
      </c>
      <c r="E65" s="79" t="s">
        <v>268</v>
      </c>
      <c r="F65" s="79">
        <v>43.6</v>
      </c>
      <c r="G65" s="79">
        <v>0</v>
      </c>
      <c r="H65" s="79">
        <v>0</v>
      </c>
      <c r="I65" s="79">
        <v>42.1</v>
      </c>
      <c r="J65" s="79">
        <v>0</v>
      </c>
      <c r="K65" s="79">
        <v>0</v>
      </c>
      <c r="L65" s="79"/>
      <c r="M65" s="79"/>
      <c r="N65" s="79"/>
      <c r="O65" s="79"/>
      <c r="P65" s="79"/>
      <c r="Q65" s="79"/>
      <c r="R65" s="79"/>
      <c r="S65" s="79"/>
      <c r="T65" s="79"/>
      <c r="U65" s="79"/>
      <c r="V65" s="79"/>
      <c r="W65" s="79"/>
      <c r="X65" s="79">
        <v>24.1</v>
      </c>
      <c r="Y65" s="79">
        <v>26</v>
      </c>
      <c r="Z65" s="79">
        <v>108</v>
      </c>
      <c r="AA65" s="79">
        <v>69</v>
      </c>
      <c r="AB65" s="79">
        <v>0</v>
      </c>
      <c r="AC65" s="79">
        <v>0</v>
      </c>
      <c r="AD65" s="79">
        <v>39</v>
      </c>
      <c r="AE65" s="79">
        <v>0</v>
      </c>
      <c r="AF65" s="79">
        <v>0</v>
      </c>
      <c r="AG65" s="79"/>
      <c r="AH65" s="79"/>
      <c r="AI65" s="79"/>
      <c r="AJ65" s="79"/>
      <c r="AK65" s="79"/>
      <c r="AL65" s="79"/>
      <c r="AM65" s="79">
        <v>11.48</v>
      </c>
      <c r="AN65" s="79">
        <v>2043</v>
      </c>
      <c r="AO65" s="79">
        <v>178</v>
      </c>
      <c r="AP65" s="79">
        <v>2.58</v>
      </c>
      <c r="AQ65" s="79">
        <v>178</v>
      </c>
      <c r="AR65" s="79">
        <v>69</v>
      </c>
      <c r="AS65" s="79">
        <v>7.2</v>
      </c>
      <c r="AT65" s="79">
        <v>5</v>
      </c>
      <c r="AU65" s="79">
        <v>69</v>
      </c>
      <c r="AV65" s="79"/>
      <c r="AW65" s="79"/>
      <c r="AX65" s="79"/>
      <c r="AY65" s="79">
        <v>0</v>
      </c>
      <c r="AZ65" s="79">
        <v>0</v>
      </c>
      <c r="BA65" s="79">
        <v>31</v>
      </c>
      <c r="BB65" s="79">
        <v>10</v>
      </c>
      <c r="BC65" s="79">
        <v>3</v>
      </c>
      <c r="BD65" s="79">
        <v>30</v>
      </c>
      <c r="BE65" s="79">
        <v>80</v>
      </c>
      <c r="BF65" s="79">
        <v>0</v>
      </c>
      <c r="BG65" s="79">
        <v>0</v>
      </c>
      <c r="BH65" s="79">
        <v>2</v>
      </c>
      <c r="BI65" s="79">
        <v>0</v>
      </c>
      <c r="BJ65" s="79">
        <v>0</v>
      </c>
      <c r="BK65" s="79">
        <v>50</v>
      </c>
      <c r="BL65" s="79">
        <v>0</v>
      </c>
      <c r="BM65" s="79">
        <v>0</v>
      </c>
      <c r="BN65" s="79">
        <v>-14</v>
      </c>
      <c r="BO65" s="79">
        <v>0</v>
      </c>
      <c r="BP65" s="79">
        <v>0</v>
      </c>
      <c r="BQ65" s="79">
        <v>86</v>
      </c>
      <c r="BR65" s="79">
        <v>0</v>
      </c>
      <c r="BS65" s="79">
        <v>0</v>
      </c>
      <c r="BT65" s="79">
        <v>-2</v>
      </c>
      <c r="BU65" s="79">
        <v>0</v>
      </c>
      <c r="BV65" s="79">
        <v>0</v>
      </c>
      <c r="BW65" s="79"/>
      <c r="BX65" s="79"/>
      <c r="BY65" s="79"/>
      <c r="BZ65" s="79">
        <v>37.9</v>
      </c>
      <c r="CA65" s="79">
        <v>11</v>
      </c>
      <c r="CB65" s="79">
        <v>29</v>
      </c>
      <c r="CC65" s="79"/>
      <c r="CD65" s="79"/>
      <c r="CE65" s="79"/>
      <c r="CF65" s="79">
        <v>3.4</v>
      </c>
      <c r="CG65" s="79">
        <v>1</v>
      </c>
      <c r="CH65" s="79">
        <v>29</v>
      </c>
      <c r="CI65" s="79">
        <v>86</v>
      </c>
      <c r="CJ65" s="79">
        <v>24</v>
      </c>
      <c r="CK65" s="79">
        <v>28</v>
      </c>
      <c r="CL65" s="79">
        <v>1</v>
      </c>
      <c r="CM65" s="79">
        <v>0</v>
      </c>
      <c r="CN65" s="79">
        <v>0</v>
      </c>
      <c r="CO65" s="79"/>
      <c r="CP65" s="79"/>
      <c r="CQ65" s="79"/>
      <c r="CR65" s="79"/>
      <c r="CS65" s="79"/>
      <c r="CT65" s="79"/>
      <c r="CU65" s="135">
        <f t="shared" si="1"/>
        <v>85.714285714285708</v>
      </c>
      <c r="CV65" s="79">
        <v>24</v>
      </c>
      <c r="CW65" s="79">
        <v>28</v>
      </c>
      <c r="CX65" s="79">
        <v>1</v>
      </c>
      <c r="CY65" s="79">
        <v>0</v>
      </c>
      <c r="CZ65" s="79">
        <v>0</v>
      </c>
      <c r="DA65" s="79"/>
      <c r="DB65" s="79"/>
      <c r="DC65" s="79"/>
      <c r="DD65" s="136"/>
      <c r="DE65" s="79"/>
      <c r="DF65" s="79"/>
      <c r="DG65"/>
      <c r="DH65"/>
      <c r="DI65" s="79"/>
      <c r="DJ65" s="79"/>
      <c r="DK65" s="79"/>
      <c r="DL65" s="79"/>
      <c r="DM65" s="79"/>
      <c r="DN65" s="79"/>
      <c r="DO65" s="79"/>
      <c r="DP65" s="79"/>
      <c r="DQ65" s="79"/>
      <c r="DR65" s="79"/>
      <c r="DS65" s="79"/>
      <c r="DT65" s="79"/>
      <c r="DU65" s="79"/>
    </row>
    <row r="66" spans="1:125" s="137" customFormat="1" x14ac:dyDescent="0.2">
      <c r="A66" s="79" t="s">
        <v>204</v>
      </c>
      <c r="B66" s="134" t="s">
        <v>215</v>
      </c>
      <c r="C66" s="79" t="s">
        <v>216</v>
      </c>
      <c r="D66" s="79" t="s">
        <v>290</v>
      </c>
      <c r="E66" s="79" t="s">
        <v>291</v>
      </c>
      <c r="F66" s="79">
        <v>43.6</v>
      </c>
      <c r="G66" s="79">
        <v>0</v>
      </c>
      <c r="H66" s="79">
        <v>0</v>
      </c>
      <c r="I66" s="79">
        <v>43.6</v>
      </c>
      <c r="J66" s="79">
        <v>0</v>
      </c>
      <c r="K66" s="79">
        <v>0</v>
      </c>
      <c r="L66" s="79"/>
      <c r="M66" s="79"/>
      <c r="N66" s="79"/>
      <c r="O66" s="79"/>
      <c r="P66" s="79"/>
      <c r="Q66" s="79"/>
      <c r="R66" s="79"/>
      <c r="S66" s="79"/>
      <c r="T66" s="79"/>
      <c r="U66" s="79"/>
      <c r="V66" s="79"/>
      <c r="W66" s="79"/>
      <c r="X66" s="79">
        <v>29.5</v>
      </c>
      <c r="Y66" s="79">
        <v>23</v>
      </c>
      <c r="Z66" s="79">
        <v>78</v>
      </c>
      <c r="AA66" s="79">
        <v>63</v>
      </c>
      <c r="AB66" s="79">
        <v>0</v>
      </c>
      <c r="AC66" s="79">
        <v>0</v>
      </c>
      <c r="AD66" s="79"/>
      <c r="AE66" s="79"/>
      <c r="AF66" s="79"/>
      <c r="AG66" s="79"/>
      <c r="AH66" s="79"/>
      <c r="AI66" s="79"/>
      <c r="AJ66" s="79"/>
      <c r="AK66" s="79"/>
      <c r="AL66" s="79"/>
      <c r="AM66" s="79">
        <v>20.190000000000001</v>
      </c>
      <c r="AN66" s="79">
        <v>2019</v>
      </c>
      <c r="AO66" s="79">
        <v>100</v>
      </c>
      <c r="AP66" s="79">
        <v>1.59</v>
      </c>
      <c r="AQ66" s="79">
        <v>100</v>
      </c>
      <c r="AR66" s="79">
        <v>63</v>
      </c>
      <c r="AS66" s="79">
        <v>12.7</v>
      </c>
      <c r="AT66" s="79">
        <v>8</v>
      </c>
      <c r="AU66" s="79">
        <v>63</v>
      </c>
      <c r="AV66" s="79"/>
      <c r="AW66" s="79"/>
      <c r="AX66" s="79"/>
      <c r="AY66" s="79">
        <v>0</v>
      </c>
      <c r="AZ66" s="79">
        <v>0</v>
      </c>
      <c r="BA66" s="79">
        <v>23</v>
      </c>
      <c r="BB66" s="79">
        <v>4.3</v>
      </c>
      <c r="BC66" s="79">
        <v>1</v>
      </c>
      <c r="BD66" s="79">
        <v>23</v>
      </c>
      <c r="BE66" s="79">
        <v>92</v>
      </c>
      <c r="BF66" s="79">
        <v>0</v>
      </c>
      <c r="BG66" s="79">
        <v>0</v>
      </c>
      <c r="BH66" s="79">
        <v>13</v>
      </c>
      <c r="BI66" s="79">
        <v>0</v>
      </c>
      <c r="BJ66" s="79">
        <v>0</v>
      </c>
      <c r="BK66" s="79">
        <v>72</v>
      </c>
      <c r="BL66" s="79">
        <v>0</v>
      </c>
      <c r="BM66" s="79">
        <v>0</v>
      </c>
      <c r="BN66" s="79">
        <v>6</v>
      </c>
      <c r="BO66" s="79">
        <v>0</v>
      </c>
      <c r="BP66" s="79">
        <v>0</v>
      </c>
      <c r="BQ66" s="79">
        <v>96</v>
      </c>
      <c r="BR66" s="79">
        <v>0</v>
      </c>
      <c r="BS66" s="79">
        <v>0</v>
      </c>
      <c r="BT66" s="79">
        <v>7</v>
      </c>
      <c r="BU66" s="79">
        <v>0</v>
      </c>
      <c r="BV66" s="79">
        <v>0</v>
      </c>
      <c r="BW66" s="79"/>
      <c r="BX66" s="79"/>
      <c r="BY66" s="79"/>
      <c r="BZ66" s="79">
        <v>26.9</v>
      </c>
      <c r="CA66" s="79">
        <v>7</v>
      </c>
      <c r="CB66" s="79">
        <v>26</v>
      </c>
      <c r="CC66" s="79"/>
      <c r="CD66" s="79"/>
      <c r="CE66" s="79"/>
      <c r="CF66" s="79">
        <v>3.8</v>
      </c>
      <c r="CG66" s="79">
        <v>1</v>
      </c>
      <c r="CH66" s="79">
        <v>26</v>
      </c>
      <c r="CI66" s="79">
        <v>92</v>
      </c>
      <c r="CJ66" s="79">
        <v>23</v>
      </c>
      <c r="CK66" s="79">
        <v>25</v>
      </c>
      <c r="CL66" s="79">
        <v>3</v>
      </c>
      <c r="CM66" s="79">
        <v>0</v>
      </c>
      <c r="CN66" s="79">
        <v>0</v>
      </c>
      <c r="CO66" s="79"/>
      <c r="CP66" s="79"/>
      <c r="CQ66" s="79"/>
      <c r="CR66" s="79"/>
      <c r="CS66" s="79"/>
      <c r="CT66" s="79"/>
      <c r="CU66" s="135">
        <f t="shared" si="1"/>
        <v>92</v>
      </c>
      <c r="CV66" s="79">
        <v>23</v>
      </c>
      <c r="CW66" s="79">
        <v>25</v>
      </c>
      <c r="CX66" s="79">
        <v>3</v>
      </c>
      <c r="CY66" s="79">
        <v>0</v>
      </c>
      <c r="CZ66" s="79">
        <v>0</v>
      </c>
      <c r="DA66" s="79"/>
      <c r="DB66" s="79"/>
      <c r="DC66" s="79"/>
      <c r="DD66" s="136"/>
      <c r="DE66" s="79"/>
      <c r="DF66" s="79"/>
      <c r="DG66"/>
      <c r="DH66"/>
      <c r="DI66" s="79"/>
      <c r="DJ66" s="79"/>
      <c r="DK66" s="79"/>
      <c r="DL66" s="79"/>
      <c r="DM66" s="79"/>
      <c r="DN66" s="79"/>
      <c r="DO66" s="79"/>
      <c r="DP66" s="79"/>
      <c r="DQ66" s="79"/>
      <c r="DR66" s="79"/>
      <c r="DS66" s="79"/>
      <c r="DT66" s="79"/>
      <c r="DU66" s="79"/>
    </row>
    <row r="67" spans="1:125" s="137" customFormat="1" x14ac:dyDescent="0.2">
      <c r="A67" s="79" t="s">
        <v>205</v>
      </c>
      <c r="B67" s="134" t="s">
        <v>215</v>
      </c>
      <c r="C67" s="79" t="s">
        <v>216</v>
      </c>
      <c r="D67" s="79" t="s">
        <v>292</v>
      </c>
      <c r="E67" s="79" t="s">
        <v>46</v>
      </c>
      <c r="F67" s="79">
        <v>43.6</v>
      </c>
      <c r="G67" s="79">
        <v>0</v>
      </c>
      <c r="H67" s="79">
        <v>0</v>
      </c>
      <c r="I67" s="79">
        <v>41.3</v>
      </c>
      <c r="J67" s="79">
        <v>0</v>
      </c>
      <c r="K67" s="79">
        <v>0</v>
      </c>
      <c r="L67" s="79"/>
      <c r="M67" s="79"/>
      <c r="N67" s="79"/>
      <c r="O67" s="79"/>
      <c r="P67" s="79"/>
      <c r="Q67" s="79"/>
      <c r="R67" s="79"/>
      <c r="S67" s="79"/>
      <c r="T67" s="79"/>
      <c r="U67" s="79"/>
      <c r="V67" s="79"/>
      <c r="W67" s="79"/>
      <c r="X67" s="79">
        <v>42.1</v>
      </c>
      <c r="Y67" s="79">
        <v>80</v>
      </c>
      <c r="Z67" s="79">
        <v>190</v>
      </c>
      <c r="AA67" s="79">
        <v>190</v>
      </c>
      <c r="AB67" s="79">
        <v>0</v>
      </c>
      <c r="AC67" s="79">
        <v>0</v>
      </c>
      <c r="AD67" s="79"/>
      <c r="AE67" s="79"/>
      <c r="AF67" s="79"/>
      <c r="AG67" s="79"/>
      <c r="AH67" s="79"/>
      <c r="AI67" s="79"/>
      <c r="AJ67" s="79"/>
      <c r="AK67" s="79"/>
      <c r="AL67" s="79"/>
      <c r="AM67" s="79">
        <v>16.399999999999999</v>
      </c>
      <c r="AN67" s="79">
        <v>6017</v>
      </c>
      <c r="AO67" s="79">
        <v>367</v>
      </c>
      <c r="AP67" s="79">
        <v>1.93</v>
      </c>
      <c r="AQ67" s="79">
        <v>367</v>
      </c>
      <c r="AR67" s="79">
        <v>190</v>
      </c>
      <c r="AS67" s="79">
        <v>23.7</v>
      </c>
      <c r="AT67" s="79">
        <v>45</v>
      </c>
      <c r="AU67" s="79">
        <v>190</v>
      </c>
      <c r="AV67" s="79">
        <v>4.7</v>
      </c>
      <c r="AW67" s="79">
        <v>2</v>
      </c>
      <c r="AX67" s="79">
        <v>43</v>
      </c>
      <c r="AY67" s="79">
        <v>0</v>
      </c>
      <c r="AZ67" s="79">
        <v>0</v>
      </c>
      <c r="BA67" s="79">
        <v>26</v>
      </c>
      <c r="BB67" s="79">
        <v>0</v>
      </c>
      <c r="BC67" s="79">
        <v>0</v>
      </c>
      <c r="BD67" s="79">
        <v>31</v>
      </c>
      <c r="BE67" s="79">
        <v>96</v>
      </c>
      <c r="BF67" s="79">
        <v>0</v>
      </c>
      <c r="BG67" s="79">
        <v>0</v>
      </c>
      <c r="BH67" s="79">
        <v>16</v>
      </c>
      <c r="BI67" s="79">
        <v>0</v>
      </c>
      <c r="BJ67" s="79">
        <v>0</v>
      </c>
      <c r="BK67" s="79">
        <v>96</v>
      </c>
      <c r="BL67" s="79">
        <v>0</v>
      </c>
      <c r="BM67" s="79">
        <v>0</v>
      </c>
      <c r="BN67" s="79">
        <v>27</v>
      </c>
      <c r="BO67" s="79">
        <v>0</v>
      </c>
      <c r="BP67" s="79">
        <v>0</v>
      </c>
      <c r="BQ67" s="79">
        <v>96</v>
      </c>
      <c r="BR67" s="79">
        <v>0</v>
      </c>
      <c r="BS67" s="79">
        <v>0</v>
      </c>
      <c r="BT67" s="79">
        <v>8</v>
      </c>
      <c r="BU67" s="79">
        <v>0</v>
      </c>
      <c r="BV67" s="79">
        <v>0</v>
      </c>
      <c r="BW67" s="79"/>
      <c r="BX67" s="79"/>
      <c r="BY67" s="79"/>
      <c r="BZ67" s="79">
        <v>15.4</v>
      </c>
      <c r="CA67" s="79">
        <v>4</v>
      </c>
      <c r="CB67" s="79">
        <v>26</v>
      </c>
      <c r="CC67" s="79">
        <v>2.7</v>
      </c>
      <c r="CD67" s="79">
        <v>1</v>
      </c>
      <c r="CE67" s="79">
        <v>37</v>
      </c>
      <c r="CF67" s="79">
        <v>3.8</v>
      </c>
      <c r="CG67" s="79">
        <v>1</v>
      </c>
      <c r="CH67" s="79">
        <v>26</v>
      </c>
      <c r="CI67" s="79">
        <v>96</v>
      </c>
      <c r="CJ67" s="79">
        <v>25</v>
      </c>
      <c r="CK67" s="79">
        <v>26</v>
      </c>
      <c r="CL67" s="79">
        <v>6</v>
      </c>
      <c r="CM67" s="79">
        <v>0</v>
      </c>
      <c r="CN67" s="79">
        <v>0</v>
      </c>
      <c r="CO67" s="79"/>
      <c r="CP67" s="79"/>
      <c r="CQ67" s="79"/>
      <c r="CR67" s="79"/>
      <c r="CS67" s="79"/>
      <c r="CT67" s="79"/>
      <c r="CU67" s="135">
        <f t="shared" si="1"/>
        <v>96.15384615384616</v>
      </c>
      <c r="CV67" s="79">
        <v>25</v>
      </c>
      <c r="CW67" s="79">
        <v>26</v>
      </c>
      <c r="CX67" s="79">
        <v>6</v>
      </c>
      <c r="CY67" s="79">
        <v>0</v>
      </c>
      <c r="CZ67" s="79">
        <v>0</v>
      </c>
      <c r="DA67" s="79">
        <v>100</v>
      </c>
      <c r="DB67" s="79">
        <v>45</v>
      </c>
      <c r="DC67" s="79">
        <v>45</v>
      </c>
      <c r="DD67" s="136"/>
      <c r="DE67" s="79"/>
      <c r="DF67" s="79"/>
      <c r="DG67"/>
      <c r="DH67"/>
      <c r="DI67" s="79"/>
      <c r="DJ67" s="79"/>
      <c r="DK67" s="79"/>
      <c r="DL67" s="79"/>
      <c r="DM67" s="79"/>
      <c r="DN67" s="79"/>
      <c r="DO67" s="79"/>
      <c r="DP67" s="79"/>
      <c r="DQ67" s="79"/>
      <c r="DR67" s="79"/>
      <c r="DS67" s="79"/>
      <c r="DT67" s="79"/>
      <c r="DU67" s="79"/>
    </row>
    <row r="68" spans="1:125" s="137" customFormat="1" x14ac:dyDescent="0.2">
      <c r="A68" s="79" t="s">
        <v>206</v>
      </c>
      <c r="B68" s="134" t="s">
        <v>215</v>
      </c>
      <c r="C68" s="79" t="s">
        <v>216</v>
      </c>
      <c r="D68" s="79" t="s">
        <v>293</v>
      </c>
      <c r="E68" s="79" t="s">
        <v>46</v>
      </c>
      <c r="F68" s="79">
        <v>43.6</v>
      </c>
      <c r="G68" s="79">
        <v>0</v>
      </c>
      <c r="H68" s="79">
        <v>0</v>
      </c>
      <c r="I68" s="79">
        <v>43.8</v>
      </c>
      <c r="J68" s="79">
        <v>0</v>
      </c>
      <c r="K68" s="79">
        <v>0</v>
      </c>
      <c r="L68" s="79"/>
      <c r="M68" s="79"/>
      <c r="N68" s="79"/>
      <c r="O68" s="79"/>
      <c r="P68" s="79"/>
      <c r="Q68" s="79"/>
      <c r="R68" s="79"/>
      <c r="S68" s="79"/>
      <c r="T68" s="79"/>
      <c r="U68" s="79"/>
      <c r="V68" s="79"/>
      <c r="W68" s="79"/>
      <c r="X68" s="79">
        <v>24.5</v>
      </c>
      <c r="Y68" s="79">
        <v>12</v>
      </c>
      <c r="Z68" s="79">
        <v>49</v>
      </c>
      <c r="AA68" s="79">
        <v>49</v>
      </c>
      <c r="AB68" s="79">
        <v>0</v>
      </c>
      <c r="AC68" s="79">
        <v>0</v>
      </c>
      <c r="AD68" s="79"/>
      <c r="AE68" s="79"/>
      <c r="AF68" s="79"/>
      <c r="AG68" s="79"/>
      <c r="AH68" s="79"/>
      <c r="AI68" s="79"/>
      <c r="AJ68" s="79"/>
      <c r="AK68" s="79"/>
      <c r="AL68" s="79"/>
      <c r="AM68" s="79">
        <v>16.16</v>
      </c>
      <c r="AN68" s="79">
        <v>1778</v>
      </c>
      <c r="AO68" s="79">
        <v>110</v>
      </c>
      <c r="AP68" s="79">
        <v>2.2400000000000002</v>
      </c>
      <c r="AQ68" s="79">
        <v>110</v>
      </c>
      <c r="AR68" s="79">
        <v>49</v>
      </c>
      <c r="AS68" s="79">
        <v>16.3</v>
      </c>
      <c r="AT68" s="79">
        <v>8</v>
      </c>
      <c r="AU68" s="79">
        <v>49</v>
      </c>
      <c r="AV68" s="79"/>
      <c r="AW68" s="79"/>
      <c r="AX68" s="79"/>
      <c r="AY68" s="79">
        <v>0</v>
      </c>
      <c r="AZ68" s="79">
        <v>0</v>
      </c>
      <c r="BA68" s="79">
        <v>21</v>
      </c>
      <c r="BB68" s="79">
        <v>8.3000000000000007</v>
      </c>
      <c r="BC68" s="79">
        <v>2</v>
      </c>
      <c r="BD68" s="79">
        <v>24</v>
      </c>
      <c r="BE68" s="79">
        <v>95</v>
      </c>
      <c r="BF68" s="79">
        <v>0</v>
      </c>
      <c r="BG68" s="79">
        <v>0</v>
      </c>
      <c r="BH68" s="79">
        <v>10</v>
      </c>
      <c r="BI68" s="79">
        <v>0</v>
      </c>
      <c r="BJ68" s="79">
        <v>0</v>
      </c>
      <c r="BK68" s="79">
        <v>79</v>
      </c>
      <c r="BL68" s="79">
        <v>0</v>
      </c>
      <c r="BM68" s="79">
        <v>0</v>
      </c>
      <c r="BN68" s="79">
        <v>9</v>
      </c>
      <c r="BO68" s="79">
        <v>0</v>
      </c>
      <c r="BP68" s="79">
        <v>0</v>
      </c>
      <c r="BQ68" s="79">
        <v>100</v>
      </c>
      <c r="BR68" s="79">
        <v>0</v>
      </c>
      <c r="BS68" s="79">
        <v>0</v>
      </c>
      <c r="BT68" s="79">
        <v>7</v>
      </c>
      <c r="BU68" s="79">
        <v>0</v>
      </c>
      <c r="BV68" s="79">
        <v>0</v>
      </c>
      <c r="BW68" s="79"/>
      <c r="BX68" s="79"/>
      <c r="BY68" s="79"/>
      <c r="BZ68" s="79">
        <v>38.9</v>
      </c>
      <c r="CA68" s="79">
        <v>7</v>
      </c>
      <c r="CB68" s="79">
        <v>18</v>
      </c>
      <c r="CC68" s="79"/>
      <c r="CD68" s="79"/>
      <c r="CE68" s="79"/>
      <c r="CF68" s="79">
        <v>0</v>
      </c>
      <c r="CG68" s="79">
        <v>0</v>
      </c>
      <c r="CH68" s="79">
        <v>18</v>
      </c>
      <c r="CI68" s="79">
        <v>100</v>
      </c>
      <c r="CJ68" s="79">
        <v>18</v>
      </c>
      <c r="CK68" s="79">
        <v>18</v>
      </c>
      <c r="CL68" s="79">
        <v>10</v>
      </c>
      <c r="CM68" s="79">
        <v>0</v>
      </c>
      <c r="CN68" s="79">
        <v>0</v>
      </c>
      <c r="CO68" s="79"/>
      <c r="CP68" s="79"/>
      <c r="CQ68" s="79"/>
      <c r="CR68" s="79"/>
      <c r="CS68" s="79"/>
      <c r="CT68" s="79"/>
      <c r="CU68" s="135">
        <f t="shared" si="1"/>
        <v>100</v>
      </c>
      <c r="CV68" s="79">
        <v>18</v>
      </c>
      <c r="CW68" s="79">
        <v>18</v>
      </c>
      <c r="CX68" s="79">
        <v>10</v>
      </c>
      <c r="CY68" s="79">
        <v>0</v>
      </c>
      <c r="CZ68" s="79">
        <v>0</v>
      </c>
      <c r="DA68" s="79"/>
      <c r="DB68" s="79"/>
      <c r="DC68" s="79"/>
      <c r="DD68" s="136"/>
      <c r="DE68" s="79"/>
      <c r="DF68" s="79"/>
      <c r="DG68"/>
      <c r="DH68"/>
      <c r="DI68" s="79"/>
      <c r="DJ68" s="79"/>
      <c r="DK68" s="79"/>
      <c r="DL68" s="79"/>
      <c r="DM68" s="79"/>
      <c r="DN68" s="79"/>
      <c r="DO68" s="79"/>
      <c r="DP68" s="79"/>
      <c r="DQ68" s="79"/>
      <c r="DR68" s="79"/>
      <c r="DS68" s="79"/>
      <c r="DT68" s="79"/>
      <c r="DU68" s="79"/>
    </row>
    <row r="69" spans="1:125" s="137" customFormat="1" x14ac:dyDescent="0.2">
      <c r="A69" s="79" t="s">
        <v>207</v>
      </c>
      <c r="B69" s="134" t="s">
        <v>215</v>
      </c>
      <c r="C69" s="79" t="s">
        <v>216</v>
      </c>
      <c r="D69" s="79" t="s">
        <v>294</v>
      </c>
      <c r="E69" s="79" t="s">
        <v>295</v>
      </c>
      <c r="F69" s="79">
        <v>43.6</v>
      </c>
      <c r="G69" s="79">
        <v>0</v>
      </c>
      <c r="H69" s="79">
        <v>0</v>
      </c>
      <c r="I69" s="79">
        <v>47.2</v>
      </c>
      <c r="J69" s="79">
        <v>0</v>
      </c>
      <c r="K69" s="79">
        <v>0</v>
      </c>
      <c r="L69" s="79"/>
      <c r="M69" s="79"/>
      <c r="N69" s="79"/>
      <c r="O69" s="79"/>
      <c r="P69" s="79"/>
      <c r="Q69" s="79"/>
      <c r="R69" s="79"/>
      <c r="S69" s="79"/>
      <c r="T69" s="79"/>
      <c r="U69" s="79"/>
      <c r="V69" s="79"/>
      <c r="W69" s="79"/>
      <c r="X69" s="79">
        <v>38.1</v>
      </c>
      <c r="Y69" s="79">
        <v>24</v>
      </c>
      <c r="Z69" s="79">
        <v>63</v>
      </c>
      <c r="AA69" s="79">
        <v>63</v>
      </c>
      <c r="AB69" s="79">
        <v>0</v>
      </c>
      <c r="AC69" s="79">
        <v>0</v>
      </c>
      <c r="AD69" s="79"/>
      <c r="AE69" s="79"/>
      <c r="AF69" s="79"/>
      <c r="AG69" s="79"/>
      <c r="AH69" s="79"/>
      <c r="AI69" s="79"/>
      <c r="AJ69" s="79"/>
      <c r="AK69" s="79"/>
      <c r="AL69" s="79"/>
      <c r="AM69" s="79">
        <v>14.64</v>
      </c>
      <c r="AN69" s="79">
        <v>2284</v>
      </c>
      <c r="AO69" s="79">
        <v>156</v>
      </c>
      <c r="AP69" s="79">
        <v>2.48</v>
      </c>
      <c r="AQ69" s="79">
        <v>156</v>
      </c>
      <c r="AR69" s="79">
        <v>63</v>
      </c>
      <c r="AS69" s="79">
        <v>6.3</v>
      </c>
      <c r="AT69" s="79">
        <v>4</v>
      </c>
      <c r="AU69" s="79">
        <v>63</v>
      </c>
      <c r="AV69" s="79">
        <v>0</v>
      </c>
      <c r="AW69" s="79">
        <v>0</v>
      </c>
      <c r="AX69" s="79">
        <v>24</v>
      </c>
      <c r="AY69" s="79"/>
      <c r="AZ69" s="79"/>
      <c r="BA69" s="79"/>
      <c r="BB69" s="79">
        <v>0</v>
      </c>
      <c r="BC69" s="79">
        <v>0</v>
      </c>
      <c r="BD69" s="79">
        <v>14</v>
      </c>
      <c r="BE69" s="79"/>
      <c r="BF69" s="79"/>
      <c r="BG69" s="79"/>
      <c r="BH69" s="79"/>
      <c r="BI69" s="79"/>
      <c r="BJ69" s="79"/>
      <c r="BK69" s="79"/>
      <c r="BL69" s="79"/>
      <c r="BM69" s="79"/>
      <c r="BN69" s="79"/>
      <c r="BO69" s="79"/>
      <c r="BP69" s="79"/>
      <c r="BQ69" s="79"/>
      <c r="BR69" s="79"/>
      <c r="BS69" s="79"/>
      <c r="BT69" s="79"/>
      <c r="BU69" s="79"/>
      <c r="BV69" s="79"/>
      <c r="BW69" s="79"/>
      <c r="BX69" s="79"/>
      <c r="BY69" s="79"/>
      <c r="BZ69" s="79"/>
      <c r="CA69" s="79"/>
      <c r="CB69" s="79"/>
      <c r="CC69" s="79">
        <v>0</v>
      </c>
      <c r="CD69" s="79">
        <v>0</v>
      </c>
      <c r="CE69" s="79">
        <v>26</v>
      </c>
      <c r="CF69" s="79"/>
      <c r="CG69" s="79"/>
      <c r="CH69" s="79"/>
      <c r="CI69" s="79"/>
      <c r="CJ69" s="79"/>
      <c r="CK69" s="79"/>
      <c r="CL69" s="79"/>
      <c r="CM69" s="79"/>
      <c r="CN69" s="79"/>
      <c r="CO69" s="79"/>
      <c r="CP69" s="79"/>
      <c r="CQ69" s="79"/>
      <c r="CR69" s="79"/>
      <c r="CS69" s="79"/>
      <c r="CT69" s="79"/>
      <c r="CU69" s="135"/>
      <c r="CV69" s="79"/>
      <c r="CW69" s="79"/>
      <c r="CX69" s="79"/>
      <c r="CY69" s="79"/>
      <c r="CZ69" s="79"/>
      <c r="DA69" s="79">
        <v>97.5</v>
      </c>
      <c r="DB69" s="79">
        <v>39</v>
      </c>
      <c r="DC69" s="79">
        <v>40</v>
      </c>
      <c r="DD69" s="136"/>
      <c r="DE69" s="79"/>
      <c r="DF69" s="79"/>
      <c r="DG69"/>
      <c r="DH69"/>
      <c r="DI69" s="79"/>
      <c r="DJ69" s="79"/>
      <c r="DK69" s="79"/>
      <c r="DL69" s="79"/>
      <c r="DM69" s="79"/>
      <c r="DN69" s="79"/>
      <c r="DO69" s="79"/>
      <c r="DP69" s="79"/>
      <c r="DQ69" s="79"/>
      <c r="DR69" s="79"/>
      <c r="DS69" s="79"/>
      <c r="DT69" s="79"/>
      <c r="DU69" s="79"/>
    </row>
    <row r="70" spans="1:125" s="137" customFormat="1" x14ac:dyDescent="0.2">
      <c r="A70" s="79" t="s">
        <v>208</v>
      </c>
      <c r="B70" s="134" t="s">
        <v>215</v>
      </c>
      <c r="C70" s="79" t="s">
        <v>216</v>
      </c>
      <c r="D70" s="79" t="s">
        <v>296</v>
      </c>
      <c r="E70" s="79" t="s">
        <v>57</v>
      </c>
      <c r="F70" s="79">
        <v>43.6</v>
      </c>
      <c r="G70" s="79">
        <v>0</v>
      </c>
      <c r="H70" s="79">
        <v>0</v>
      </c>
      <c r="I70" s="79">
        <v>43.3</v>
      </c>
      <c r="J70" s="79">
        <v>0</v>
      </c>
      <c r="K70" s="79">
        <v>0</v>
      </c>
      <c r="L70" s="79"/>
      <c r="M70" s="79"/>
      <c r="N70" s="79"/>
      <c r="O70" s="79"/>
      <c r="P70" s="79"/>
      <c r="Q70" s="79"/>
      <c r="R70" s="79"/>
      <c r="S70" s="79"/>
      <c r="T70" s="79"/>
      <c r="U70" s="79"/>
      <c r="V70" s="79"/>
      <c r="W70" s="79"/>
      <c r="X70" s="79">
        <v>24</v>
      </c>
      <c r="Y70" s="79">
        <v>12</v>
      </c>
      <c r="Z70" s="79">
        <v>50</v>
      </c>
      <c r="AA70" s="79">
        <v>50</v>
      </c>
      <c r="AB70" s="79">
        <v>0</v>
      </c>
      <c r="AC70" s="79">
        <v>0</v>
      </c>
      <c r="AD70" s="79"/>
      <c r="AE70" s="79"/>
      <c r="AF70" s="79"/>
      <c r="AG70" s="79"/>
      <c r="AH70" s="79"/>
      <c r="AI70" s="79"/>
      <c r="AJ70" s="79"/>
      <c r="AK70" s="79"/>
      <c r="AL70" s="79"/>
      <c r="AM70" s="79">
        <v>16.79</v>
      </c>
      <c r="AN70" s="79">
        <v>1763</v>
      </c>
      <c r="AO70" s="79">
        <v>105</v>
      </c>
      <c r="AP70" s="79">
        <v>2.1</v>
      </c>
      <c r="AQ70" s="79">
        <v>105</v>
      </c>
      <c r="AR70" s="79">
        <v>50</v>
      </c>
      <c r="AS70" s="79">
        <v>18</v>
      </c>
      <c r="AT70" s="79">
        <v>9</v>
      </c>
      <c r="AU70" s="79">
        <v>50</v>
      </c>
      <c r="AV70" s="79"/>
      <c r="AW70" s="79"/>
      <c r="AX70" s="79"/>
      <c r="AY70" s="79">
        <v>0</v>
      </c>
      <c r="AZ70" s="79">
        <v>0</v>
      </c>
      <c r="BA70" s="79">
        <v>14</v>
      </c>
      <c r="BB70" s="79">
        <v>0</v>
      </c>
      <c r="BC70" s="79">
        <v>0</v>
      </c>
      <c r="BD70" s="79">
        <v>14</v>
      </c>
      <c r="BE70" s="79">
        <v>90</v>
      </c>
      <c r="BF70" s="79">
        <v>0</v>
      </c>
      <c r="BG70" s="79">
        <v>0</v>
      </c>
      <c r="BH70" s="79">
        <v>10</v>
      </c>
      <c r="BI70" s="79">
        <v>0</v>
      </c>
      <c r="BJ70" s="79">
        <v>0</v>
      </c>
      <c r="BK70" s="79">
        <v>62</v>
      </c>
      <c r="BL70" s="79">
        <v>0</v>
      </c>
      <c r="BM70" s="79">
        <v>0</v>
      </c>
      <c r="BN70" s="79">
        <v>-5</v>
      </c>
      <c r="BO70" s="79">
        <v>0</v>
      </c>
      <c r="BP70" s="79">
        <v>0</v>
      </c>
      <c r="BQ70" s="79">
        <v>90</v>
      </c>
      <c r="BR70" s="79">
        <v>0</v>
      </c>
      <c r="BS70" s="79">
        <v>0</v>
      </c>
      <c r="BT70" s="79">
        <v>4</v>
      </c>
      <c r="BU70" s="79">
        <v>0</v>
      </c>
      <c r="BV70" s="79">
        <v>0</v>
      </c>
      <c r="BW70" s="79"/>
      <c r="BX70" s="79"/>
      <c r="BY70" s="79"/>
      <c r="BZ70" s="79">
        <v>19</v>
      </c>
      <c r="CA70" s="79">
        <v>4</v>
      </c>
      <c r="CB70" s="79">
        <v>21</v>
      </c>
      <c r="CC70" s="79"/>
      <c r="CD70" s="79"/>
      <c r="CE70" s="79"/>
      <c r="CF70" s="79">
        <v>4.8</v>
      </c>
      <c r="CG70" s="79">
        <v>1</v>
      </c>
      <c r="CH70" s="79">
        <v>21</v>
      </c>
      <c r="CI70" s="79">
        <v>90</v>
      </c>
      <c r="CJ70" s="79">
        <v>18</v>
      </c>
      <c r="CK70" s="79">
        <v>20</v>
      </c>
      <c r="CL70" s="79">
        <v>4</v>
      </c>
      <c r="CM70" s="79">
        <v>0</v>
      </c>
      <c r="CN70" s="79">
        <v>0</v>
      </c>
      <c r="CO70" s="79"/>
      <c r="CP70" s="79"/>
      <c r="CQ70" s="79"/>
      <c r="CR70" s="79"/>
      <c r="CS70" s="79"/>
      <c r="CT70" s="79"/>
      <c r="CU70" s="135">
        <f t="shared" si="1"/>
        <v>90</v>
      </c>
      <c r="CV70" s="79">
        <v>18</v>
      </c>
      <c r="CW70" s="79">
        <v>20</v>
      </c>
      <c r="CX70" s="79">
        <v>4</v>
      </c>
      <c r="CY70" s="79">
        <v>0</v>
      </c>
      <c r="CZ70" s="79">
        <v>0</v>
      </c>
      <c r="DA70" s="79"/>
      <c r="DB70" s="79"/>
      <c r="DC70" s="79"/>
      <c r="DD70" s="136"/>
      <c r="DE70" s="79"/>
      <c r="DF70" s="79"/>
      <c r="DG70"/>
      <c r="DH70"/>
      <c r="DI70" s="79"/>
      <c r="DJ70" s="79"/>
      <c r="DK70" s="79"/>
      <c r="DL70" s="79"/>
      <c r="DM70" s="79"/>
      <c r="DN70" s="79"/>
      <c r="DO70" s="79"/>
      <c r="DP70" s="79"/>
      <c r="DQ70" s="79"/>
      <c r="DR70" s="79"/>
      <c r="DS70" s="79"/>
      <c r="DT70" s="79"/>
      <c r="DU70" s="79"/>
    </row>
    <row r="71" spans="1:125" s="137" customFormat="1" x14ac:dyDescent="0.2">
      <c r="A71" s="79" t="s">
        <v>209</v>
      </c>
      <c r="B71" s="134" t="s">
        <v>215</v>
      </c>
      <c r="C71" s="79" t="s">
        <v>216</v>
      </c>
      <c r="D71" s="79" t="s">
        <v>297</v>
      </c>
      <c r="E71" s="79" t="s">
        <v>53</v>
      </c>
      <c r="F71" s="79">
        <v>43.6</v>
      </c>
      <c r="G71" s="79">
        <v>0</v>
      </c>
      <c r="H71" s="79">
        <v>0</v>
      </c>
      <c r="I71" s="79">
        <v>44.7</v>
      </c>
      <c r="J71" s="79">
        <v>0</v>
      </c>
      <c r="K71" s="79">
        <v>0</v>
      </c>
      <c r="L71" s="79"/>
      <c r="M71" s="79"/>
      <c r="N71" s="79"/>
      <c r="O71" s="79"/>
      <c r="P71" s="79"/>
      <c r="Q71" s="79"/>
      <c r="R71" s="79"/>
      <c r="S71" s="79"/>
      <c r="T71" s="79"/>
      <c r="U71" s="79"/>
      <c r="V71" s="79"/>
      <c r="W71" s="79"/>
      <c r="X71" s="79">
        <v>27.5</v>
      </c>
      <c r="Y71" s="79">
        <v>33</v>
      </c>
      <c r="Z71" s="79">
        <v>120</v>
      </c>
      <c r="AA71" s="79">
        <v>100</v>
      </c>
      <c r="AB71" s="79">
        <v>0</v>
      </c>
      <c r="AC71" s="79">
        <v>0</v>
      </c>
      <c r="AD71" s="79"/>
      <c r="AE71" s="79"/>
      <c r="AF71" s="79"/>
      <c r="AG71" s="79"/>
      <c r="AH71" s="79"/>
      <c r="AI71" s="79"/>
      <c r="AJ71" s="79"/>
      <c r="AK71" s="79"/>
      <c r="AL71" s="79"/>
      <c r="AM71" s="79">
        <v>12.89</v>
      </c>
      <c r="AN71" s="79">
        <v>3467</v>
      </c>
      <c r="AO71" s="79">
        <v>269</v>
      </c>
      <c r="AP71" s="79">
        <v>2.69</v>
      </c>
      <c r="AQ71" s="79">
        <v>269</v>
      </c>
      <c r="AR71" s="79">
        <v>100</v>
      </c>
      <c r="AS71" s="79">
        <v>14</v>
      </c>
      <c r="AT71" s="79">
        <v>14</v>
      </c>
      <c r="AU71" s="79">
        <v>100</v>
      </c>
      <c r="AV71" s="79"/>
      <c r="AW71" s="79"/>
      <c r="AX71" s="79"/>
      <c r="AY71" s="79">
        <v>0</v>
      </c>
      <c r="AZ71" s="79">
        <v>0</v>
      </c>
      <c r="BA71" s="79">
        <v>33</v>
      </c>
      <c r="BB71" s="79">
        <v>6.7</v>
      </c>
      <c r="BC71" s="79">
        <v>2</v>
      </c>
      <c r="BD71" s="79">
        <v>30</v>
      </c>
      <c r="BE71" s="79">
        <v>88</v>
      </c>
      <c r="BF71" s="79">
        <v>0</v>
      </c>
      <c r="BG71" s="79">
        <v>0</v>
      </c>
      <c r="BH71" s="79">
        <v>10</v>
      </c>
      <c r="BI71" s="79">
        <v>0</v>
      </c>
      <c r="BJ71" s="79">
        <v>0</v>
      </c>
      <c r="BK71" s="79">
        <v>72</v>
      </c>
      <c r="BL71" s="79">
        <v>0</v>
      </c>
      <c r="BM71" s="79">
        <v>0</v>
      </c>
      <c r="BN71" s="79">
        <v>8</v>
      </c>
      <c r="BO71" s="79">
        <v>0</v>
      </c>
      <c r="BP71" s="79">
        <v>0</v>
      </c>
      <c r="BQ71" s="79">
        <v>97</v>
      </c>
      <c r="BR71" s="79">
        <v>0</v>
      </c>
      <c r="BS71" s="79">
        <v>0</v>
      </c>
      <c r="BT71" s="79">
        <v>10</v>
      </c>
      <c r="BU71" s="79">
        <v>0</v>
      </c>
      <c r="BV71" s="79">
        <v>0</v>
      </c>
      <c r="BW71" s="79"/>
      <c r="BX71" s="79"/>
      <c r="BY71" s="79"/>
      <c r="BZ71" s="79">
        <v>39.4</v>
      </c>
      <c r="CA71" s="79">
        <v>13</v>
      </c>
      <c r="CB71" s="79">
        <v>33</v>
      </c>
      <c r="CC71" s="79"/>
      <c r="CD71" s="79"/>
      <c r="CE71" s="79"/>
      <c r="CF71" s="79">
        <v>0</v>
      </c>
      <c r="CG71" s="79">
        <v>0</v>
      </c>
      <c r="CH71" s="79">
        <v>33</v>
      </c>
      <c r="CI71" s="79">
        <v>97</v>
      </c>
      <c r="CJ71" s="79">
        <v>32</v>
      </c>
      <c r="CK71" s="79">
        <v>33</v>
      </c>
      <c r="CL71" s="79">
        <v>10</v>
      </c>
      <c r="CM71" s="79">
        <v>0</v>
      </c>
      <c r="CN71" s="79">
        <v>0</v>
      </c>
      <c r="CO71" s="79">
        <v>97</v>
      </c>
      <c r="CP71" s="79">
        <v>32</v>
      </c>
      <c r="CQ71" s="79">
        <v>33</v>
      </c>
      <c r="CR71" s="79">
        <v>10</v>
      </c>
      <c r="CS71" s="79">
        <v>0</v>
      </c>
      <c r="CT71" s="79">
        <v>0</v>
      </c>
      <c r="CU71" s="135"/>
      <c r="CV71" s="79"/>
      <c r="CW71" s="79"/>
      <c r="CX71" s="79"/>
      <c r="CY71" s="79"/>
      <c r="CZ71" s="79"/>
      <c r="DA71" s="79"/>
      <c r="DB71" s="79"/>
      <c r="DC71" s="79"/>
      <c r="DD71" s="136"/>
      <c r="DE71" s="79"/>
      <c r="DF71" s="79"/>
      <c r="DG71"/>
      <c r="DH71"/>
      <c r="DI71" s="79"/>
      <c r="DJ71" s="79"/>
      <c r="DK71" s="79"/>
      <c r="DL71" s="79"/>
      <c r="DM71" s="79"/>
      <c r="DN71" s="79"/>
      <c r="DO71" s="79"/>
      <c r="DP71" s="79"/>
      <c r="DQ71" s="79"/>
      <c r="DR71" s="79"/>
      <c r="DS71" s="79"/>
      <c r="DT71" s="79"/>
      <c r="DU71" s="79"/>
    </row>
    <row r="72" spans="1:125" s="137" customFormat="1" x14ac:dyDescent="0.2">
      <c r="A72" s="79" t="s">
        <v>210</v>
      </c>
      <c r="B72" s="134" t="s">
        <v>215</v>
      </c>
      <c r="C72" s="79" t="s">
        <v>216</v>
      </c>
      <c r="D72" s="79" t="s">
        <v>298</v>
      </c>
      <c r="E72" s="79" t="s">
        <v>53</v>
      </c>
      <c r="F72" s="79">
        <v>43.6</v>
      </c>
      <c r="G72" s="79">
        <v>0</v>
      </c>
      <c r="H72" s="79">
        <v>0</v>
      </c>
      <c r="I72" s="79">
        <v>41.6</v>
      </c>
      <c r="J72" s="79">
        <v>0</v>
      </c>
      <c r="K72" s="79">
        <v>0</v>
      </c>
      <c r="L72" s="79"/>
      <c r="M72" s="79"/>
      <c r="N72" s="79"/>
      <c r="O72" s="79"/>
      <c r="P72" s="79"/>
      <c r="Q72" s="79"/>
      <c r="R72" s="79"/>
      <c r="S72" s="79"/>
      <c r="T72" s="79"/>
      <c r="U72" s="79"/>
      <c r="V72" s="79"/>
      <c r="W72" s="79"/>
      <c r="X72" s="79">
        <v>21.1</v>
      </c>
      <c r="Y72" s="79">
        <v>36</v>
      </c>
      <c r="Z72" s="79">
        <v>171</v>
      </c>
      <c r="AA72" s="79">
        <v>171</v>
      </c>
      <c r="AB72" s="79">
        <v>0</v>
      </c>
      <c r="AC72" s="79">
        <v>0</v>
      </c>
      <c r="AD72" s="79"/>
      <c r="AE72" s="79"/>
      <c r="AF72" s="79"/>
      <c r="AG72" s="79"/>
      <c r="AH72" s="79"/>
      <c r="AI72" s="79"/>
      <c r="AJ72" s="79"/>
      <c r="AK72" s="79"/>
      <c r="AL72" s="79"/>
      <c r="AM72" s="79">
        <v>41</v>
      </c>
      <c r="AN72" s="79">
        <v>12710</v>
      </c>
      <c r="AO72" s="79">
        <v>310</v>
      </c>
      <c r="AP72" s="79">
        <v>1.81</v>
      </c>
      <c r="AQ72" s="79">
        <v>310</v>
      </c>
      <c r="AR72" s="79">
        <v>171</v>
      </c>
      <c r="AS72" s="79">
        <v>19.3</v>
      </c>
      <c r="AT72" s="79">
        <v>33</v>
      </c>
      <c r="AU72" s="79">
        <v>171</v>
      </c>
      <c r="AV72" s="79"/>
      <c r="AW72" s="79"/>
      <c r="AX72" s="79"/>
      <c r="AY72" s="79">
        <v>1.7</v>
      </c>
      <c r="AZ72" s="79">
        <v>1</v>
      </c>
      <c r="BA72" s="79">
        <v>59</v>
      </c>
      <c r="BB72" s="79">
        <v>5.5</v>
      </c>
      <c r="BC72" s="79">
        <v>3</v>
      </c>
      <c r="BD72" s="79">
        <v>55</v>
      </c>
      <c r="BE72" s="79">
        <v>81</v>
      </c>
      <c r="BF72" s="79">
        <v>0</v>
      </c>
      <c r="BG72" s="79">
        <v>0</v>
      </c>
      <c r="BH72" s="79">
        <v>0</v>
      </c>
      <c r="BI72" s="79">
        <v>0</v>
      </c>
      <c r="BJ72" s="79">
        <v>0</v>
      </c>
      <c r="BK72" s="79">
        <v>72</v>
      </c>
      <c r="BL72" s="79">
        <v>0</v>
      </c>
      <c r="BM72" s="79">
        <v>0</v>
      </c>
      <c r="BN72" s="79">
        <v>3</v>
      </c>
      <c r="BO72" s="79">
        <v>0</v>
      </c>
      <c r="BP72" s="79">
        <v>0</v>
      </c>
      <c r="BQ72" s="79">
        <v>95</v>
      </c>
      <c r="BR72" s="79">
        <v>0</v>
      </c>
      <c r="BS72" s="79">
        <v>0</v>
      </c>
      <c r="BT72" s="79">
        <v>4</v>
      </c>
      <c r="BU72" s="79">
        <v>0</v>
      </c>
      <c r="BV72" s="79">
        <v>0</v>
      </c>
      <c r="BW72" s="79"/>
      <c r="BX72" s="79"/>
      <c r="BY72" s="79"/>
      <c r="BZ72" s="79">
        <v>28.3</v>
      </c>
      <c r="CA72" s="79">
        <v>13</v>
      </c>
      <c r="CB72" s="79">
        <v>46</v>
      </c>
      <c r="CC72" s="79"/>
      <c r="CD72" s="79"/>
      <c r="CE72" s="79"/>
      <c r="CF72" s="79">
        <v>4.3</v>
      </c>
      <c r="CG72" s="79">
        <v>2</v>
      </c>
      <c r="CH72" s="79">
        <v>46</v>
      </c>
      <c r="CI72" s="79">
        <v>91</v>
      </c>
      <c r="CJ72" s="79">
        <v>42</v>
      </c>
      <c r="CK72" s="79">
        <v>46</v>
      </c>
      <c r="CL72" s="79">
        <v>0</v>
      </c>
      <c r="CM72" s="79">
        <v>0</v>
      </c>
      <c r="CN72" s="79">
        <v>0</v>
      </c>
      <c r="CO72" s="79"/>
      <c r="CP72" s="79"/>
      <c r="CQ72" s="79"/>
      <c r="CR72" s="79"/>
      <c r="CS72" s="79"/>
      <c r="CT72" s="79"/>
      <c r="CU72" s="135">
        <f t="shared" si="1"/>
        <v>91.304347826086953</v>
      </c>
      <c r="CV72" s="79">
        <v>42</v>
      </c>
      <c r="CW72" s="79">
        <v>46</v>
      </c>
      <c r="CX72" s="79">
        <v>0</v>
      </c>
      <c r="CY72" s="79">
        <v>0</v>
      </c>
      <c r="CZ72" s="79">
        <v>0</v>
      </c>
      <c r="DA72" s="79"/>
      <c r="DB72" s="79"/>
      <c r="DC72" s="79"/>
      <c r="DD72" s="136"/>
      <c r="DE72" s="79"/>
      <c r="DF72" s="79"/>
      <c r="DG72"/>
      <c r="DH72"/>
      <c r="DI72" s="79"/>
      <c r="DJ72" s="79"/>
      <c r="DK72" s="79"/>
      <c r="DL72" s="79"/>
      <c r="DM72" s="79"/>
      <c r="DN72" s="79"/>
      <c r="DO72" s="79"/>
      <c r="DP72" s="79"/>
      <c r="DQ72" s="79"/>
      <c r="DR72" s="79"/>
      <c r="DS72" s="79"/>
      <c r="DT72" s="79"/>
      <c r="DU72" s="79"/>
    </row>
    <row r="73" spans="1:125" s="137" customFormat="1" x14ac:dyDescent="0.2">
      <c r="A73" s="79" t="s">
        <v>211</v>
      </c>
      <c r="B73" s="134" t="s">
        <v>215</v>
      </c>
      <c r="C73" s="79" t="s">
        <v>216</v>
      </c>
      <c r="D73" s="79" t="s">
        <v>299</v>
      </c>
      <c r="E73" s="79" t="s">
        <v>53</v>
      </c>
      <c r="F73" s="79">
        <v>43.6</v>
      </c>
      <c r="G73" s="79">
        <v>0</v>
      </c>
      <c r="H73" s="79">
        <v>0</v>
      </c>
      <c r="I73" s="79">
        <v>47</v>
      </c>
      <c r="J73" s="79">
        <v>0</v>
      </c>
      <c r="K73" s="79">
        <v>0</v>
      </c>
      <c r="L73" s="79"/>
      <c r="M73" s="79"/>
      <c r="N73" s="79"/>
      <c r="O73" s="79"/>
      <c r="P73" s="79"/>
      <c r="Q73" s="79"/>
      <c r="R73" s="79"/>
      <c r="S73" s="79"/>
      <c r="T73" s="79"/>
      <c r="U73" s="79"/>
      <c r="V73" s="79"/>
      <c r="W73" s="79"/>
      <c r="X73" s="79">
        <v>26</v>
      </c>
      <c r="Y73" s="79">
        <v>34</v>
      </c>
      <c r="Z73" s="79">
        <v>131</v>
      </c>
      <c r="AA73" s="79">
        <v>131</v>
      </c>
      <c r="AB73" s="79">
        <v>0</v>
      </c>
      <c r="AC73" s="79">
        <v>0</v>
      </c>
      <c r="AD73" s="79"/>
      <c r="AE73" s="79"/>
      <c r="AF73" s="79"/>
      <c r="AG73" s="79"/>
      <c r="AH73" s="79"/>
      <c r="AI73" s="79"/>
      <c r="AJ73" s="79"/>
      <c r="AK73" s="79"/>
      <c r="AL73" s="79"/>
      <c r="AM73" s="79">
        <v>15.68</v>
      </c>
      <c r="AN73" s="79">
        <v>4233</v>
      </c>
      <c r="AO73" s="79">
        <v>270</v>
      </c>
      <c r="AP73" s="79">
        <v>2.06</v>
      </c>
      <c r="AQ73" s="79">
        <v>270</v>
      </c>
      <c r="AR73" s="79">
        <v>131</v>
      </c>
      <c r="AS73" s="79">
        <v>12.2</v>
      </c>
      <c r="AT73" s="79">
        <v>16</v>
      </c>
      <c r="AU73" s="79">
        <v>131</v>
      </c>
      <c r="AV73" s="79">
        <v>8.3000000000000007</v>
      </c>
      <c r="AW73" s="79">
        <v>1</v>
      </c>
      <c r="AX73" s="79">
        <v>12</v>
      </c>
      <c r="AY73" s="79">
        <v>0</v>
      </c>
      <c r="AZ73" s="79">
        <v>0</v>
      </c>
      <c r="BA73" s="79">
        <v>29</v>
      </c>
      <c r="BB73" s="79">
        <v>3.4</v>
      </c>
      <c r="BC73" s="79">
        <v>1</v>
      </c>
      <c r="BD73" s="79">
        <v>29</v>
      </c>
      <c r="BE73" s="79">
        <v>88</v>
      </c>
      <c r="BF73" s="79">
        <v>0</v>
      </c>
      <c r="BG73" s="79">
        <v>0</v>
      </c>
      <c r="BH73" s="79">
        <v>8</v>
      </c>
      <c r="BI73" s="79">
        <v>0</v>
      </c>
      <c r="BJ73" s="79">
        <v>0</v>
      </c>
      <c r="BK73" s="79">
        <v>69</v>
      </c>
      <c r="BL73" s="79">
        <v>0</v>
      </c>
      <c r="BM73" s="79">
        <v>0</v>
      </c>
      <c r="BN73" s="79">
        <v>0</v>
      </c>
      <c r="BO73" s="79">
        <v>0</v>
      </c>
      <c r="BP73" s="79">
        <v>0</v>
      </c>
      <c r="BQ73" s="79">
        <v>94</v>
      </c>
      <c r="BR73" s="79">
        <v>0</v>
      </c>
      <c r="BS73" s="79">
        <v>0</v>
      </c>
      <c r="BT73" s="79">
        <v>6</v>
      </c>
      <c r="BU73" s="79">
        <v>0</v>
      </c>
      <c r="BV73" s="79">
        <v>0</v>
      </c>
      <c r="BW73" s="79"/>
      <c r="BX73" s="79"/>
      <c r="BY73" s="79"/>
      <c r="BZ73" s="79">
        <v>22.9</v>
      </c>
      <c r="CA73" s="79">
        <v>8</v>
      </c>
      <c r="CB73" s="79">
        <v>35</v>
      </c>
      <c r="CC73" s="79">
        <v>5.3</v>
      </c>
      <c r="CD73" s="79">
        <v>1</v>
      </c>
      <c r="CE73" s="79">
        <v>19</v>
      </c>
      <c r="CF73" s="79">
        <v>0</v>
      </c>
      <c r="CG73" s="79">
        <v>0</v>
      </c>
      <c r="CH73" s="79">
        <v>35</v>
      </c>
      <c r="CI73" s="79">
        <v>94</v>
      </c>
      <c r="CJ73" s="79">
        <v>32</v>
      </c>
      <c r="CK73" s="79">
        <v>34</v>
      </c>
      <c r="CL73" s="79">
        <v>5</v>
      </c>
      <c r="CM73" s="79">
        <v>0</v>
      </c>
      <c r="CN73" s="79">
        <v>0</v>
      </c>
      <c r="CO73" s="79">
        <v>92</v>
      </c>
      <c r="CP73" s="79">
        <v>23</v>
      </c>
      <c r="CQ73" s="79">
        <v>25</v>
      </c>
      <c r="CR73" s="79">
        <v>3</v>
      </c>
      <c r="CS73" s="79">
        <v>0</v>
      </c>
      <c r="CT73" s="79">
        <v>0</v>
      </c>
      <c r="CU73" s="135">
        <f t="shared" ref="CU73:CU76" si="2">CV73/CW73*100</f>
        <v>100</v>
      </c>
      <c r="CV73" s="79">
        <v>9</v>
      </c>
      <c r="CW73" s="79">
        <v>9</v>
      </c>
      <c r="CX73" s="79"/>
      <c r="CY73" s="79">
        <v>0</v>
      </c>
      <c r="CZ73" s="79">
        <v>0</v>
      </c>
      <c r="DA73" s="79">
        <v>83.3</v>
      </c>
      <c r="DB73" s="79">
        <v>15</v>
      </c>
      <c r="DC73" s="79">
        <v>18</v>
      </c>
      <c r="DD73" s="136"/>
      <c r="DE73" s="79"/>
      <c r="DF73" s="79"/>
      <c r="DG73"/>
      <c r="DH73"/>
      <c r="DI73" s="79"/>
      <c r="DJ73" s="79"/>
      <c r="DK73" s="79"/>
      <c r="DL73" s="79"/>
      <c r="DM73" s="79"/>
      <c r="DN73" s="79"/>
      <c r="DO73" s="79"/>
      <c r="DP73" s="79"/>
      <c r="DQ73" s="79"/>
      <c r="DR73" s="79"/>
      <c r="DS73" s="79"/>
      <c r="DT73" s="79"/>
      <c r="DU73" s="79"/>
    </row>
    <row r="74" spans="1:125" s="137" customFormat="1" x14ac:dyDescent="0.2">
      <c r="A74" s="79" t="s">
        <v>212</v>
      </c>
      <c r="B74" s="134" t="s">
        <v>215</v>
      </c>
      <c r="C74" s="79" t="s">
        <v>216</v>
      </c>
      <c r="D74" s="79" t="s">
        <v>300</v>
      </c>
      <c r="E74" s="79" t="s">
        <v>53</v>
      </c>
      <c r="F74" s="79">
        <v>43.6</v>
      </c>
      <c r="G74" s="79">
        <v>0</v>
      </c>
      <c r="H74" s="79">
        <v>0</v>
      </c>
      <c r="I74" s="79">
        <v>44.9</v>
      </c>
      <c r="J74" s="79">
        <v>0</v>
      </c>
      <c r="K74" s="79">
        <v>0</v>
      </c>
      <c r="L74" s="79"/>
      <c r="M74" s="79"/>
      <c r="N74" s="79"/>
      <c r="O74" s="79"/>
      <c r="P74" s="79"/>
      <c r="Q74" s="79"/>
      <c r="R74" s="79"/>
      <c r="S74" s="79"/>
      <c r="T74" s="79"/>
      <c r="U74" s="79"/>
      <c r="V74" s="79"/>
      <c r="W74" s="79"/>
      <c r="X74" s="79">
        <v>12.7</v>
      </c>
      <c r="Y74" s="79">
        <v>9</v>
      </c>
      <c r="Z74" s="79">
        <v>71</v>
      </c>
      <c r="AA74" s="79">
        <v>53</v>
      </c>
      <c r="AB74" s="79">
        <v>0</v>
      </c>
      <c r="AC74" s="79">
        <v>0</v>
      </c>
      <c r="AD74" s="79"/>
      <c r="AE74" s="79"/>
      <c r="AF74" s="79"/>
      <c r="AG74" s="79"/>
      <c r="AH74" s="79"/>
      <c r="AI74" s="79"/>
      <c r="AJ74" s="79"/>
      <c r="AK74" s="79"/>
      <c r="AL74" s="79"/>
      <c r="AM74" s="79">
        <v>15.34</v>
      </c>
      <c r="AN74" s="79">
        <v>1565</v>
      </c>
      <c r="AO74" s="79">
        <v>102</v>
      </c>
      <c r="AP74" s="79">
        <v>1.92</v>
      </c>
      <c r="AQ74" s="79">
        <v>102</v>
      </c>
      <c r="AR74" s="79">
        <v>53</v>
      </c>
      <c r="AS74" s="79">
        <v>13.2</v>
      </c>
      <c r="AT74" s="79">
        <v>7</v>
      </c>
      <c r="AU74" s="79">
        <v>53</v>
      </c>
      <c r="AV74" s="79"/>
      <c r="AW74" s="79"/>
      <c r="AX74" s="79"/>
      <c r="AY74" s="79">
        <v>0</v>
      </c>
      <c r="AZ74" s="79">
        <v>0</v>
      </c>
      <c r="BA74" s="79">
        <v>22</v>
      </c>
      <c r="BB74" s="79">
        <v>18.2</v>
      </c>
      <c r="BC74" s="79">
        <v>4</v>
      </c>
      <c r="BD74" s="79">
        <v>22</v>
      </c>
      <c r="BE74" s="79">
        <v>78</v>
      </c>
      <c r="BF74" s="79">
        <v>0</v>
      </c>
      <c r="BG74" s="79">
        <v>0</v>
      </c>
      <c r="BH74" s="79">
        <v>-6</v>
      </c>
      <c r="BI74" s="79">
        <v>0</v>
      </c>
      <c r="BJ74" s="79">
        <v>0</v>
      </c>
      <c r="BK74" s="79">
        <v>43</v>
      </c>
      <c r="BL74" s="79">
        <v>0</v>
      </c>
      <c r="BM74" s="79">
        <v>0</v>
      </c>
      <c r="BN74" s="79">
        <v>-27</v>
      </c>
      <c r="BO74" s="79">
        <v>0</v>
      </c>
      <c r="BP74" s="79">
        <v>0</v>
      </c>
      <c r="BQ74" s="79">
        <v>94</v>
      </c>
      <c r="BR74" s="79">
        <v>0</v>
      </c>
      <c r="BS74" s="79">
        <v>0</v>
      </c>
      <c r="BT74" s="79">
        <v>2</v>
      </c>
      <c r="BU74" s="79">
        <v>0</v>
      </c>
      <c r="BV74" s="79">
        <v>0</v>
      </c>
      <c r="BW74" s="79"/>
      <c r="BX74" s="79"/>
      <c r="BY74" s="79"/>
      <c r="BZ74" s="79">
        <v>66.7</v>
      </c>
      <c r="CA74" s="79">
        <v>12</v>
      </c>
      <c r="CB74" s="79">
        <v>18</v>
      </c>
      <c r="CC74" s="79"/>
      <c r="CD74" s="79"/>
      <c r="CE74" s="79"/>
      <c r="CF74" s="79">
        <v>0</v>
      </c>
      <c r="CG74" s="79">
        <v>0</v>
      </c>
      <c r="CH74" s="79">
        <v>18</v>
      </c>
      <c r="CI74" s="79">
        <v>94</v>
      </c>
      <c r="CJ74" s="79">
        <v>17</v>
      </c>
      <c r="CK74" s="79">
        <v>18</v>
      </c>
      <c r="CL74" s="79">
        <v>6</v>
      </c>
      <c r="CM74" s="79">
        <v>0</v>
      </c>
      <c r="CN74" s="79">
        <v>0</v>
      </c>
      <c r="CO74" s="79">
        <v>94</v>
      </c>
      <c r="CP74" s="79">
        <v>17</v>
      </c>
      <c r="CQ74" s="79">
        <v>18</v>
      </c>
      <c r="CR74" s="79">
        <v>6</v>
      </c>
      <c r="CS74" s="79">
        <v>0</v>
      </c>
      <c r="CT74" s="79">
        <v>0</v>
      </c>
      <c r="CU74" s="135"/>
      <c r="CV74" s="79"/>
      <c r="CW74" s="79"/>
      <c r="CX74" s="79"/>
      <c r="CY74" s="79"/>
      <c r="CZ74" s="79"/>
      <c r="DA74" s="79"/>
      <c r="DB74" s="79"/>
      <c r="DC74" s="79"/>
      <c r="DD74" s="136"/>
      <c r="DE74" s="79"/>
      <c r="DF74" s="79"/>
      <c r="DG74"/>
      <c r="DH74"/>
      <c r="DI74" s="79"/>
      <c r="DJ74" s="79"/>
      <c r="DK74" s="79"/>
      <c r="DL74" s="79"/>
      <c r="DM74" s="79"/>
      <c r="DN74" s="79"/>
      <c r="DO74" s="79"/>
      <c r="DP74" s="79"/>
      <c r="DQ74" s="79"/>
      <c r="DR74" s="79"/>
      <c r="DS74" s="79"/>
      <c r="DT74" s="79"/>
      <c r="DU74" s="79"/>
    </row>
    <row r="75" spans="1:125" s="137" customFormat="1" x14ac:dyDescent="0.2">
      <c r="A75" s="79" t="s">
        <v>213</v>
      </c>
      <c r="B75" s="134" t="s">
        <v>215</v>
      </c>
      <c r="C75" s="79" t="s">
        <v>216</v>
      </c>
      <c r="D75" s="79" t="s">
        <v>301</v>
      </c>
      <c r="E75" s="79" t="s">
        <v>53</v>
      </c>
      <c r="F75" s="79">
        <v>43.6</v>
      </c>
      <c r="G75" s="79">
        <v>0</v>
      </c>
      <c r="H75" s="79">
        <v>0</v>
      </c>
      <c r="I75" s="79">
        <v>42.1</v>
      </c>
      <c r="J75" s="79">
        <v>0</v>
      </c>
      <c r="K75" s="79">
        <v>0</v>
      </c>
      <c r="L75" s="79"/>
      <c r="M75" s="79"/>
      <c r="N75" s="79"/>
      <c r="O75" s="79"/>
      <c r="P75" s="79"/>
      <c r="Q75" s="79"/>
      <c r="R75" s="79"/>
      <c r="S75" s="79"/>
      <c r="T75" s="79"/>
      <c r="U75" s="79"/>
      <c r="V75" s="79"/>
      <c r="W75" s="79"/>
      <c r="X75" s="79">
        <v>48.1</v>
      </c>
      <c r="Y75" s="79">
        <v>230</v>
      </c>
      <c r="Z75" s="79">
        <v>478</v>
      </c>
      <c r="AA75" s="79">
        <v>478</v>
      </c>
      <c r="AB75" s="79">
        <v>0</v>
      </c>
      <c r="AC75" s="79">
        <v>0</v>
      </c>
      <c r="AD75" s="79"/>
      <c r="AE75" s="79"/>
      <c r="AF75" s="79"/>
      <c r="AG75" s="79"/>
      <c r="AH75" s="79"/>
      <c r="AI75" s="79"/>
      <c r="AJ75" s="79"/>
      <c r="AK75" s="79"/>
      <c r="AL75" s="79"/>
      <c r="AM75" s="79">
        <v>19.3</v>
      </c>
      <c r="AN75" s="79">
        <v>14994</v>
      </c>
      <c r="AO75" s="79">
        <v>777</v>
      </c>
      <c r="AP75" s="79">
        <v>1.63</v>
      </c>
      <c r="AQ75" s="79">
        <v>777</v>
      </c>
      <c r="AR75" s="79">
        <v>478</v>
      </c>
      <c r="AS75" s="79">
        <v>28.2</v>
      </c>
      <c r="AT75" s="79">
        <v>135</v>
      </c>
      <c r="AU75" s="79">
        <v>478</v>
      </c>
      <c r="AV75" s="79"/>
      <c r="AW75" s="79"/>
      <c r="AX75" s="79"/>
      <c r="AY75" s="79">
        <v>0</v>
      </c>
      <c r="AZ75" s="79">
        <v>0</v>
      </c>
      <c r="BA75" s="79">
        <v>162</v>
      </c>
      <c r="BB75" s="79">
        <v>4.5</v>
      </c>
      <c r="BC75" s="79">
        <v>7</v>
      </c>
      <c r="BD75" s="79">
        <v>157</v>
      </c>
      <c r="BE75" s="79">
        <v>84</v>
      </c>
      <c r="BF75" s="79">
        <v>0</v>
      </c>
      <c r="BG75" s="79">
        <v>0</v>
      </c>
      <c r="BH75" s="79">
        <v>3</v>
      </c>
      <c r="BI75" s="79">
        <v>0</v>
      </c>
      <c r="BJ75" s="79">
        <v>0</v>
      </c>
      <c r="BK75" s="79">
        <v>74</v>
      </c>
      <c r="BL75" s="79">
        <v>0</v>
      </c>
      <c r="BM75" s="79">
        <v>0</v>
      </c>
      <c r="BN75" s="79">
        <v>4</v>
      </c>
      <c r="BO75" s="79">
        <v>0</v>
      </c>
      <c r="BP75" s="79">
        <v>0</v>
      </c>
      <c r="BQ75" s="79">
        <v>94</v>
      </c>
      <c r="BR75" s="79">
        <v>0</v>
      </c>
      <c r="BS75" s="79">
        <v>0</v>
      </c>
      <c r="BT75" s="79">
        <v>5</v>
      </c>
      <c r="BU75" s="79">
        <v>0</v>
      </c>
      <c r="BV75" s="79">
        <v>0</v>
      </c>
      <c r="BW75" s="79"/>
      <c r="BX75" s="79"/>
      <c r="BY75" s="79"/>
      <c r="BZ75" s="79">
        <v>30.1</v>
      </c>
      <c r="CA75" s="79">
        <v>44</v>
      </c>
      <c r="CB75" s="79">
        <v>146</v>
      </c>
      <c r="CC75" s="79"/>
      <c r="CD75" s="79"/>
      <c r="CE75" s="79"/>
      <c r="CF75" s="79">
        <v>4.8</v>
      </c>
      <c r="CG75" s="79">
        <v>7</v>
      </c>
      <c r="CH75" s="79">
        <v>146</v>
      </c>
      <c r="CI75" s="79">
        <v>93</v>
      </c>
      <c r="CJ75" s="79">
        <v>132</v>
      </c>
      <c r="CK75" s="79">
        <v>142</v>
      </c>
      <c r="CL75" s="79">
        <v>6</v>
      </c>
      <c r="CM75" s="79">
        <v>0</v>
      </c>
      <c r="CN75" s="79">
        <v>0</v>
      </c>
      <c r="CO75" s="79"/>
      <c r="CP75" s="79"/>
      <c r="CQ75" s="79"/>
      <c r="CR75" s="79"/>
      <c r="CS75" s="79"/>
      <c r="CT75" s="79"/>
      <c r="CU75" s="135">
        <f t="shared" si="2"/>
        <v>92.957746478873233</v>
      </c>
      <c r="CV75" s="79">
        <v>132</v>
      </c>
      <c r="CW75" s="79">
        <v>142</v>
      </c>
      <c r="CX75" s="79">
        <v>6</v>
      </c>
      <c r="CY75" s="79">
        <v>0</v>
      </c>
      <c r="CZ75" s="79">
        <v>0</v>
      </c>
      <c r="DA75" s="79">
        <v>87.5</v>
      </c>
      <c r="DB75" s="79">
        <v>14</v>
      </c>
      <c r="DC75" s="79">
        <v>16</v>
      </c>
      <c r="DD75" s="136"/>
      <c r="DE75" s="79"/>
      <c r="DF75" s="79"/>
      <c r="DG75"/>
      <c r="DH75"/>
      <c r="DI75" s="79"/>
      <c r="DJ75" s="79"/>
      <c r="DK75" s="79"/>
      <c r="DL75" s="79"/>
      <c r="DM75" s="79"/>
      <c r="DN75" s="79"/>
      <c r="DO75" s="79"/>
      <c r="DP75" s="79"/>
      <c r="DQ75" s="79"/>
      <c r="DR75" s="79"/>
      <c r="DS75" s="79"/>
      <c r="DT75" s="79"/>
      <c r="DU75" s="79"/>
    </row>
    <row r="76" spans="1:125" s="137" customFormat="1" x14ac:dyDescent="0.2">
      <c r="A76" s="79" t="s">
        <v>214</v>
      </c>
      <c r="B76" s="134" t="s">
        <v>215</v>
      </c>
      <c r="C76" s="79" t="s">
        <v>216</v>
      </c>
      <c r="D76" s="79" t="s">
        <v>298</v>
      </c>
      <c r="E76" s="79" t="s">
        <v>280</v>
      </c>
      <c r="F76" s="79">
        <v>43.6</v>
      </c>
      <c r="G76" s="79">
        <v>0</v>
      </c>
      <c r="H76" s="79">
        <v>0</v>
      </c>
      <c r="I76" s="79">
        <v>41.7</v>
      </c>
      <c r="J76" s="79">
        <v>0</v>
      </c>
      <c r="K76" s="79">
        <v>0</v>
      </c>
      <c r="L76" s="79"/>
      <c r="M76" s="79"/>
      <c r="N76" s="79"/>
      <c r="O76" s="79"/>
      <c r="P76" s="79"/>
      <c r="Q76" s="79"/>
      <c r="R76" s="79"/>
      <c r="S76" s="79"/>
      <c r="T76" s="79"/>
      <c r="U76" s="79"/>
      <c r="V76" s="79"/>
      <c r="W76" s="79"/>
      <c r="X76" s="79">
        <v>44.7</v>
      </c>
      <c r="Y76" s="79">
        <v>21</v>
      </c>
      <c r="Z76" s="79">
        <v>47</v>
      </c>
      <c r="AA76" s="79">
        <v>34</v>
      </c>
      <c r="AB76" s="79">
        <v>0</v>
      </c>
      <c r="AC76" s="79">
        <v>0</v>
      </c>
      <c r="AD76" s="79"/>
      <c r="AE76" s="79"/>
      <c r="AF76" s="79"/>
      <c r="AG76" s="79"/>
      <c r="AH76" s="79"/>
      <c r="AI76" s="79"/>
      <c r="AJ76" s="79"/>
      <c r="AK76" s="79"/>
      <c r="AL76" s="79"/>
      <c r="AM76" s="79">
        <v>11.29</v>
      </c>
      <c r="AN76" s="79">
        <v>1197</v>
      </c>
      <c r="AO76" s="79">
        <v>106</v>
      </c>
      <c r="AP76" s="79">
        <v>3.12</v>
      </c>
      <c r="AQ76" s="79">
        <v>106</v>
      </c>
      <c r="AR76" s="79">
        <v>34</v>
      </c>
      <c r="AS76" s="79">
        <v>38.200000000000003</v>
      </c>
      <c r="AT76" s="79">
        <v>13</v>
      </c>
      <c r="AU76" s="79">
        <v>34</v>
      </c>
      <c r="AV76" s="79"/>
      <c r="AW76" s="79"/>
      <c r="AX76" s="79"/>
      <c r="AY76" s="79">
        <v>9.1</v>
      </c>
      <c r="AZ76" s="79">
        <v>1</v>
      </c>
      <c r="BA76" s="79">
        <v>11</v>
      </c>
      <c r="BB76" s="79">
        <v>0</v>
      </c>
      <c r="BC76" s="79">
        <v>0</v>
      </c>
      <c r="BD76" s="79">
        <v>15</v>
      </c>
      <c r="BE76" s="79">
        <v>55</v>
      </c>
      <c r="BF76" s="79">
        <v>0</v>
      </c>
      <c r="BG76" s="79">
        <v>0</v>
      </c>
      <c r="BH76" s="79">
        <v>-15</v>
      </c>
      <c r="BI76" s="79">
        <v>0</v>
      </c>
      <c r="BJ76" s="79">
        <v>0</v>
      </c>
      <c r="BK76" s="79">
        <v>37</v>
      </c>
      <c r="BL76" s="79">
        <v>0</v>
      </c>
      <c r="BM76" s="79">
        <v>0</v>
      </c>
      <c r="BN76" s="79">
        <v>-18</v>
      </c>
      <c r="BO76" s="79">
        <v>0</v>
      </c>
      <c r="BP76" s="79">
        <v>0</v>
      </c>
      <c r="BQ76" s="79">
        <v>79</v>
      </c>
      <c r="BR76" s="79">
        <v>0</v>
      </c>
      <c r="BS76" s="79">
        <v>0</v>
      </c>
      <c r="BT76" s="79">
        <v>-3</v>
      </c>
      <c r="BU76" s="79">
        <v>0</v>
      </c>
      <c r="BV76" s="79">
        <v>0</v>
      </c>
      <c r="BW76" s="79"/>
      <c r="BX76" s="79"/>
      <c r="BY76" s="79"/>
      <c r="BZ76" s="79"/>
      <c r="CA76" s="79"/>
      <c r="CB76" s="79"/>
      <c r="CC76" s="79"/>
      <c r="CD76" s="79"/>
      <c r="CE76" s="79"/>
      <c r="CF76" s="79">
        <v>5.3</v>
      </c>
      <c r="CG76" s="79">
        <v>1</v>
      </c>
      <c r="CH76" s="79">
        <v>19</v>
      </c>
      <c r="CI76" s="79">
        <v>83</v>
      </c>
      <c r="CJ76" s="79">
        <v>15</v>
      </c>
      <c r="CK76" s="79">
        <v>18</v>
      </c>
      <c r="CL76" s="79">
        <v>0</v>
      </c>
      <c r="CM76" s="79">
        <v>0</v>
      </c>
      <c r="CN76" s="79">
        <v>0</v>
      </c>
      <c r="CO76" s="79">
        <v>91</v>
      </c>
      <c r="CP76" s="79">
        <v>10</v>
      </c>
      <c r="CQ76" s="79">
        <v>11</v>
      </c>
      <c r="CR76" s="79">
        <v>7</v>
      </c>
      <c r="CS76" s="79">
        <v>0</v>
      </c>
      <c r="CT76" s="79">
        <v>0</v>
      </c>
      <c r="CU76" s="135">
        <f t="shared" si="2"/>
        <v>71.428571428571431</v>
      </c>
      <c r="CV76" s="79">
        <v>5</v>
      </c>
      <c r="CW76" s="79">
        <v>7</v>
      </c>
      <c r="CX76" s="79"/>
      <c r="CY76" s="79">
        <v>0</v>
      </c>
      <c r="CZ76" s="79">
        <v>0</v>
      </c>
      <c r="DA76" s="79"/>
      <c r="DB76" s="79"/>
      <c r="DC76" s="79"/>
      <c r="DD76" s="136"/>
      <c r="DE76" s="79"/>
      <c r="DF76" s="79"/>
      <c r="DG76"/>
      <c r="DH76"/>
      <c r="DI76" s="79"/>
      <c r="DJ76" s="79"/>
      <c r="DK76" s="79"/>
      <c r="DL76" s="79"/>
      <c r="DM76" s="79"/>
      <c r="DN76" s="79"/>
      <c r="DO76" s="79"/>
      <c r="DP76" s="79"/>
      <c r="DQ76" s="79"/>
      <c r="DR76" s="79"/>
      <c r="DS76" s="79"/>
      <c r="DT76" s="79"/>
      <c r="DU76" s="79"/>
    </row>
    <row r="77" spans="1:125" x14ac:dyDescent="0.2">
      <c r="A77" s="28"/>
      <c r="B77" s="65"/>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c r="CC77" s="28"/>
      <c r="CD77" s="28"/>
      <c r="CE77" s="28"/>
      <c r="CF77" s="28"/>
      <c r="CG77" s="28"/>
      <c r="CH77" s="28"/>
      <c r="CI77" s="28"/>
      <c r="CJ77" s="28"/>
      <c r="CK77" s="28"/>
      <c r="CL77" s="28"/>
      <c r="CM77" s="28"/>
      <c r="CN77" s="28"/>
      <c r="CO77" s="28"/>
      <c r="CP77" s="28"/>
      <c r="CQ77" s="28"/>
      <c r="CR77" s="28"/>
      <c r="CS77" s="28"/>
      <c r="CT77" s="28"/>
      <c r="CU77" s="28"/>
      <c r="CV77" s="28"/>
      <c r="CW77" s="28"/>
      <c r="CX77" s="28"/>
      <c r="CY77" s="28"/>
      <c r="CZ77" s="28"/>
      <c r="DA77" s="28"/>
      <c r="DB77" s="28"/>
      <c r="DC77" s="28"/>
      <c r="DD77" s="28"/>
      <c r="DE77" s="28"/>
      <c r="DF77" s="28"/>
      <c r="DG77" s="28"/>
      <c r="DH77" s="28"/>
      <c r="DI77" s="28"/>
      <c r="DJ77" s="28"/>
      <c r="DK77" s="28"/>
      <c r="DL77" s="28"/>
      <c r="DM77" s="28"/>
      <c r="DN77" s="28"/>
      <c r="DO77" s="28"/>
      <c r="DP77" s="28"/>
      <c r="DQ77" s="28"/>
      <c r="DR77" s="28"/>
      <c r="DS77" s="28"/>
      <c r="DT77" s="28"/>
      <c r="DU77" s="28"/>
    </row>
    <row r="92" spans="1:125" x14ac:dyDescent="0.2">
      <c r="A92" t="s">
        <v>87</v>
      </c>
      <c r="B92" s="1" t="s">
        <v>310</v>
      </c>
      <c r="C92" t="s">
        <v>94</v>
      </c>
      <c r="D92" t="s">
        <v>228</v>
      </c>
      <c r="E92" t="s">
        <v>45</v>
      </c>
      <c r="F92">
        <v>43.1</v>
      </c>
      <c r="G92">
        <v>0</v>
      </c>
      <c r="H92">
        <v>0</v>
      </c>
      <c r="I92">
        <v>42.1</v>
      </c>
      <c r="J92">
        <v>0</v>
      </c>
      <c r="K92">
        <v>0</v>
      </c>
      <c r="L92">
        <v>3.7</v>
      </c>
      <c r="M92">
        <v>3</v>
      </c>
      <c r="N92">
        <v>82</v>
      </c>
      <c r="O92">
        <v>52.4</v>
      </c>
      <c r="P92">
        <v>43</v>
      </c>
      <c r="Q92">
        <v>82</v>
      </c>
      <c r="R92">
        <v>9.8000000000000007</v>
      </c>
      <c r="S92">
        <v>0</v>
      </c>
      <c r="T92">
        <v>0</v>
      </c>
      <c r="U92">
        <v>11.4</v>
      </c>
      <c r="V92">
        <v>0</v>
      </c>
      <c r="W92">
        <v>0</v>
      </c>
      <c r="AD92">
        <v>52</v>
      </c>
      <c r="AE92">
        <v>0</v>
      </c>
      <c r="AF92">
        <v>0</v>
      </c>
      <c r="BW92">
        <v>19.399999999999999</v>
      </c>
      <c r="BX92">
        <v>13</v>
      </c>
      <c r="BY92">
        <v>67</v>
      </c>
      <c r="DJ92">
        <v>58</v>
      </c>
      <c r="DK92">
        <v>0</v>
      </c>
      <c r="DL92">
        <v>0</v>
      </c>
      <c r="DM92">
        <v>31</v>
      </c>
      <c r="DN92">
        <v>0</v>
      </c>
      <c r="DO92">
        <v>0</v>
      </c>
      <c r="DP92">
        <v>140</v>
      </c>
      <c r="DQ92">
        <v>0</v>
      </c>
      <c r="DR92">
        <v>0</v>
      </c>
      <c r="DS92">
        <v>138</v>
      </c>
      <c r="DT92">
        <v>0</v>
      </c>
      <c r="DU92">
        <v>0</v>
      </c>
    </row>
    <row r="94" spans="1:125" x14ac:dyDescent="0.2">
      <c r="A94" t="s">
        <v>90</v>
      </c>
      <c r="B94" s="1" t="s">
        <v>313</v>
      </c>
      <c r="C94" t="s">
        <v>94</v>
      </c>
      <c r="D94" t="s">
        <v>232</v>
      </c>
      <c r="E94" t="s">
        <v>233</v>
      </c>
      <c r="F94">
        <v>43.1</v>
      </c>
      <c r="G94">
        <v>0</v>
      </c>
      <c r="H94">
        <v>0</v>
      </c>
      <c r="I94">
        <v>42.5</v>
      </c>
      <c r="J94">
        <v>0</v>
      </c>
      <c r="K94">
        <v>0</v>
      </c>
      <c r="L94">
        <v>6.5</v>
      </c>
      <c r="M94">
        <v>4</v>
      </c>
      <c r="N94">
        <v>62</v>
      </c>
      <c r="O94">
        <v>58.1</v>
      </c>
      <c r="P94">
        <v>36</v>
      </c>
      <c r="Q94">
        <v>62</v>
      </c>
      <c r="R94">
        <v>9.8000000000000007</v>
      </c>
      <c r="S94">
        <v>0</v>
      </c>
      <c r="T94">
        <v>0</v>
      </c>
      <c r="U94">
        <v>11.3</v>
      </c>
      <c r="V94">
        <v>0</v>
      </c>
      <c r="W94">
        <v>0</v>
      </c>
      <c r="AD94">
        <v>41</v>
      </c>
      <c r="AE94">
        <v>0</v>
      </c>
      <c r="AF94">
        <v>0</v>
      </c>
      <c r="BW94">
        <v>14</v>
      </c>
      <c r="BX94">
        <v>7</v>
      </c>
      <c r="BY94">
        <v>50</v>
      </c>
      <c r="DJ94">
        <v>24</v>
      </c>
      <c r="DK94">
        <v>0</v>
      </c>
      <c r="DL94">
        <v>0</v>
      </c>
      <c r="DM94">
        <v>15</v>
      </c>
      <c r="DN94">
        <v>0</v>
      </c>
      <c r="DO94">
        <v>0</v>
      </c>
      <c r="DP94">
        <v>24</v>
      </c>
      <c r="DQ94">
        <v>0</v>
      </c>
      <c r="DR94">
        <v>0</v>
      </c>
      <c r="DS94">
        <v>23</v>
      </c>
      <c r="DT94">
        <v>0</v>
      </c>
      <c r="DU94">
        <v>0</v>
      </c>
    </row>
  </sheetData>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92"/>
  <sheetViews>
    <sheetView topLeftCell="DC1" zoomScaleNormal="100" workbookViewId="0">
      <selection activeCell="D15" sqref="D15"/>
    </sheetView>
  </sheetViews>
  <sheetFormatPr baseColWidth="10" defaultRowHeight="12.75" x14ac:dyDescent="0.2"/>
  <cols>
    <col min="1" max="1" width="11.7109375" customWidth="1"/>
    <col min="2" max="2" width="10.7109375" style="1" bestFit="1" customWidth="1"/>
    <col min="3" max="3" width="14" customWidth="1"/>
    <col min="4" max="4" width="31.85546875" customWidth="1"/>
    <col min="5" max="5" width="26.85546875" customWidth="1"/>
    <col min="6" max="125" width="31.85546875" customWidth="1"/>
    <col min="126" max="145" width="31.85546875" style="3" customWidth="1"/>
    <col min="146" max="146" width="25.42578125" style="3" customWidth="1"/>
    <col min="147" max="147" width="29.140625" style="3" bestFit="1" customWidth="1"/>
    <col min="148" max="148" width="31.28515625" style="3" bestFit="1" customWidth="1"/>
    <col min="149" max="149" width="23.140625" style="3" bestFit="1" customWidth="1"/>
    <col min="150" max="150" width="20.5703125" style="3" bestFit="1" customWidth="1"/>
    <col min="151" max="151" width="22.85546875" style="3" bestFit="1" customWidth="1"/>
    <col min="152" max="152" width="17" style="3" bestFit="1" customWidth="1"/>
    <col min="153" max="153" width="20.5703125" style="3" bestFit="1" customWidth="1"/>
    <col min="154" max="154" width="22.85546875" style="3" bestFit="1" customWidth="1"/>
    <col min="155" max="155" width="8.85546875" style="3" bestFit="1" customWidth="1"/>
    <col min="156" max="156" width="29.140625" style="3" bestFit="1" customWidth="1"/>
    <col min="157" max="157" width="31.28515625" style="3" bestFit="1" customWidth="1"/>
    <col min="158" max="158" width="36.42578125" style="3" bestFit="1" customWidth="1"/>
    <col min="159" max="159" width="29.140625" style="3" bestFit="1" customWidth="1"/>
    <col min="160" max="160" width="31.28515625" style="3" bestFit="1" customWidth="1"/>
    <col min="161" max="161" width="38" style="3" bestFit="1" customWidth="1"/>
    <col min="162" max="162" width="29.140625" style="3" bestFit="1" customWidth="1"/>
    <col min="163" max="163" width="31.28515625" style="3" bestFit="1" customWidth="1"/>
    <col min="164" max="164" width="41.42578125" style="3" bestFit="1" customWidth="1"/>
    <col min="165" max="165" width="29.140625" style="3" bestFit="1" customWidth="1"/>
    <col min="166" max="166" width="31.28515625" style="3" bestFit="1" customWidth="1"/>
    <col min="167" max="167" width="33.85546875" style="3" bestFit="1" customWidth="1"/>
    <col min="168" max="168" width="29.140625" style="3" bestFit="1" customWidth="1"/>
    <col min="169" max="169" width="31.28515625" style="3" bestFit="1" customWidth="1"/>
    <col min="170" max="170" width="33.85546875" style="3" bestFit="1" customWidth="1"/>
    <col min="171" max="171" width="29.140625" style="3" bestFit="1" customWidth="1"/>
    <col min="172" max="172" width="31.28515625" style="3" bestFit="1" customWidth="1"/>
    <col min="173" max="173" width="33.85546875" style="3" bestFit="1" customWidth="1"/>
    <col min="174" max="174" width="29.140625" style="3" bestFit="1" customWidth="1"/>
    <col min="175" max="175" width="31.28515625" style="3" bestFit="1" customWidth="1"/>
    <col min="176" max="176" width="46.28515625" style="3" bestFit="1" customWidth="1"/>
    <col min="177" max="177" width="29.140625" style="3" bestFit="1" customWidth="1"/>
    <col min="178" max="178" width="31.28515625" style="3" bestFit="1" customWidth="1"/>
    <col min="179" max="179" width="46.28515625" style="3" bestFit="1" customWidth="1"/>
    <col min="180" max="180" width="29.140625" style="3" bestFit="1" customWidth="1"/>
    <col min="181" max="181" width="31.28515625" style="3" bestFit="1" customWidth="1"/>
    <col min="182" max="182" width="46.28515625" style="3" bestFit="1" customWidth="1"/>
    <col min="183" max="183" width="29.140625" style="3" bestFit="1" customWidth="1"/>
    <col min="184" max="184" width="31.28515625" style="3" bestFit="1" customWidth="1"/>
    <col min="185" max="185" width="46.28515625" style="3" bestFit="1" customWidth="1"/>
    <col min="186" max="186" width="29.140625" style="3" bestFit="1" customWidth="1"/>
    <col min="187" max="187" width="31.28515625" style="3" bestFit="1" customWidth="1"/>
    <col min="188" max="188" width="41.85546875" style="3" bestFit="1" customWidth="1"/>
    <col min="189" max="189" width="29.140625" style="3" bestFit="1" customWidth="1"/>
    <col min="190" max="190" width="31.28515625" style="3" bestFit="1" customWidth="1"/>
    <col min="191" max="191" width="26" style="3" bestFit="1" customWidth="1"/>
    <col min="192" max="192" width="29.140625" style="3" bestFit="1" customWidth="1"/>
    <col min="193" max="193" width="31.28515625" style="3" bestFit="1" customWidth="1"/>
    <col min="194" max="194" width="26" style="3" bestFit="1" customWidth="1"/>
    <col min="195" max="195" width="29.140625" style="3" bestFit="1" customWidth="1"/>
    <col min="196" max="196" width="31.28515625" style="3" bestFit="1" customWidth="1"/>
    <col min="197" max="197" width="33" style="3" bestFit="1" customWidth="1"/>
    <col min="198" max="198" width="29.140625" style="3" bestFit="1" customWidth="1"/>
    <col min="199" max="199" width="31.28515625" style="3" bestFit="1" customWidth="1"/>
    <col min="200" max="200" width="33.28515625" style="3" bestFit="1" customWidth="1"/>
    <col min="201" max="201" width="29.140625" style="3" bestFit="1" customWidth="1"/>
    <col min="202" max="203" width="31.28515625" style="3" bestFit="1" customWidth="1"/>
    <col min="204" max="204" width="34.42578125" style="3" bestFit="1" customWidth="1"/>
    <col min="205" max="205" width="36.7109375" style="3" bestFit="1" customWidth="1"/>
    <col min="206" max="206" width="38.85546875" style="3" bestFit="1" customWidth="1"/>
    <col min="207" max="207" width="31.28515625" style="3" bestFit="1" customWidth="1"/>
    <col min="208" max="208" width="51.42578125" style="3" bestFit="1" customWidth="1"/>
    <col min="209" max="209" width="31.28515625" style="3" bestFit="1" customWidth="1"/>
    <col min="210" max="210" width="66.28515625" style="3" bestFit="1" customWidth="1"/>
    <col min="211" max="211" width="31.28515625" style="3" bestFit="1" customWidth="1"/>
    <col min="212" max="212" width="66.85546875" style="3" bestFit="1" customWidth="1"/>
    <col min="213" max="213" width="31.28515625" style="3" bestFit="1" customWidth="1"/>
    <col min="214" max="214" width="44.42578125" style="3" bestFit="1" customWidth="1"/>
    <col min="215" max="215" width="31.28515625" style="3" bestFit="1" customWidth="1"/>
    <col min="216" max="216" width="63.7109375" style="3" bestFit="1" customWidth="1"/>
    <col min="217" max="217" width="31.28515625" style="3" bestFit="1" customWidth="1"/>
    <col min="218" max="218" width="29.140625" style="3" bestFit="1" customWidth="1"/>
    <col min="219" max="219" width="31.28515625" style="3" bestFit="1" customWidth="1"/>
    <col min="220" max="220" width="51.85546875" style="3" bestFit="1" customWidth="1"/>
    <col min="221" max="221" width="31.28515625" style="3" bestFit="1" customWidth="1"/>
    <col min="222" max="222" width="41.140625" style="3" bestFit="1" customWidth="1"/>
    <col min="223" max="223" width="31.28515625" style="3" bestFit="1" customWidth="1"/>
    <col min="224" max="224" width="42.7109375" style="3" bestFit="1" customWidth="1"/>
    <col min="225" max="225" width="31.28515625" style="3" bestFit="1" customWidth="1"/>
    <col min="226" max="226" width="41.5703125" style="3" bestFit="1" customWidth="1"/>
    <col min="227" max="227" width="31.28515625" style="3" bestFit="1" customWidth="1"/>
    <col min="228" max="228" width="43.140625" style="3" bestFit="1" customWidth="1"/>
    <col min="229" max="229" width="31.28515625" style="3" bestFit="1" customWidth="1"/>
    <col min="230" max="230" width="39" style="3" bestFit="1" customWidth="1"/>
    <col min="231" max="231" width="31.28515625" style="3" bestFit="1" customWidth="1"/>
    <col min="232" max="232" width="51.140625" style="3" bestFit="1" customWidth="1"/>
    <col min="233" max="233" width="31.28515625" style="3" bestFit="1" customWidth="1"/>
    <col min="234" max="234" width="52.7109375" style="3" bestFit="1" customWidth="1"/>
    <col min="235" max="235" width="31.28515625" style="3" bestFit="1" customWidth="1"/>
    <col min="236" max="236" width="51.5703125" style="3" bestFit="1" customWidth="1"/>
    <col min="237" max="237" width="31.28515625" style="3" bestFit="1" customWidth="1"/>
    <col min="238" max="238" width="53.140625" style="3" bestFit="1" customWidth="1"/>
    <col min="239" max="239" width="31.28515625" style="3" bestFit="1" customWidth="1"/>
    <col min="240" max="240" width="49.5703125" style="3" bestFit="1" customWidth="1"/>
    <col min="241" max="241" width="31.28515625" style="3" bestFit="1" customWidth="1"/>
    <col min="242" max="242" width="46.28515625" style="3" bestFit="1" customWidth="1"/>
    <col min="243" max="243" width="31.28515625" style="3" bestFit="1" customWidth="1"/>
    <col min="244" max="244" width="39" style="3" bestFit="1" customWidth="1"/>
    <col min="245" max="245" width="31.28515625" style="3" bestFit="1" customWidth="1"/>
    <col min="246" max="246" width="39.5703125" style="3" bestFit="1" customWidth="1"/>
    <col min="247" max="247" width="31.28515625" style="3" bestFit="1" customWidth="1"/>
    <col min="248" max="248" width="49" style="3" bestFit="1" customWidth="1"/>
    <col min="249" max="249" width="31.28515625" style="3" bestFit="1" customWidth="1"/>
    <col min="250" max="250" width="48" style="3" bestFit="1" customWidth="1"/>
    <col min="251" max="251" width="31.28515625" style="3" bestFit="1" customWidth="1"/>
    <col min="252" max="252" width="54.5703125" style="3" bestFit="1" customWidth="1"/>
    <col min="253" max="253" width="31.28515625" style="3" bestFit="1" customWidth="1"/>
    <col min="254" max="254" width="56.5703125" style="3" bestFit="1" customWidth="1"/>
    <col min="255" max="255" width="31.28515625" style="3" bestFit="1" customWidth="1"/>
    <col min="256" max="256" width="58.140625" style="3" bestFit="1" customWidth="1"/>
    <col min="257" max="257" width="31.28515625" style="3" bestFit="1" customWidth="1"/>
    <col min="258" max="258" width="44.7109375" style="3" bestFit="1" customWidth="1"/>
    <col min="259" max="259" width="31.28515625" style="3" bestFit="1" customWidth="1"/>
    <col min="260" max="260" width="43.42578125" style="3" bestFit="1" customWidth="1"/>
    <col min="261" max="261" width="31.28515625" style="3" bestFit="1" customWidth="1"/>
    <col min="262" max="262" width="42.140625" style="3" bestFit="1" customWidth="1"/>
    <col min="263" max="263" width="31.28515625" style="3" bestFit="1" customWidth="1"/>
    <col min="264" max="264" width="45.7109375" style="3" bestFit="1" customWidth="1"/>
    <col min="265" max="265" width="31.28515625" style="3" bestFit="1" customWidth="1"/>
    <col min="266" max="266" width="46.42578125" style="3" bestFit="1" customWidth="1"/>
    <col min="267" max="267" width="31.28515625" style="3" bestFit="1" customWidth="1"/>
    <col min="268" max="268" width="42.140625" style="3" bestFit="1" customWidth="1"/>
    <col min="269" max="269" width="31.28515625" style="3" bestFit="1" customWidth="1"/>
    <col min="270" max="270" width="40.7109375" style="3" bestFit="1" customWidth="1"/>
    <col min="271" max="271" width="31.28515625" style="3" bestFit="1" customWidth="1"/>
    <col min="272" max="272" width="47.42578125" style="3" bestFit="1" customWidth="1"/>
    <col min="273" max="273" width="31.28515625" style="3" bestFit="1" customWidth="1"/>
    <col min="274" max="274" width="44.85546875" style="3" bestFit="1" customWidth="1"/>
    <col min="275" max="275" width="31.28515625" style="3" bestFit="1" customWidth="1"/>
    <col min="276" max="276" width="42.28515625" style="3" bestFit="1" customWidth="1"/>
    <col min="277" max="277" width="31.28515625" style="3" bestFit="1" customWidth="1"/>
    <col min="278" max="278" width="40.85546875" style="3" bestFit="1" customWidth="1"/>
    <col min="279" max="279" width="31.28515625" style="3" bestFit="1" customWidth="1"/>
    <col min="280" max="280" width="41" style="3" bestFit="1" customWidth="1"/>
    <col min="281" max="281" width="31.28515625" style="3" bestFit="1" customWidth="1"/>
    <col min="282" max="282" width="44.5703125" style="3" bestFit="1" customWidth="1"/>
    <col min="283" max="283" width="31.28515625" style="3" bestFit="1" customWidth="1"/>
    <col min="284" max="284" width="45.140625" style="3" bestFit="1" customWidth="1"/>
    <col min="285" max="285" width="31.28515625" style="3" bestFit="1" customWidth="1"/>
    <col min="286" max="286" width="43.42578125" style="3" bestFit="1" customWidth="1"/>
    <col min="287" max="287" width="31.28515625" style="3" bestFit="1" customWidth="1"/>
    <col min="288" max="288" width="45.28515625" style="3" bestFit="1" customWidth="1"/>
    <col min="289" max="289" width="31.28515625" style="3" bestFit="1" customWidth="1"/>
    <col min="290" max="290" width="48.140625" style="3" bestFit="1" customWidth="1"/>
    <col min="291" max="291" width="31.28515625" style="3" bestFit="1" customWidth="1"/>
    <col min="292" max="292" width="48.85546875" style="3" bestFit="1" customWidth="1"/>
    <col min="293" max="293" width="31.28515625" style="3" bestFit="1" customWidth="1"/>
    <col min="294" max="294" width="50.7109375" style="3" bestFit="1" customWidth="1"/>
    <col min="295" max="295" width="31.28515625" style="3" bestFit="1" customWidth="1"/>
    <col min="296" max="296" width="46.28515625" style="3" bestFit="1" customWidth="1"/>
    <col min="297" max="297" width="31.28515625" style="3" bestFit="1" customWidth="1"/>
    <col min="298" max="298" width="45" style="3" bestFit="1" customWidth="1"/>
    <col min="299" max="299" width="31.28515625" style="3" bestFit="1" customWidth="1"/>
    <col min="300" max="300" width="45.140625" style="3" bestFit="1" customWidth="1"/>
    <col min="301" max="301" width="31.28515625" style="3" bestFit="1" customWidth="1"/>
    <col min="302" max="302" width="49.28515625" style="3" bestFit="1" customWidth="1"/>
    <col min="303" max="303" width="31.28515625" style="3" bestFit="1" customWidth="1"/>
    <col min="304" max="304" width="49.42578125" style="3" bestFit="1" customWidth="1"/>
    <col min="305" max="305" width="31.28515625" style="3" bestFit="1" customWidth="1"/>
    <col min="306" max="306" width="43.42578125" style="3" bestFit="1" customWidth="1"/>
    <col min="307" max="307" width="31.28515625" style="3" bestFit="1" customWidth="1"/>
    <col min="308" max="308" width="47.5703125" style="3" bestFit="1" customWidth="1"/>
    <col min="309" max="309" width="31.28515625" style="3" bestFit="1" customWidth="1"/>
    <col min="310" max="310" width="45.7109375" style="3" bestFit="1" customWidth="1"/>
    <col min="311" max="311" width="31.28515625" style="3" bestFit="1" customWidth="1"/>
    <col min="312" max="312" width="46.42578125" style="3" bestFit="1" customWidth="1"/>
    <col min="313" max="313" width="31.28515625" style="3" bestFit="1" customWidth="1"/>
    <col min="314" max="314" width="49.5703125" style="3" bestFit="1" customWidth="1"/>
    <col min="315" max="315" width="31.28515625" style="3" bestFit="1" customWidth="1"/>
    <col min="316" max="316" width="54" style="3" bestFit="1" customWidth="1"/>
    <col min="317" max="317" width="31.28515625" style="3" bestFit="1" customWidth="1"/>
    <col min="318" max="318" width="38.5703125" style="3" bestFit="1" customWidth="1"/>
    <col min="319" max="319" width="31.28515625" style="3" bestFit="1" customWidth="1"/>
    <col min="320" max="320" width="37.28515625" style="3" bestFit="1" customWidth="1"/>
    <col min="321" max="321" width="31.28515625" style="3" bestFit="1" customWidth="1"/>
    <col min="322" max="322" width="37.42578125" style="3" bestFit="1" customWidth="1"/>
    <col min="323" max="323" width="31.28515625" style="3" bestFit="1" customWidth="1"/>
    <col min="324" max="324" width="40.85546875" style="3" bestFit="1" customWidth="1"/>
    <col min="325" max="325" width="31.28515625" style="3" bestFit="1" customWidth="1"/>
    <col min="326" max="326" width="42.28515625" style="3" bestFit="1" customWidth="1"/>
    <col min="327" max="327" width="31.28515625" style="3" bestFit="1" customWidth="1"/>
    <col min="328" max="328" width="41.42578125" style="3" bestFit="1" customWidth="1"/>
    <col min="329" max="329" width="31.28515625" style="3" bestFit="1" customWidth="1"/>
    <col min="330" max="330" width="39.7109375" style="3" bestFit="1" customWidth="1"/>
    <col min="331" max="331" width="31.28515625" style="3" bestFit="1" customWidth="1"/>
    <col min="332" max="332" width="41.5703125" style="3" bestFit="1" customWidth="1"/>
    <col min="333" max="333" width="31.28515625" style="3" bestFit="1" customWidth="1"/>
    <col min="334" max="334" width="43.28515625" style="3" bestFit="1" customWidth="1"/>
    <col min="335" max="335" width="31.28515625" style="3" bestFit="1" customWidth="1"/>
    <col min="336" max="336" width="39.85546875" style="3" bestFit="1" customWidth="1"/>
    <col min="337" max="337" width="31.28515625" style="3" bestFit="1" customWidth="1"/>
    <col min="338" max="338" width="41.42578125" style="3" bestFit="1" customWidth="1"/>
    <col min="339" max="339" width="31.28515625" style="3" bestFit="1" customWidth="1"/>
    <col min="340" max="340" width="48.140625" style="3" bestFit="1" customWidth="1"/>
    <col min="341" max="341" width="31.28515625" style="3" bestFit="1" customWidth="1"/>
    <col min="342" max="342" width="46.7109375" style="3" bestFit="1" customWidth="1"/>
    <col min="343" max="343" width="31.28515625" style="3" bestFit="1" customWidth="1"/>
    <col min="344" max="344" width="36.42578125" style="3" bestFit="1" customWidth="1"/>
    <col min="345" max="345" width="31.28515625" style="3" bestFit="1" customWidth="1"/>
    <col min="346" max="346" width="38" style="3" bestFit="1" customWidth="1"/>
    <col min="347" max="347" width="31.28515625" style="3" bestFit="1" customWidth="1"/>
    <col min="348" max="348" width="41.42578125" style="3" bestFit="1" customWidth="1"/>
    <col min="349" max="349" width="31.28515625" style="3" bestFit="1" customWidth="1"/>
    <col min="350" max="350" width="33.85546875" style="3" bestFit="1" customWidth="1"/>
    <col min="351" max="351" width="31.28515625" style="3" bestFit="1" customWidth="1"/>
    <col min="352" max="352" width="33.85546875" style="3" bestFit="1" customWidth="1"/>
    <col min="353" max="353" width="31.28515625" style="3" bestFit="1" customWidth="1"/>
    <col min="354" max="354" width="33.85546875" style="3" bestFit="1" customWidth="1"/>
    <col min="355" max="355" width="31.28515625" style="3" bestFit="1" customWidth="1"/>
    <col min="356" max="356" width="41.5703125" style="3" bestFit="1" customWidth="1"/>
    <col min="357" max="357" width="31.28515625" style="3" bestFit="1" customWidth="1"/>
    <col min="358" max="358" width="40.140625" style="3" bestFit="1" customWidth="1"/>
    <col min="359" max="359" width="31.28515625" style="3" bestFit="1" customWidth="1"/>
    <col min="360" max="360" width="43.140625" style="3" bestFit="1" customWidth="1"/>
    <col min="361" max="361" width="31.28515625" style="3" bestFit="1" customWidth="1"/>
    <col min="362" max="362" width="41.5703125" style="3" bestFit="1" customWidth="1"/>
    <col min="363" max="363" width="31.28515625" style="3" bestFit="1" customWidth="1"/>
    <col min="364" max="364" width="39.85546875" style="3" bestFit="1" customWidth="1"/>
    <col min="365" max="365" width="31.28515625" style="3" bestFit="1" customWidth="1"/>
    <col min="366" max="366" width="59.42578125" style="3" bestFit="1" customWidth="1"/>
    <col min="367" max="367" width="31.28515625" style="3" bestFit="1" customWidth="1"/>
    <col min="368" max="368" width="40.28515625" style="3" bestFit="1" customWidth="1"/>
    <col min="369" max="369" width="31.28515625" style="3" bestFit="1" customWidth="1"/>
    <col min="370" max="370" width="45.28515625" style="3" bestFit="1" customWidth="1"/>
    <col min="371" max="371" width="31.28515625" style="3" bestFit="1" customWidth="1"/>
    <col min="372" max="372" width="45.7109375" style="3" bestFit="1" customWidth="1"/>
    <col min="373" max="373" width="31.28515625" style="3" bestFit="1" customWidth="1"/>
    <col min="374" max="374" width="46.28515625" style="3" bestFit="1" customWidth="1"/>
    <col min="375" max="375" width="31.28515625" style="3" bestFit="1" customWidth="1"/>
    <col min="376" max="376" width="46.28515625" style="3" bestFit="1" customWidth="1"/>
    <col min="377" max="377" width="31.28515625" style="3" bestFit="1" customWidth="1"/>
    <col min="378" max="378" width="46.28515625" style="3" bestFit="1" customWidth="1"/>
    <col min="379" max="379" width="31.28515625" style="3" bestFit="1" customWidth="1"/>
    <col min="380" max="380" width="46.28515625" style="3" bestFit="1" customWidth="1"/>
    <col min="381" max="381" width="31.28515625" style="3" bestFit="1" customWidth="1"/>
    <col min="382" max="382" width="50.7109375" style="3" bestFit="1" customWidth="1"/>
    <col min="383" max="383" width="31.28515625" style="3" bestFit="1" customWidth="1"/>
    <col min="384" max="384" width="45.28515625" style="3" bestFit="1" customWidth="1"/>
    <col min="385" max="385" width="31.28515625" style="3" bestFit="1" customWidth="1"/>
    <col min="386" max="386" width="49" style="3" bestFit="1" customWidth="1"/>
    <col min="387" max="387" width="31.28515625" style="3" bestFit="1" customWidth="1"/>
    <col min="388" max="388" width="44.42578125" style="3" bestFit="1" customWidth="1"/>
    <col min="389" max="389" width="31.28515625" style="3" bestFit="1" customWidth="1"/>
    <col min="390" max="390" width="76.42578125" style="3" bestFit="1" customWidth="1"/>
    <col min="391" max="391" width="31.28515625" style="3" bestFit="1" customWidth="1"/>
    <col min="392" max="392" width="64.42578125" style="3" bestFit="1" customWidth="1"/>
    <col min="393" max="393" width="31.28515625" style="3" bestFit="1" customWidth="1"/>
    <col min="394" max="394" width="61.85546875" style="3" bestFit="1" customWidth="1"/>
    <col min="395" max="395" width="31.28515625" style="3" bestFit="1" customWidth="1"/>
    <col min="396" max="396" width="55.140625" style="3" bestFit="1" customWidth="1"/>
    <col min="397" max="397" width="31.28515625" style="3" bestFit="1" customWidth="1"/>
    <col min="398" max="398" width="53.28515625" style="3" bestFit="1" customWidth="1"/>
    <col min="399" max="399" width="31.28515625" style="3" bestFit="1" customWidth="1"/>
    <col min="400" max="400" width="42" style="3" bestFit="1" customWidth="1"/>
    <col min="401" max="401" width="31.28515625" style="3" bestFit="1" customWidth="1"/>
    <col min="402" max="402" width="39.42578125" style="3" bestFit="1" customWidth="1"/>
    <col min="403" max="403" width="31.28515625" style="3" bestFit="1" customWidth="1"/>
    <col min="404" max="404" width="53.42578125" style="3" bestFit="1" customWidth="1"/>
    <col min="405" max="405" width="31.28515625" style="3" bestFit="1" customWidth="1"/>
    <col min="406" max="406" width="42.140625" style="3" bestFit="1" customWidth="1"/>
    <col min="407" max="407" width="31.28515625" style="3" bestFit="1" customWidth="1"/>
    <col min="408" max="408" width="39.5703125" style="3" bestFit="1" customWidth="1"/>
    <col min="409" max="409" width="31.28515625" style="3" bestFit="1" customWidth="1"/>
    <col min="410" max="410" width="41.85546875" style="3" bestFit="1" customWidth="1"/>
    <col min="411" max="411" width="31.28515625" style="3" bestFit="1" customWidth="1"/>
    <col min="412" max="412" width="29.140625" style="3" bestFit="1" customWidth="1"/>
    <col min="413" max="413" width="31.28515625" style="3" bestFit="1" customWidth="1"/>
    <col min="414" max="414" width="29.140625" style="3" bestFit="1" customWidth="1"/>
    <col min="415" max="415" width="31.28515625" style="3" bestFit="1" customWidth="1"/>
    <col min="416" max="416" width="33" style="3" bestFit="1" customWidth="1"/>
    <col min="417" max="417" width="31.28515625" style="3" bestFit="1" customWidth="1"/>
    <col min="418" max="418" width="33.28515625" style="3" bestFit="1" customWidth="1"/>
    <col min="419" max="419" width="31.28515625" style="3" bestFit="1" customWidth="1"/>
    <col min="420" max="420" width="29.140625" style="3" bestFit="1" customWidth="1"/>
    <col min="421" max="421" width="31.28515625" style="3" bestFit="1" customWidth="1"/>
    <col min="422" max="422" width="34.42578125" style="3" bestFit="1" customWidth="1"/>
    <col min="423" max="423" width="36.7109375" style="3" bestFit="1" customWidth="1"/>
    <col min="424" max="16384" width="11.42578125" style="3"/>
  </cols>
  <sheetData>
    <row r="1" spans="1:16384" x14ac:dyDescent="0.2">
      <c r="A1" s="46" t="s">
        <v>18</v>
      </c>
      <c r="B1" s="47" t="s">
        <v>3638</v>
      </c>
    </row>
    <row r="2" spans="1:16384" x14ac:dyDescent="0.2">
      <c r="A2" s="68">
        <v>1</v>
      </c>
      <c r="B2" s="68">
        <v>2</v>
      </c>
      <c r="C2" s="68">
        <v>3</v>
      </c>
      <c r="D2" s="68">
        <v>4</v>
      </c>
      <c r="E2" s="68">
        <v>5</v>
      </c>
      <c r="F2" s="68">
        <v>6</v>
      </c>
      <c r="G2" s="68">
        <v>7</v>
      </c>
      <c r="H2" s="68">
        <v>8</v>
      </c>
      <c r="I2" s="68">
        <v>9</v>
      </c>
      <c r="J2" s="68">
        <v>10</v>
      </c>
      <c r="K2" s="68">
        <v>11</v>
      </c>
      <c r="L2" s="68">
        <v>12</v>
      </c>
      <c r="M2" s="68">
        <v>13</v>
      </c>
      <c r="N2" s="68">
        <v>14</v>
      </c>
      <c r="O2" s="68">
        <v>15</v>
      </c>
      <c r="P2" s="68">
        <v>16</v>
      </c>
      <c r="Q2" s="68">
        <v>17</v>
      </c>
      <c r="R2" s="68">
        <v>18</v>
      </c>
      <c r="S2" s="68">
        <v>19</v>
      </c>
      <c r="T2" s="68">
        <v>20</v>
      </c>
      <c r="U2" s="68">
        <v>21</v>
      </c>
      <c r="V2" s="68">
        <v>22</v>
      </c>
      <c r="W2" s="68">
        <v>23</v>
      </c>
      <c r="X2" s="68">
        <v>24</v>
      </c>
      <c r="Y2" s="68">
        <v>25</v>
      </c>
      <c r="Z2" s="68">
        <v>26</v>
      </c>
      <c r="AA2" s="68">
        <v>27</v>
      </c>
      <c r="AB2" s="68">
        <v>28</v>
      </c>
      <c r="AC2" s="68">
        <v>29</v>
      </c>
      <c r="AD2" s="68">
        <v>30</v>
      </c>
      <c r="AE2" s="68">
        <v>31</v>
      </c>
      <c r="AF2" s="68">
        <v>32</v>
      </c>
      <c r="AG2" s="68">
        <v>33</v>
      </c>
      <c r="AH2" s="68">
        <v>34</v>
      </c>
      <c r="AI2" s="68">
        <v>35</v>
      </c>
      <c r="AJ2" s="68">
        <v>36</v>
      </c>
      <c r="AK2" s="68">
        <v>37</v>
      </c>
      <c r="AL2" s="68">
        <v>38</v>
      </c>
      <c r="AM2" s="68">
        <v>39</v>
      </c>
      <c r="AN2" s="68">
        <v>40</v>
      </c>
      <c r="AO2" s="68">
        <v>41</v>
      </c>
      <c r="AP2" s="68">
        <v>42</v>
      </c>
      <c r="AQ2" s="68">
        <v>43</v>
      </c>
      <c r="AR2" s="68">
        <v>44</v>
      </c>
      <c r="AS2" s="68">
        <v>45</v>
      </c>
      <c r="AT2" s="68">
        <v>46</v>
      </c>
      <c r="AU2" s="68">
        <v>47</v>
      </c>
      <c r="AV2" s="68">
        <v>48</v>
      </c>
      <c r="AW2" s="68">
        <v>49</v>
      </c>
      <c r="AX2" s="68">
        <v>50</v>
      </c>
      <c r="AY2" s="68">
        <v>51</v>
      </c>
      <c r="AZ2" s="68">
        <v>52</v>
      </c>
      <c r="BA2" s="68">
        <v>53</v>
      </c>
      <c r="BB2" s="68">
        <v>54</v>
      </c>
      <c r="BC2" s="68">
        <v>55</v>
      </c>
      <c r="BD2" s="68">
        <v>56</v>
      </c>
      <c r="BE2" s="68">
        <v>57</v>
      </c>
      <c r="BF2" s="68">
        <v>58</v>
      </c>
      <c r="BG2" s="68">
        <v>59</v>
      </c>
      <c r="BH2" s="68">
        <v>60</v>
      </c>
      <c r="BI2" s="68">
        <v>61</v>
      </c>
      <c r="BJ2" s="68">
        <v>62</v>
      </c>
      <c r="BK2" s="68">
        <v>63</v>
      </c>
      <c r="BL2" s="68">
        <v>64</v>
      </c>
      <c r="BM2" s="68">
        <v>65</v>
      </c>
      <c r="BN2" s="68">
        <v>66</v>
      </c>
      <c r="BO2" s="68">
        <v>67</v>
      </c>
      <c r="BP2" s="68">
        <v>68</v>
      </c>
      <c r="BQ2" s="68">
        <v>69</v>
      </c>
      <c r="BR2" s="68">
        <v>70</v>
      </c>
      <c r="BS2" s="68">
        <v>71</v>
      </c>
      <c r="BT2" s="68">
        <v>72</v>
      </c>
      <c r="BU2" s="68">
        <v>73</v>
      </c>
      <c r="BV2" s="68">
        <v>74</v>
      </c>
      <c r="BW2" s="68">
        <v>75</v>
      </c>
      <c r="BX2" s="68">
        <v>76</v>
      </c>
      <c r="BY2" s="68">
        <v>77</v>
      </c>
      <c r="BZ2" s="68">
        <v>78</v>
      </c>
      <c r="CA2" s="68">
        <v>79</v>
      </c>
      <c r="CB2" s="68">
        <v>80</v>
      </c>
      <c r="CC2" s="68">
        <v>81</v>
      </c>
      <c r="CD2" s="68">
        <v>82</v>
      </c>
      <c r="CE2" s="68">
        <v>83</v>
      </c>
      <c r="CF2" s="68">
        <v>84</v>
      </c>
      <c r="CG2" s="68">
        <v>85</v>
      </c>
      <c r="CH2" s="68">
        <v>86</v>
      </c>
      <c r="CI2" s="68">
        <v>87</v>
      </c>
      <c r="CJ2" s="68">
        <v>88</v>
      </c>
      <c r="CK2" s="68">
        <v>89</v>
      </c>
      <c r="CL2" s="68">
        <v>90</v>
      </c>
      <c r="CM2" s="68">
        <v>91</v>
      </c>
      <c r="CN2" s="68">
        <v>92</v>
      </c>
      <c r="CO2" s="68">
        <v>93</v>
      </c>
      <c r="CP2" s="68">
        <v>94</v>
      </c>
      <c r="CQ2" s="68">
        <v>95</v>
      </c>
      <c r="CR2" s="68">
        <v>96</v>
      </c>
      <c r="CS2" s="68">
        <v>97</v>
      </c>
      <c r="CT2" s="68">
        <v>98</v>
      </c>
      <c r="CU2" s="68">
        <v>99</v>
      </c>
      <c r="CV2" s="68">
        <v>100</v>
      </c>
      <c r="CW2" s="68">
        <v>101</v>
      </c>
      <c r="CX2" s="68">
        <v>102</v>
      </c>
      <c r="CY2" s="68">
        <v>103</v>
      </c>
      <c r="CZ2" s="68">
        <v>104</v>
      </c>
      <c r="DA2" s="68">
        <v>105</v>
      </c>
      <c r="DB2" s="68">
        <v>106</v>
      </c>
      <c r="DC2" s="68">
        <v>107</v>
      </c>
      <c r="DD2" s="68">
        <v>108</v>
      </c>
      <c r="DE2" s="68">
        <v>109</v>
      </c>
      <c r="DF2" s="68">
        <v>110</v>
      </c>
      <c r="DG2" s="68">
        <v>111</v>
      </c>
      <c r="DH2" s="68">
        <v>112</v>
      </c>
      <c r="DI2" s="68">
        <v>113</v>
      </c>
      <c r="DJ2" s="68">
        <v>114</v>
      </c>
      <c r="DK2" s="68">
        <v>115</v>
      </c>
      <c r="DL2" s="68">
        <v>116</v>
      </c>
      <c r="DM2" s="68">
        <v>117</v>
      </c>
      <c r="DN2" s="68">
        <v>118</v>
      </c>
      <c r="DO2" s="68">
        <v>119</v>
      </c>
      <c r="DP2" s="68">
        <v>120</v>
      </c>
      <c r="DQ2" s="68">
        <v>121</v>
      </c>
      <c r="DR2" s="68">
        <v>122</v>
      </c>
      <c r="DS2" s="68">
        <v>123</v>
      </c>
      <c r="DT2" s="68">
        <v>124</v>
      </c>
      <c r="DU2" s="68">
        <v>125</v>
      </c>
      <c r="DV2" s="52"/>
      <c r="DW2" s="52"/>
      <c r="DX2" s="52"/>
      <c r="DY2" s="52"/>
      <c r="DZ2" s="52"/>
    </row>
    <row r="3" spans="1:16384" s="49" customFormat="1" x14ac:dyDescent="0.2">
      <c r="A3" s="46"/>
      <c r="B3" s="46"/>
      <c r="C3" s="46"/>
      <c r="D3" s="46"/>
      <c r="E3" s="46"/>
      <c r="F3" s="46" t="s">
        <v>19</v>
      </c>
      <c r="G3" s="46" t="s">
        <v>20</v>
      </c>
      <c r="H3" s="46" t="s">
        <v>21</v>
      </c>
      <c r="I3" s="46" t="s">
        <v>22</v>
      </c>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102"/>
      <c r="DE3" s="102"/>
      <c r="DF3" s="102"/>
      <c r="DG3" s="102"/>
      <c r="DH3" s="102"/>
      <c r="DI3" s="102"/>
      <c r="DJ3" s="129"/>
      <c r="DK3" s="129"/>
      <c r="DL3" s="129"/>
      <c r="DM3" s="129"/>
      <c r="DN3" s="129"/>
      <c r="DO3" s="129"/>
      <c r="DP3" s="129"/>
      <c r="DQ3" s="129"/>
      <c r="DR3" s="129"/>
      <c r="DS3" s="129"/>
      <c r="DT3" s="129"/>
      <c r="DU3" s="129"/>
      <c r="DV3" s="63"/>
      <c r="DW3" s="63"/>
      <c r="DX3" s="63"/>
      <c r="DY3" s="63"/>
      <c r="DZ3" s="63"/>
    </row>
    <row r="4" spans="1:16384" s="49" customFormat="1" x14ac:dyDescent="0.2">
      <c r="A4" s="46"/>
      <c r="B4" s="46"/>
      <c r="C4" s="46"/>
      <c r="D4" s="46"/>
      <c r="E4" s="46"/>
      <c r="F4" s="46" t="s">
        <v>17</v>
      </c>
      <c r="G4" s="46"/>
      <c r="H4" s="46"/>
      <c r="I4" s="46"/>
      <c r="J4" s="46"/>
      <c r="K4" s="46"/>
      <c r="L4" s="46" t="s">
        <v>23</v>
      </c>
      <c r="M4" s="46"/>
      <c r="N4" s="46"/>
      <c r="O4" s="46"/>
      <c r="P4" s="46"/>
      <c r="Q4" s="46"/>
      <c r="R4" s="46" t="s">
        <v>24</v>
      </c>
      <c r="S4" s="46"/>
      <c r="T4" s="46"/>
      <c r="U4" s="46"/>
      <c r="V4" s="46"/>
      <c r="W4" s="46"/>
      <c r="X4" s="46" t="s">
        <v>96</v>
      </c>
      <c r="Y4" s="46"/>
      <c r="Z4" s="46"/>
      <c r="AA4" s="46" t="s">
        <v>77</v>
      </c>
      <c r="AB4" s="46"/>
      <c r="AC4" s="46"/>
      <c r="AD4" s="46" t="s">
        <v>78</v>
      </c>
      <c r="AE4" s="46"/>
      <c r="AF4" s="46"/>
      <c r="AG4" s="46" t="s">
        <v>97</v>
      </c>
      <c r="AH4" s="46"/>
      <c r="AI4" s="46"/>
      <c r="AJ4" s="46"/>
      <c r="AK4" s="46"/>
      <c r="AL4" s="46"/>
      <c r="AM4" s="46" t="s">
        <v>25</v>
      </c>
      <c r="AN4" s="46"/>
      <c r="AO4" s="46"/>
      <c r="AP4" s="46" t="s">
        <v>26</v>
      </c>
      <c r="AQ4" s="46"/>
      <c r="AR4" s="46"/>
      <c r="AS4" s="46" t="s">
        <v>98</v>
      </c>
      <c r="AT4" s="46"/>
      <c r="AU4" s="46"/>
      <c r="AV4" s="46" t="s">
        <v>99</v>
      </c>
      <c r="AW4" s="46"/>
      <c r="AX4" s="46"/>
      <c r="AY4" s="46" t="s">
        <v>100</v>
      </c>
      <c r="AZ4" s="46"/>
      <c r="BA4" s="46"/>
      <c r="BB4" s="46" t="s">
        <v>101</v>
      </c>
      <c r="BC4" s="46"/>
      <c r="BD4" s="46"/>
      <c r="BE4" s="46" t="s">
        <v>102</v>
      </c>
      <c r="BF4" s="46"/>
      <c r="BG4" s="46"/>
      <c r="BH4" s="46"/>
      <c r="BI4" s="46"/>
      <c r="BJ4" s="46"/>
      <c r="BK4" s="46" t="s">
        <v>103</v>
      </c>
      <c r="BL4" s="46"/>
      <c r="BM4" s="46"/>
      <c r="BN4" s="46"/>
      <c r="BO4" s="46"/>
      <c r="BP4" s="46"/>
      <c r="BQ4" s="46" t="s">
        <v>104</v>
      </c>
      <c r="BR4" s="46"/>
      <c r="BS4" s="46"/>
      <c r="BT4" s="46"/>
      <c r="BU4" s="46"/>
      <c r="BV4" s="46"/>
      <c r="BW4" s="46" t="s">
        <v>27</v>
      </c>
      <c r="BX4" s="46"/>
      <c r="BY4" s="46"/>
      <c r="BZ4" s="46" t="s">
        <v>105</v>
      </c>
      <c r="CA4" s="46"/>
      <c r="CB4" s="46"/>
      <c r="CC4" s="46" t="s">
        <v>106</v>
      </c>
      <c r="CD4" s="46"/>
      <c r="CE4" s="46"/>
      <c r="CF4" s="46" t="s">
        <v>107</v>
      </c>
      <c r="CG4" s="46"/>
      <c r="CH4" s="46"/>
      <c r="CI4" s="46" t="s">
        <v>108</v>
      </c>
      <c r="CJ4" s="46"/>
      <c r="CK4" s="46"/>
      <c r="CL4" s="46"/>
      <c r="CM4" s="46"/>
      <c r="CN4" s="46"/>
      <c r="CO4" s="46" t="s">
        <v>109</v>
      </c>
      <c r="CP4" s="46"/>
      <c r="CQ4" s="46"/>
      <c r="CR4" s="46"/>
      <c r="CS4" s="46"/>
      <c r="CT4" s="46"/>
      <c r="CU4" s="46" t="s">
        <v>110</v>
      </c>
      <c r="CV4" s="46"/>
      <c r="CW4" s="46"/>
      <c r="CX4" s="46"/>
      <c r="CY4" s="46"/>
      <c r="CZ4" s="46"/>
      <c r="DA4" s="46" t="s">
        <v>111</v>
      </c>
      <c r="DB4" s="46"/>
      <c r="DC4" s="46"/>
      <c r="DD4" s="102" t="s">
        <v>6</v>
      </c>
      <c r="DE4" s="102"/>
      <c r="DF4" s="102"/>
      <c r="DG4" s="24" t="s">
        <v>8</v>
      </c>
      <c r="DH4" s="131" t="s">
        <v>9</v>
      </c>
      <c r="DI4" s="131" t="s">
        <v>10</v>
      </c>
      <c r="DJ4" s="129" t="s">
        <v>3630</v>
      </c>
      <c r="DK4" s="129"/>
      <c r="DL4" s="129"/>
      <c r="DM4" s="129"/>
      <c r="DN4" s="129"/>
      <c r="DO4" s="129"/>
      <c r="DP4" s="129"/>
      <c r="DQ4" s="129"/>
      <c r="DR4" s="129"/>
      <c r="DS4" s="129"/>
      <c r="DT4" s="129"/>
      <c r="DU4" s="129"/>
      <c r="DV4" s="63"/>
      <c r="DW4" s="63"/>
      <c r="DX4" s="63"/>
      <c r="DY4" s="63"/>
      <c r="DZ4" s="63"/>
    </row>
    <row r="5" spans="1:16384" s="49" customFormat="1" x14ac:dyDescent="0.2">
      <c r="A5" s="46"/>
      <c r="B5" s="46"/>
      <c r="C5" s="46"/>
      <c r="D5" s="46"/>
      <c r="E5" s="46"/>
      <c r="F5" s="46" t="s">
        <v>112</v>
      </c>
      <c r="G5" s="46"/>
      <c r="H5" s="46"/>
      <c r="I5" s="46" t="s">
        <v>28</v>
      </c>
      <c r="J5" s="46"/>
      <c r="K5" s="46"/>
      <c r="L5" s="46" t="s">
        <v>113</v>
      </c>
      <c r="M5" s="46"/>
      <c r="N5" s="46"/>
      <c r="O5" s="46" t="s">
        <v>29</v>
      </c>
      <c r="P5" s="46"/>
      <c r="Q5" s="46"/>
      <c r="R5" s="46" t="s">
        <v>114</v>
      </c>
      <c r="S5" s="46"/>
      <c r="T5" s="46"/>
      <c r="U5" s="46" t="s">
        <v>30</v>
      </c>
      <c r="V5" s="46"/>
      <c r="W5" s="46"/>
      <c r="X5" s="46" t="s">
        <v>115</v>
      </c>
      <c r="Y5" s="46"/>
      <c r="Z5" s="46"/>
      <c r="AA5" s="46" t="s">
        <v>116</v>
      </c>
      <c r="AB5" s="46"/>
      <c r="AC5" s="46"/>
      <c r="AD5" s="46" t="s">
        <v>117</v>
      </c>
      <c r="AE5" s="46"/>
      <c r="AF5" s="46"/>
      <c r="AG5" s="46" t="s">
        <v>118</v>
      </c>
      <c r="AH5" s="46"/>
      <c r="AI5" s="46"/>
      <c r="AJ5" s="46" t="s">
        <v>119</v>
      </c>
      <c r="AK5" s="46"/>
      <c r="AL5" s="46"/>
      <c r="AM5" s="46" t="s">
        <v>120</v>
      </c>
      <c r="AN5" s="46"/>
      <c r="AO5" s="46"/>
      <c r="AP5" s="46" t="s">
        <v>121</v>
      </c>
      <c r="AQ5" s="46"/>
      <c r="AR5" s="46"/>
      <c r="AS5" s="46" t="s">
        <v>122</v>
      </c>
      <c r="AT5" s="46"/>
      <c r="AU5" s="46"/>
      <c r="AV5" s="46" t="s">
        <v>123</v>
      </c>
      <c r="AW5" s="46"/>
      <c r="AX5" s="46"/>
      <c r="AY5" s="46" t="s">
        <v>124</v>
      </c>
      <c r="AZ5" s="46"/>
      <c r="BA5" s="46"/>
      <c r="BB5" s="46" t="s">
        <v>125</v>
      </c>
      <c r="BC5" s="46"/>
      <c r="BD5" s="46"/>
      <c r="BE5" s="46" t="s">
        <v>126</v>
      </c>
      <c r="BF5" s="46"/>
      <c r="BG5" s="46"/>
      <c r="BH5" s="46" t="s">
        <v>127</v>
      </c>
      <c r="BI5" s="46"/>
      <c r="BJ5" s="46"/>
      <c r="BK5" s="46" t="s">
        <v>128</v>
      </c>
      <c r="BL5" s="46"/>
      <c r="BM5" s="46"/>
      <c r="BN5" s="46" t="s">
        <v>129</v>
      </c>
      <c r="BO5" s="46"/>
      <c r="BP5" s="46"/>
      <c r="BQ5" s="46" t="s">
        <v>130</v>
      </c>
      <c r="BR5" s="46"/>
      <c r="BS5" s="46"/>
      <c r="BT5" s="46" t="s">
        <v>131</v>
      </c>
      <c r="BU5" s="46"/>
      <c r="BV5" s="46"/>
      <c r="BW5" s="46" t="s">
        <v>31</v>
      </c>
      <c r="BX5" s="46"/>
      <c r="BY5" s="46"/>
      <c r="BZ5" s="46" t="s">
        <v>132</v>
      </c>
      <c r="CA5" s="46"/>
      <c r="CB5" s="46"/>
      <c r="CC5" s="46" t="s">
        <v>133</v>
      </c>
      <c r="CD5" s="46"/>
      <c r="CE5" s="46"/>
      <c r="CF5" s="46" t="s">
        <v>134</v>
      </c>
      <c r="CG5" s="46"/>
      <c r="CH5" s="46"/>
      <c r="CI5" s="46" t="s">
        <v>135</v>
      </c>
      <c r="CJ5" s="46"/>
      <c r="CK5" s="46"/>
      <c r="CL5" s="46" t="s">
        <v>136</v>
      </c>
      <c r="CM5" s="46"/>
      <c r="CN5" s="46"/>
      <c r="CO5" s="46" t="s">
        <v>137</v>
      </c>
      <c r="CP5" s="46"/>
      <c r="CQ5" s="46"/>
      <c r="CR5" s="46" t="s">
        <v>138</v>
      </c>
      <c r="CS5" s="46"/>
      <c r="CT5" s="46"/>
      <c r="CU5" s="46" t="s">
        <v>139</v>
      </c>
      <c r="CV5" s="46"/>
      <c r="CW5" s="46"/>
      <c r="CX5" s="46" t="s">
        <v>140</v>
      </c>
      <c r="CY5" s="46"/>
      <c r="CZ5" s="46"/>
      <c r="DA5" s="46" t="s">
        <v>141</v>
      </c>
      <c r="DB5" s="46"/>
      <c r="DC5" s="46"/>
      <c r="DD5" s="102"/>
      <c r="DE5" s="102"/>
      <c r="DF5" s="102"/>
      <c r="DG5" s="102"/>
      <c r="DH5" s="102"/>
      <c r="DI5" s="102"/>
      <c r="DJ5" s="129" t="s">
        <v>3631</v>
      </c>
      <c r="DK5" s="129"/>
      <c r="DL5" s="129"/>
      <c r="DM5" s="129" t="s">
        <v>3632</v>
      </c>
      <c r="DN5" s="129"/>
      <c r="DO5" s="129"/>
      <c r="DP5" s="129" t="s">
        <v>3633</v>
      </c>
      <c r="DQ5" s="129"/>
      <c r="DR5" s="129"/>
      <c r="DS5" s="129" t="s">
        <v>3634</v>
      </c>
      <c r="DT5" s="129"/>
      <c r="DU5" s="129"/>
      <c r="DV5" s="63"/>
      <c r="DW5" s="63"/>
      <c r="DX5" s="63"/>
      <c r="DY5" s="63"/>
      <c r="DZ5" s="63"/>
    </row>
    <row r="6" spans="1:16384" s="49" customFormat="1" x14ac:dyDescent="0.2">
      <c r="A6" s="46"/>
      <c r="B6" s="46"/>
      <c r="C6" s="46"/>
      <c r="D6" s="46"/>
      <c r="E6" s="46"/>
      <c r="F6" s="46"/>
      <c r="G6" s="46"/>
      <c r="H6" s="46"/>
      <c r="I6" s="46"/>
      <c r="J6" s="46"/>
      <c r="K6" s="46"/>
      <c r="L6" s="46" t="s">
        <v>142</v>
      </c>
      <c r="M6" s="46"/>
      <c r="N6" s="46"/>
      <c r="O6" s="46" t="s">
        <v>32</v>
      </c>
      <c r="P6" s="46"/>
      <c r="Q6" s="46"/>
      <c r="R6" s="46"/>
      <c r="S6" s="46"/>
      <c r="T6" s="46"/>
      <c r="U6" s="46"/>
      <c r="V6" s="46"/>
      <c r="W6" s="46"/>
      <c r="X6" s="46" t="s">
        <v>33</v>
      </c>
      <c r="Y6" s="46"/>
      <c r="Z6" s="46"/>
      <c r="AA6" s="46" t="s">
        <v>143</v>
      </c>
      <c r="AB6" s="46"/>
      <c r="AC6" s="46"/>
      <c r="AD6" s="46" t="s">
        <v>144</v>
      </c>
      <c r="AE6" s="46"/>
      <c r="AF6" s="46"/>
      <c r="AG6" s="46" t="s">
        <v>145</v>
      </c>
      <c r="AH6" s="46"/>
      <c r="AI6" s="46"/>
      <c r="AJ6" s="46" t="s">
        <v>145</v>
      </c>
      <c r="AK6" s="46"/>
      <c r="AL6" s="46"/>
      <c r="AM6" s="46" t="s">
        <v>146</v>
      </c>
      <c r="AN6" s="46"/>
      <c r="AO6" s="46"/>
      <c r="AP6" s="46" t="s">
        <v>147</v>
      </c>
      <c r="AQ6" s="46"/>
      <c r="AR6" s="46"/>
      <c r="AS6" s="46" t="s">
        <v>148</v>
      </c>
      <c r="AT6" s="46"/>
      <c r="AU6" s="46"/>
      <c r="AV6" s="46" t="s">
        <v>149</v>
      </c>
      <c r="AW6" s="46"/>
      <c r="AX6" s="46"/>
      <c r="AY6" s="46" t="s">
        <v>149</v>
      </c>
      <c r="AZ6" s="46"/>
      <c r="BA6" s="46"/>
      <c r="BB6" s="46" t="s">
        <v>149</v>
      </c>
      <c r="BC6" s="46"/>
      <c r="BD6" s="46"/>
      <c r="BE6" s="46" t="s">
        <v>34</v>
      </c>
      <c r="BF6" s="46"/>
      <c r="BG6" s="46"/>
      <c r="BH6" s="46" t="s">
        <v>150</v>
      </c>
      <c r="BI6" s="46"/>
      <c r="BJ6" s="46"/>
      <c r="BK6" s="46" t="s">
        <v>34</v>
      </c>
      <c r="BL6" s="46"/>
      <c r="BM6" s="46"/>
      <c r="BN6" s="46" t="s">
        <v>150</v>
      </c>
      <c r="BO6" s="46"/>
      <c r="BP6" s="46"/>
      <c r="BQ6" s="46" t="s">
        <v>34</v>
      </c>
      <c r="BR6" s="46"/>
      <c r="BS6" s="46"/>
      <c r="BT6" s="46" t="s">
        <v>150</v>
      </c>
      <c r="BU6" s="46"/>
      <c r="BV6" s="46"/>
      <c r="BW6" s="46" t="s">
        <v>35</v>
      </c>
      <c r="BX6" s="46"/>
      <c r="BY6" s="46"/>
      <c r="BZ6" s="46" t="s">
        <v>151</v>
      </c>
      <c r="CA6" s="46"/>
      <c r="CB6" s="46"/>
      <c r="CC6" s="46" t="s">
        <v>149</v>
      </c>
      <c r="CD6" s="46"/>
      <c r="CE6" s="46"/>
      <c r="CF6" s="46" t="s">
        <v>149</v>
      </c>
      <c r="CG6" s="46"/>
      <c r="CH6" s="46"/>
      <c r="CI6" s="46" t="s">
        <v>152</v>
      </c>
      <c r="CJ6" s="46"/>
      <c r="CK6" s="46"/>
      <c r="CL6" s="46" t="s">
        <v>150</v>
      </c>
      <c r="CM6" s="46"/>
      <c r="CN6" s="46"/>
      <c r="CO6" s="46" t="s">
        <v>79</v>
      </c>
      <c r="CP6" s="46"/>
      <c r="CQ6" s="46"/>
      <c r="CR6" s="46" t="s">
        <v>153</v>
      </c>
      <c r="CS6" s="46"/>
      <c r="CT6" s="46"/>
      <c r="CU6" s="46" t="s">
        <v>154</v>
      </c>
      <c r="CV6" s="46"/>
      <c r="CW6" s="46"/>
      <c r="CX6" s="46" t="s">
        <v>155</v>
      </c>
      <c r="CY6" s="46"/>
      <c r="CZ6" s="46"/>
      <c r="DA6" s="46" t="s">
        <v>156</v>
      </c>
      <c r="DB6" s="46"/>
      <c r="DC6" s="46"/>
      <c r="DD6" s="102" t="s">
        <v>315</v>
      </c>
      <c r="DE6" s="102"/>
      <c r="DF6" s="102"/>
      <c r="DG6" s="102" t="s">
        <v>315</v>
      </c>
      <c r="DH6" s="102"/>
      <c r="DI6" s="102"/>
      <c r="DJ6" s="129" t="s">
        <v>3635</v>
      </c>
      <c r="DK6" s="129"/>
      <c r="DL6" s="129"/>
      <c r="DM6" s="129" t="s">
        <v>3635</v>
      </c>
      <c r="DN6" s="129"/>
      <c r="DO6" s="129"/>
      <c r="DP6" s="129" t="s">
        <v>3636</v>
      </c>
      <c r="DQ6" s="129"/>
      <c r="DR6" s="129"/>
      <c r="DS6" s="129" t="s">
        <v>3636</v>
      </c>
      <c r="DT6" s="129"/>
      <c r="DU6" s="129"/>
      <c r="DV6" s="63"/>
      <c r="DW6" s="63"/>
      <c r="DX6" s="63"/>
      <c r="DY6" s="63"/>
      <c r="DZ6" s="63"/>
    </row>
    <row r="7" spans="1:16384" s="49" customFormat="1" x14ac:dyDescent="0.2">
      <c r="A7" s="46" t="s">
        <v>92</v>
      </c>
      <c r="B7" s="46" t="s">
        <v>93</v>
      </c>
      <c r="C7" s="46" t="s">
        <v>36</v>
      </c>
      <c r="D7" s="46" t="s">
        <v>37</v>
      </c>
      <c r="E7" s="46" t="s">
        <v>38</v>
      </c>
      <c r="F7" s="46" t="s">
        <v>39</v>
      </c>
      <c r="G7" s="46" t="s">
        <v>40</v>
      </c>
      <c r="H7" s="46" t="s">
        <v>41</v>
      </c>
      <c r="I7" s="46" t="s">
        <v>39</v>
      </c>
      <c r="J7" s="46" t="s">
        <v>40</v>
      </c>
      <c r="K7" s="46" t="s">
        <v>41</v>
      </c>
      <c r="L7" s="46" t="s">
        <v>39</v>
      </c>
      <c r="M7" s="46" t="s">
        <v>40</v>
      </c>
      <c r="N7" s="46" t="s">
        <v>41</v>
      </c>
      <c r="O7" s="46" t="s">
        <v>39</v>
      </c>
      <c r="P7" s="46" t="s">
        <v>40</v>
      </c>
      <c r="Q7" s="46" t="s">
        <v>41</v>
      </c>
      <c r="R7" s="46" t="s">
        <v>39</v>
      </c>
      <c r="S7" s="46" t="s">
        <v>40</v>
      </c>
      <c r="T7" s="46" t="s">
        <v>41</v>
      </c>
      <c r="U7" s="46" t="s">
        <v>39</v>
      </c>
      <c r="V7" s="46" t="s">
        <v>40</v>
      </c>
      <c r="W7" s="46" t="s">
        <v>41</v>
      </c>
      <c r="X7" s="46" t="s">
        <v>39</v>
      </c>
      <c r="Y7" s="46" t="s">
        <v>40</v>
      </c>
      <c r="Z7" s="46" t="s">
        <v>41</v>
      </c>
      <c r="AA7" s="46" t="s">
        <v>39</v>
      </c>
      <c r="AB7" s="46" t="s">
        <v>40</v>
      </c>
      <c r="AC7" s="46" t="s">
        <v>41</v>
      </c>
      <c r="AD7" s="46" t="s">
        <v>39</v>
      </c>
      <c r="AE7" s="46" t="s">
        <v>40</v>
      </c>
      <c r="AF7" s="46" t="s">
        <v>41</v>
      </c>
      <c r="AG7" s="46" t="s">
        <v>39</v>
      </c>
      <c r="AH7" s="46" t="s">
        <v>40</v>
      </c>
      <c r="AI7" s="46" t="s">
        <v>41</v>
      </c>
      <c r="AJ7" s="46" t="s">
        <v>39</v>
      </c>
      <c r="AK7" s="46" t="s">
        <v>40</v>
      </c>
      <c r="AL7" s="46" t="s">
        <v>41</v>
      </c>
      <c r="AM7" s="46" t="s">
        <v>39</v>
      </c>
      <c r="AN7" s="46" t="s">
        <v>40</v>
      </c>
      <c r="AO7" s="46" t="s">
        <v>41</v>
      </c>
      <c r="AP7" s="46" t="s">
        <v>39</v>
      </c>
      <c r="AQ7" s="46" t="s">
        <v>40</v>
      </c>
      <c r="AR7" s="46" t="s">
        <v>41</v>
      </c>
      <c r="AS7" s="46" t="s">
        <v>39</v>
      </c>
      <c r="AT7" s="46" t="s">
        <v>40</v>
      </c>
      <c r="AU7" s="46" t="s">
        <v>41</v>
      </c>
      <c r="AV7" s="46" t="s">
        <v>39</v>
      </c>
      <c r="AW7" s="46" t="s">
        <v>40</v>
      </c>
      <c r="AX7" s="46" t="s">
        <v>41</v>
      </c>
      <c r="AY7" s="46" t="s">
        <v>39</v>
      </c>
      <c r="AZ7" s="46" t="s">
        <v>40</v>
      </c>
      <c r="BA7" s="46" t="s">
        <v>41</v>
      </c>
      <c r="BB7" s="46" t="s">
        <v>39</v>
      </c>
      <c r="BC7" s="46" t="s">
        <v>40</v>
      </c>
      <c r="BD7" s="46" t="s">
        <v>41</v>
      </c>
      <c r="BE7" s="46" t="s">
        <v>39</v>
      </c>
      <c r="BF7" s="46" t="s">
        <v>40</v>
      </c>
      <c r="BG7" s="46" t="s">
        <v>41</v>
      </c>
      <c r="BH7" s="46" t="s">
        <v>39</v>
      </c>
      <c r="BI7" s="46" t="s">
        <v>40</v>
      </c>
      <c r="BJ7" s="46" t="s">
        <v>41</v>
      </c>
      <c r="BK7" s="46" t="s">
        <v>39</v>
      </c>
      <c r="BL7" s="46" t="s">
        <v>40</v>
      </c>
      <c r="BM7" s="46" t="s">
        <v>41</v>
      </c>
      <c r="BN7" s="46" t="s">
        <v>39</v>
      </c>
      <c r="BO7" s="46" t="s">
        <v>40</v>
      </c>
      <c r="BP7" s="46" t="s">
        <v>41</v>
      </c>
      <c r="BQ7" s="46" t="s">
        <v>39</v>
      </c>
      <c r="BR7" s="46" t="s">
        <v>40</v>
      </c>
      <c r="BS7" s="46" t="s">
        <v>41</v>
      </c>
      <c r="BT7" s="46" t="s">
        <v>39</v>
      </c>
      <c r="BU7" s="46" t="s">
        <v>40</v>
      </c>
      <c r="BV7" s="46" t="s">
        <v>41</v>
      </c>
      <c r="BW7" s="46" t="s">
        <v>39</v>
      </c>
      <c r="BX7" s="46" t="s">
        <v>40</v>
      </c>
      <c r="BY7" s="46" t="s">
        <v>41</v>
      </c>
      <c r="BZ7" s="46" t="s">
        <v>39</v>
      </c>
      <c r="CA7" s="46" t="s">
        <v>40</v>
      </c>
      <c r="CB7" s="46" t="s">
        <v>41</v>
      </c>
      <c r="CC7" s="46" t="s">
        <v>39</v>
      </c>
      <c r="CD7" s="46" t="s">
        <v>40</v>
      </c>
      <c r="CE7" s="46" t="s">
        <v>41</v>
      </c>
      <c r="CF7" s="46" t="s">
        <v>39</v>
      </c>
      <c r="CG7" s="46" t="s">
        <v>40</v>
      </c>
      <c r="CH7" s="46" t="s">
        <v>41</v>
      </c>
      <c r="CI7" s="46" t="s">
        <v>39</v>
      </c>
      <c r="CJ7" s="46" t="s">
        <v>40</v>
      </c>
      <c r="CK7" s="46" t="s">
        <v>41</v>
      </c>
      <c r="CL7" s="46" t="s">
        <v>39</v>
      </c>
      <c r="CM7" s="46" t="s">
        <v>40</v>
      </c>
      <c r="CN7" s="46" t="s">
        <v>41</v>
      </c>
      <c r="CO7" s="46" t="s">
        <v>39</v>
      </c>
      <c r="CP7" s="46" t="s">
        <v>40</v>
      </c>
      <c r="CQ7" s="46" t="s">
        <v>41</v>
      </c>
      <c r="CR7" s="46" t="s">
        <v>39</v>
      </c>
      <c r="CS7" s="46" t="s">
        <v>40</v>
      </c>
      <c r="CT7" s="46" t="s">
        <v>41</v>
      </c>
      <c r="CU7" s="46" t="s">
        <v>39</v>
      </c>
      <c r="CV7" s="46" t="s">
        <v>40</v>
      </c>
      <c r="CW7" s="46" t="s">
        <v>41</v>
      </c>
      <c r="CX7" s="46" t="s">
        <v>39</v>
      </c>
      <c r="CY7" s="46" t="s">
        <v>40</v>
      </c>
      <c r="CZ7" s="46" t="s">
        <v>41</v>
      </c>
      <c r="DA7" s="46" t="s">
        <v>39</v>
      </c>
      <c r="DB7" s="46" t="s">
        <v>40</v>
      </c>
      <c r="DC7" s="46" t="s">
        <v>41</v>
      </c>
      <c r="DD7" s="24" t="s">
        <v>39</v>
      </c>
      <c r="DE7" s="24" t="s">
        <v>40</v>
      </c>
      <c r="DF7" s="24" t="s">
        <v>41</v>
      </c>
      <c r="DG7" s="24" t="s">
        <v>39</v>
      </c>
      <c r="DH7" s="24" t="s">
        <v>39</v>
      </c>
      <c r="DI7" s="24" t="s">
        <v>39</v>
      </c>
      <c r="DJ7" s="130" t="s">
        <v>39</v>
      </c>
      <c r="DK7" s="130" t="s">
        <v>40</v>
      </c>
      <c r="DL7" s="130" t="s">
        <v>41</v>
      </c>
      <c r="DM7" s="130" t="s">
        <v>39</v>
      </c>
      <c r="DN7" s="130" t="s">
        <v>40</v>
      </c>
      <c r="DO7" s="130" t="s">
        <v>41</v>
      </c>
      <c r="DP7" s="130" t="s">
        <v>39</v>
      </c>
      <c r="DQ7" s="130" t="s">
        <v>40</v>
      </c>
      <c r="DR7" s="130" t="s">
        <v>41</v>
      </c>
      <c r="DS7" s="130" t="s">
        <v>39</v>
      </c>
      <c r="DT7" s="130" t="s">
        <v>40</v>
      </c>
      <c r="DU7" s="130" t="s">
        <v>41</v>
      </c>
      <c r="DV7" s="63"/>
      <c r="DW7" s="64"/>
      <c r="DX7" s="64"/>
      <c r="DY7" s="64"/>
      <c r="DZ7" s="63"/>
    </row>
    <row r="8" spans="1:16384" x14ac:dyDescent="0.2">
      <c r="A8" t="s">
        <v>81</v>
      </c>
      <c r="B8" s="1" t="str">
        <f>VLOOKUP(A8,'2016'!$A$8:$E$76,2,FALSE)</f>
        <v>0021960V</v>
      </c>
      <c r="C8" t="str">
        <f>VLOOKUP(A8,'2016'!$A$8:$E$76,3,FALSE)</f>
        <v>LPO (LP)</v>
      </c>
      <c r="D8" t="str">
        <f>VLOOKUP(A8,'2016'!$A$8:$E$76,4,FALSE)</f>
        <v xml:space="preserve">JEAN DE LA FONTAINE </v>
      </c>
      <c r="E8" t="str">
        <f>VLOOKUP(A8,'2016'!$A$8:$E$76,5,FALSE)</f>
        <v>CHATEAU-THIERRY</v>
      </c>
      <c r="F8">
        <v>43</v>
      </c>
      <c r="G8">
        <v>0</v>
      </c>
      <c r="H8">
        <v>0</v>
      </c>
      <c r="I8">
        <v>43.8</v>
      </c>
      <c r="J8">
        <v>0</v>
      </c>
      <c r="K8">
        <v>0</v>
      </c>
      <c r="L8">
        <v>8.6</v>
      </c>
      <c r="M8">
        <v>10</v>
      </c>
      <c r="N8">
        <v>116</v>
      </c>
      <c r="O8">
        <v>56</v>
      </c>
      <c r="P8">
        <v>65</v>
      </c>
      <c r="Q8">
        <v>116</v>
      </c>
      <c r="R8">
        <v>9.6999999999999993</v>
      </c>
      <c r="S8">
        <v>0</v>
      </c>
      <c r="T8">
        <v>0</v>
      </c>
      <c r="U8">
        <v>10.5</v>
      </c>
      <c r="V8">
        <v>0</v>
      </c>
      <c r="W8">
        <v>0</v>
      </c>
      <c r="X8">
        <v>63</v>
      </c>
      <c r="Y8">
        <v>267</v>
      </c>
      <c r="Z8">
        <v>424</v>
      </c>
      <c r="AA8">
        <v>424</v>
      </c>
      <c r="AB8">
        <v>0</v>
      </c>
      <c r="AC8">
        <v>0</v>
      </c>
      <c r="AD8">
        <v>97</v>
      </c>
      <c r="AE8">
        <v>0</v>
      </c>
      <c r="AF8">
        <v>0</v>
      </c>
      <c r="AM8">
        <v>17.489999999999998</v>
      </c>
      <c r="AN8">
        <v>13516</v>
      </c>
      <c r="AO8">
        <v>773</v>
      </c>
      <c r="AP8">
        <v>1.82</v>
      </c>
      <c r="AQ8">
        <v>773</v>
      </c>
      <c r="AR8">
        <v>424</v>
      </c>
      <c r="AS8">
        <v>29.5</v>
      </c>
      <c r="AT8">
        <v>125</v>
      </c>
      <c r="AU8">
        <v>424</v>
      </c>
      <c r="AV8">
        <v>0</v>
      </c>
      <c r="AW8">
        <v>0</v>
      </c>
      <c r="AX8">
        <v>34</v>
      </c>
      <c r="AY8">
        <v>3.3</v>
      </c>
      <c r="AZ8">
        <v>4</v>
      </c>
      <c r="BA8">
        <v>121</v>
      </c>
      <c r="BB8">
        <v>1.7</v>
      </c>
      <c r="BC8">
        <v>2</v>
      </c>
      <c r="BD8">
        <v>120</v>
      </c>
      <c r="BE8">
        <v>65</v>
      </c>
      <c r="BF8">
        <v>0</v>
      </c>
      <c r="BG8">
        <v>0</v>
      </c>
      <c r="BH8">
        <v>-7</v>
      </c>
      <c r="BI8">
        <v>0</v>
      </c>
      <c r="BJ8">
        <v>0</v>
      </c>
      <c r="BK8">
        <v>51</v>
      </c>
      <c r="BL8">
        <v>0</v>
      </c>
      <c r="BM8">
        <v>0</v>
      </c>
      <c r="BN8">
        <v>-9</v>
      </c>
      <c r="BO8">
        <v>0</v>
      </c>
      <c r="BP8">
        <v>0</v>
      </c>
      <c r="BW8">
        <v>11.8</v>
      </c>
      <c r="BX8">
        <v>12</v>
      </c>
      <c r="BY8">
        <v>102</v>
      </c>
      <c r="BZ8">
        <v>15.7</v>
      </c>
      <c r="CA8">
        <v>21</v>
      </c>
      <c r="CB8">
        <v>134</v>
      </c>
      <c r="CC8">
        <v>5.0999999999999996</v>
      </c>
      <c r="CD8">
        <v>2</v>
      </c>
      <c r="CE8">
        <v>39</v>
      </c>
      <c r="CF8">
        <v>3</v>
      </c>
      <c r="CG8">
        <v>4</v>
      </c>
      <c r="CH8">
        <v>134</v>
      </c>
      <c r="CI8">
        <v>81</v>
      </c>
      <c r="CJ8">
        <v>104</v>
      </c>
      <c r="CK8">
        <v>128</v>
      </c>
      <c r="CL8">
        <v>0</v>
      </c>
      <c r="CM8">
        <v>0</v>
      </c>
      <c r="CN8">
        <v>0</v>
      </c>
      <c r="CU8">
        <v>81</v>
      </c>
      <c r="CV8">
        <v>104</v>
      </c>
      <c r="CW8">
        <v>128</v>
      </c>
      <c r="CX8">
        <v>0</v>
      </c>
      <c r="CY8">
        <v>0</v>
      </c>
      <c r="CZ8">
        <v>0</v>
      </c>
      <c r="DA8">
        <v>92.1</v>
      </c>
      <c r="DB8">
        <v>35</v>
      </c>
      <c r="DC8">
        <v>38</v>
      </c>
      <c r="DJ8">
        <v>66</v>
      </c>
      <c r="DK8">
        <v>0</v>
      </c>
      <c r="DL8">
        <v>0</v>
      </c>
      <c r="DM8">
        <v>66</v>
      </c>
      <c r="DN8">
        <v>0</v>
      </c>
      <c r="DO8">
        <v>0</v>
      </c>
      <c r="DP8">
        <v>59</v>
      </c>
      <c r="DQ8">
        <v>0</v>
      </c>
      <c r="DR8">
        <v>0</v>
      </c>
      <c r="DS8">
        <v>59</v>
      </c>
      <c r="DT8">
        <v>0</v>
      </c>
      <c r="DU8">
        <v>0</v>
      </c>
    </row>
    <row r="9" spans="1:16384" x14ac:dyDescent="0.2">
      <c r="A9" t="s">
        <v>82</v>
      </c>
      <c r="B9" s="1" t="str">
        <f>VLOOKUP(A9,'2016'!$A$8:$E$76,2,FALSE)</f>
        <v>0021961W</v>
      </c>
      <c r="C9" t="str">
        <f>VLOOKUP(A9,'2016'!$A$8:$E$76,3,FALSE)</f>
        <v>LPO (LP)</v>
      </c>
      <c r="D9" t="str">
        <f>VLOOKUP(A9,'2016'!$A$8:$E$76,4,FALSE)</f>
        <v>PIERRE MECHAIN</v>
      </c>
      <c r="E9" t="str">
        <f>VLOOKUP(A9,'2016'!$A$8:$E$76,5,FALSE)</f>
        <v>LAON</v>
      </c>
      <c r="F9">
        <v>43</v>
      </c>
      <c r="G9">
        <v>0</v>
      </c>
      <c r="H9">
        <v>0</v>
      </c>
      <c r="I9">
        <v>44.4</v>
      </c>
      <c r="J9">
        <v>0</v>
      </c>
      <c r="K9">
        <v>0</v>
      </c>
      <c r="L9">
        <v>6.8</v>
      </c>
      <c r="M9">
        <v>7</v>
      </c>
      <c r="N9">
        <v>103</v>
      </c>
      <c r="O9">
        <v>65</v>
      </c>
      <c r="P9">
        <v>67</v>
      </c>
      <c r="Q9">
        <v>103</v>
      </c>
      <c r="R9">
        <v>9.6999999999999993</v>
      </c>
      <c r="S9">
        <v>0</v>
      </c>
      <c r="T9">
        <v>0</v>
      </c>
      <c r="U9">
        <v>12.5</v>
      </c>
      <c r="V9">
        <v>0</v>
      </c>
      <c r="W9">
        <v>0</v>
      </c>
      <c r="X9">
        <v>56.9</v>
      </c>
      <c r="Y9">
        <v>185</v>
      </c>
      <c r="Z9">
        <v>325</v>
      </c>
      <c r="AA9">
        <v>325</v>
      </c>
      <c r="AB9">
        <v>0</v>
      </c>
      <c r="AC9">
        <v>0</v>
      </c>
      <c r="AD9">
        <v>96</v>
      </c>
      <c r="AE9">
        <v>0</v>
      </c>
      <c r="AF9">
        <v>0</v>
      </c>
      <c r="AM9">
        <v>21.86</v>
      </c>
      <c r="AN9">
        <v>14495</v>
      </c>
      <c r="AO9">
        <v>663</v>
      </c>
      <c r="AP9">
        <v>2.04</v>
      </c>
      <c r="AQ9">
        <v>663</v>
      </c>
      <c r="AR9">
        <v>325</v>
      </c>
      <c r="AS9">
        <v>33.5</v>
      </c>
      <c r="AT9">
        <v>109</v>
      </c>
      <c r="AU9">
        <v>325</v>
      </c>
      <c r="AV9">
        <v>0</v>
      </c>
      <c r="AW9">
        <v>0</v>
      </c>
      <c r="AX9">
        <v>15</v>
      </c>
      <c r="AY9">
        <v>0</v>
      </c>
      <c r="AZ9">
        <v>0</v>
      </c>
      <c r="BA9">
        <v>84</v>
      </c>
      <c r="BB9">
        <v>5.8</v>
      </c>
      <c r="BC9">
        <v>6</v>
      </c>
      <c r="BD9">
        <v>103</v>
      </c>
      <c r="BE9">
        <v>73</v>
      </c>
      <c r="BF9">
        <v>0</v>
      </c>
      <c r="BG9">
        <v>0</v>
      </c>
      <c r="BH9">
        <v>6</v>
      </c>
      <c r="BI9">
        <v>0</v>
      </c>
      <c r="BJ9">
        <v>0</v>
      </c>
      <c r="BK9">
        <v>58</v>
      </c>
      <c r="BL9">
        <v>0</v>
      </c>
      <c r="BM9">
        <v>0</v>
      </c>
      <c r="BN9">
        <v>5</v>
      </c>
      <c r="BO9">
        <v>0</v>
      </c>
      <c r="BP9">
        <v>0</v>
      </c>
      <c r="BW9">
        <v>4.3</v>
      </c>
      <c r="BX9">
        <v>4</v>
      </c>
      <c r="BY9">
        <v>93</v>
      </c>
      <c r="BZ9">
        <v>27.3</v>
      </c>
      <c r="CA9">
        <v>30</v>
      </c>
      <c r="CB9">
        <v>110</v>
      </c>
      <c r="CC9">
        <v>0</v>
      </c>
      <c r="CD9">
        <v>0</v>
      </c>
      <c r="CE9">
        <v>8</v>
      </c>
      <c r="CF9">
        <v>10</v>
      </c>
      <c r="CG9">
        <v>11</v>
      </c>
      <c r="CH9">
        <v>110</v>
      </c>
      <c r="CI9">
        <v>72</v>
      </c>
      <c r="CJ9">
        <v>77</v>
      </c>
      <c r="CK9">
        <v>107</v>
      </c>
      <c r="CL9">
        <v>-3</v>
      </c>
      <c r="CM9">
        <v>0</v>
      </c>
      <c r="CN9">
        <v>0</v>
      </c>
      <c r="CO9">
        <v>72</v>
      </c>
      <c r="CP9">
        <v>77</v>
      </c>
      <c r="CQ9">
        <v>107</v>
      </c>
      <c r="CR9">
        <v>-3</v>
      </c>
      <c r="CS9">
        <v>0</v>
      </c>
      <c r="CT9">
        <v>0</v>
      </c>
      <c r="DA9">
        <v>100</v>
      </c>
      <c r="DB9">
        <v>8</v>
      </c>
      <c r="DC9">
        <v>8</v>
      </c>
      <c r="DJ9">
        <v>44</v>
      </c>
      <c r="DK9">
        <v>0</v>
      </c>
      <c r="DL9">
        <v>0</v>
      </c>
      <c r="DM9">
        <v>44</v>
      </c>
      <c r="DN9">
        <v>0</v>
      </c>
      <c r="DO9">
        <v>0</v>
      </c>
      <c r="DP9">
        <v>110</v>
      </c>
      <c r="DQ9">
        <v>0</v>
      </c>
      <c r="DR9">
        <v>0</v>
      </c>
      <c r="DS9">
        <v>110</v>
      </c>
      <c r="DT9">
        <v>0</v>
      </c>
      <c r="DU9">
        <v>0</v>
      </c>
    </row>
    <row r="10" spans="1:16384" x14ac:dyDescent="0.2">
      <c r="A10" t="s">
        <v>83</v>
      </c>
      <c r="B10" s="1" t="str">
        <f>VLOOKUP(A10,'2016'!$A$8:$E$76,2,FALSE)</f>
        <v>0021477V</v>
      </c>
      <c r="C10" t="str">
        <f>VLOOKUP(A10,'2016'!$A$8:$E$76,3,FALSE)</f>
        <v>LPO (LP)</v>
      </c>
      <c r="D10" t="str">
        <f>VLOOKUP(A10,'2016'!$A$8:$E$76,4,FALSE)</f>
        <v>LEONARD DE VINCI</v>
      </c>
      <c r="E10" t="str">
        <f>VLOOKUP(A10,'2016'!$A$8:$E$76,5,FALSE)</f>
        <v>SOISSONS</v>
      </c>
      <c r="F10">
        <v>43</v>
      </c>
      <c r="G10">
        <v>0</v>
      </c>
      <c r="H10">
        <v>0</v>
      </c>
      <c r="I10">
        <v>43.9</v>
      </c>
      <c r="J10">
        <v>0</v>
      </c>
      <c r="K10">
        <v>0</v>
      </c>
      <c r="L10">
        <v>6.8</v>
      </c>
      <c r="M10">
        <v>6</v>
      </c>
      <c r="N10">
        <v>88</v>
      </c>
      <c r="O10">
        <v>53.4</v>
      </c>
      <c r="P10">
        <v>47</v>
      </c>
      <c r="Q10">
        <v>88</v>
      </c>
      <c r="R10">
        <v>9.6999999999999993</v>
      </c>
      <c r="S10">
        <v>0</v>
      </c>
      <c r="T10">
        <v>0</v>
      </c>
      <c r="U10">
        <v>9.8000000000000007</v>
      </c>
      <c r="V10">
        <v>0</v>
      </c>
      <c r="W10">
        <v>0</v>
      </c>
      <c r="X10">
        <v>61.7</v>
      </c>
      <c r="Y10">
        <v>187</v>
      </c>
      <c r="Z10">
        <v>303</v>
      </c>
      <c r="AA10">
        <v>303</v>
      </c>
      <c r="AB10">
        <v>0</v>
      </c>
      <c r="AC10">
        <v>0</v>
      </c>
      <c r="AD10">
        <v>46</v>
      </c>
      <c r="AE10">
        <v>0</v>
      </c>
      <c r="AF10">
        <v>0</v>
      </c>
      <c r="AM10">
        <v>17.399999999999999</v>
      </c>
      <c r="AN10">
        <v>11432</v>
      </c>
      <c r="AO10">
        <v>657</v>
      </c>
      <c r="AP10">
        <v>2.17</v>
      </c>
      <c r="AQ10">
        <v>657</v>
      </c>
      <c r="AR10">
        <v>303</v>
      </c>
      <c r="AS10">
        <v>34</v>
      </c>
      <c r="AT10">
        <v>103</v>
      </c>
      <c r="AU10">
        <v>303</v>
      </c>
      <c r="AV10">
        <v>0</v>
      </c>
      <c r="AW10">
        <v>0</v>
      </c>
      <c r="AX10">
        <v>16</v>
      </c>
      <c r="AY10">
        <v>7.4</v>
      </c>
      <c r="AZ10">
        <v>4</v>
      </c>
      <c r="BA10">
        <v>54</v>
      </c>
      <c r="BB10">
        <v>4.2</v>
      </c>
      <c r="BC10">
        <v>3</v>
      </c>
      <c r="BD10">
        <v>72</v>
      </c>
      <c r="BE10">
        <v>56</v>
      </c>
      <c r="BF10">
        <v>0</v>
      </c>
      <c r="BG10">
        <v>0</v>
      </c>
      <c r="BH10">
        <v>-9</v>
      </c>
      <c r="BI10">
        <v>0</v>
      </c>
      <c r="BJ10">
        <v>0</v>
      </c>
      <c r="BK10">
        <v>49</v>
      </c>
      <c r="BL10">
        <v>0</v>
      </c>
      <c r="BM10">
        <v>0</v>
      </c>
      <c r="BN10">
        <v>-2</v>
      </c>
      <c r="BO10">
        <v>0</v>
      </c>
      <c r="BP10">
        <v>0</v>
      </c>
      <c r="BW10">
        <v>8.1</v>
      </c>
      <c r="BX10">
        <v>6</v>
      </c>
      <c r="BY10">
        <v>74</v>
      </c>
      <c r="BZ10">
        <v>33.9</v>
      </c>
      <c r="CA10">
        <v>21</v>
      </c>
      <c r="CB10">
        <v>62</v>
      </c>
      <c r="CC10">
        <v>0</v>
      </c>
      <c r="CD10">
        <v>0</v>
      </c>
      <c r="CE10">
        <v>9</v>
      </c>
      <c r="CF10">
        <v>12.9</v>
      </c>
      <c r="CG10">
        <v>8</v>
      </c>
      <c r="CH10">
        <v>62</v>
      </c>
      <c r="CI10">
        <v>70</v>
      </c>
      <c r="CJ10">
        <v>40</v>
      </c>
      <c r="CK10">
        <v>57</v>
      </c>
      <c r="CL10">
        <v>-3</v>
      </c>
      <c r="CM10">
        <v>0</v>
      </c>
      <c r="CN10">
        <v>0</v>
      </c>
      <c r="CO10">
        <v>70</v>
      </c>
      <c r="CP10">
        <v>40</v>
      </c>
      <c r="CQ10">
        <v>57</v>
      </c>
      <c r="CR10">
        <v>-3</v>
      </c>
      <c r="CS10">
        <v>0</v>
      </c>
      <c r="CT10">
        <v>0</v>
      </c>
      <c r="DA10">
        <v>100</v>
      </c>
      <c r="DB10">
        <v>17</v>
      </c>
      <c r="DC10">
        <v>17</v>
      </c>
      <c r="DJ10">
        <v>17</v>
      </c>
      <c r="DK10">
        <v>0</v>
      </c>
      <c r="DL10">
        <v>0</v>
      </c>
      <c r="DM10">
        <v>9</v>
      </c>
      <c r="DN10">
        <v>0</v>
      </c>
      <c r="DO10">
        <v>0</v>
      </c>
      <c r="DP10">
        <v>84</v>
      </c>
      <c r="DQ10">
        <v>0</v>
      </c>
      <c r="DR10">
        <v>0</v>
      </c>
      <c r="DS10">
        <v>52</v>
      </c>
      <c r="DT10">
        <v>0</v>
      </c>
      <c r="DU10">
        <v>0</v>
      </c>
    </row>
    <row r="11" spans="1:16384" x14ac:dyDescent="0.2">
      <c r="A11" t="s">
        <v>84</v>
      </c>
      <c r="B11" s="1" t="str">
        <f>VLOOKUP(A11,'2016'!$A$8:$E$76,2,FALSE)</f>
        <v>0020013D</v>
      </c>
      <c r="C11" t="str">
        <f>VLOOKUP(A11,'2016'!$A$8:$E$76,3,FALSE)</f>
        <v>LPO (LP)</v>
      </c>
      <c r="D11" t="str">
        <f>VLOOKUP(A11,'2016'!$A$8:$E$76,4,FALSE)</f>
        <v xml:space="preserve">JULES VERNE </v>
      </c>
      <c r="E11" t="str">
        <f>VLOOKUP(A11,'2016'!$A$8:$E$76,5,FALSE)</f>
        <v>CHATEAU-THIERRY</v>
      </c>
      <c r="F11">
        <v>43</v>
      </c>
      <c r="G11">
        <v>0</v>
      </c>
      <c r="H11">
        <v>0</v>
      </c>
      <c r="I11">
        <v>43.2</v>
      </c>
      <c r="J11">
        <v>0</v>
      </c>
      <c r="K11">
        <v>0</v>
      </c>
      <c r="L11">
        <v>7.6</v>
      </c>
      <c r="M11">
        <v>6</v>
      </c>
      <c r="N11">
        <v>79</v>
      </c>
      <c r="O11">
        <v>48.1</v>
      </c>
      <c r="P11">
        <v>38</v>
      </c>
      <c r="Q11">
        <v>79</v>
      </c>
      <c r="R11">
        <v>9.6999999999999993</v>
      </c>
      <c r="S11">
        <v>0</v>
      </c>
      <c r="T11">
        <v>0</v>
      </c>
      <c r="U11">
        <v>8.6999999999999993</v>
      </c>
      <c r="V11">
        <v>0</v>
      </c>
      <c r="W11">
        <v>0</v>
      </c>
      <c r="X11">
        <v>53.7</v>
      </c>
      <c r="Y11">
        <v>146</v>
      </c>
      <c r="Z11">
        <v>272</v>
      </c>
      <c r="AA11">
        <v>272</v>
      </c>
      <c r="AB11">
        <v>0</v>
      </c>
      <c r="AC11">
        <v>0</v>
      </c>
      <c r="AD11">
        <v>30</v>
      </c>
      <c r="AE11">
        <v>0</v>
      </c>
      <c r="AF11">
        <v>0</v>
      </c>
      <c r="AM11">
        <v>19.690000000000001</v>
      </c>
      <c r="AN11">
        <v>11340</v>
      </c>
      <c r="AO11">
        <v>576</v>
      </c>
      <c r="AP11">
        <v>2.12</v>
      </c>
      <c r="AQ11">
        <v>576</v>
      </c>
      <c r="AR11">
        <v>272</v>
      </c>
      <c r="AS11">
        <v>23.2</v>
      </c>
      <c r="AT11">
        <v>63</v>
      </c>
      <c r="AU11">
        <v>272</v>
      </c>
      <c r="BE11">
        <v>88</v>
      </c>
      <c r="BF11">
        <v>0</v>
      </c>
      <c r="BG11">
        <v>0</v>
      </c>
      <c r="BH11">
        <v>17</v>
      </c>
      <c r="BI11">
        <v>0</v>
      </c>
      <c r="BJ11">
        <v>0</v>
      </c>
      <c r="BK11">
        <v>69</v>
      </c>
      <c r="BL11">
        <v>0</v>
      </c>
      <c r="BM11">
        <v>0</v>
      </c>
      <c r="BN11">
        <v>10</v>
      </c>
      <c r="BO11">
        <v>0</v>
      </c>
      <c r="BP11">
        <v>0</v>
      </c>
      <c r="BW11">
        <v>16.100000000000001</v>
      </c>
      <c r="BX11">
        <v>10</v>
      </c>
      <c r="BY11">
        <v>62</v>
      </c>
      <c r="CI11">
        <v>89</v>
      </c>
      <c r="CJ11">
        <v>56</v>
      </c>
      <c r="CK11">
        <v>63</v>
      </c>
      <c r="CL11">
        <v>8</v>
      </c>
      <c r="CM11">
        <v>0</v>
      </c>
      <c r="CN11">
        <v>0</v>
      </c>
      <c r="CO11">
        <v>89</v>
      </c>
      <c r="CP11">
        <v>56</v>
      </c>
      <c r="CQ11">
        <v>63</v>
      </c>
      <c r="CR11">
        <v>8</v>
      </c>
      <c r="CS11">
        <v>0</v>
      </c>
      <c r="CT11">
        <v>0</v>
      </c>
      <c r="DA11">
        <v>85</v>
      </c>
      <c r="DB11">
        <v>17</v>
      </c>
      <c r="DC11">
        <v>20</v>
      </c>
    </row>
    <row r="12" spans="1:16384" x14ac:dyDescent="0.2">
      <c r="A12" t="s">
        <v>85</v>
      </c>
      <c r="B12" s="1" t="str">
        <f>VLOOKUP(A12,'2016'!$A$8:$E$76,2,FALSE)</f>
        <v>0022043K</v>
      </c>
      <c r="C12" t="str">
        <f>VLOOKUP(A12,'2016'!$A$8:$E$76,3,FALSE)</f>
        <v>LPO (LP)</v>
      </c>
      <c r="D12" t="str">
        <f>VLOOKUP(A12,'2016'!$A$8:$E$76,4,FALSE)</f>
        <v>JEAN BOUIN</v>
      </c>
      <c r="E12" t="str">
        <f>VLOOKUP(A12,'2016'!$A$8:$E$76,5,FALSE)</f>
        <v>SAINT-QUENTIN</v>
      </c>
      <c r="F12">
        <v>43</v>
      </c>
      <c r="G12">
        <v>0</v>
      </c>
      <c r="H12">
        <v>0</v>
      </c>
      <c r="I12">
        <v>39.9</v>
      </c>
      <c r="J12">
        <v>0</v>
      </c>
      <c r="K12">
        <v>0</v>
      </c>
      <c r="L12">
        <v>16.7</v>
      </c>
      <c r="M12">
        <v>9</v>
      </c>
      <c r="N12">
        <v>54</v>
      </c>
      <c r="O12">
        <v>22.2</v>
      </c>
      <c r="P12">
        <v>12</v>
      </c>
      <c r="Q12">
        <v>54</v>
      </c>
      <c r="R12">
        <v>9.6999999999999993</v>
      </c>
      <c r="S12">
        <v>0</v>
      </c>
      <c r="T12">
        <v>0</v>
      </c>
      <c r="U12">
        <v>4.8</v>
      </c>
      <c r="V12">
        <v>0</v>
      </c>
      <c r="W12">
        <v>0</v>
      </c>
      <c r="X12">
        <v>60.8</v>
      </c>
      <c r="Y12">
        <v>194</v>
      </c>
      <c r="Z12">
        <v>319</v>
      </c>
      <c r="AA12">
        <v>319</v>
      </c>
      <c r="AB12">
        <v>0</v>
      </c>
      <c r="AC12">
        <v>0</v>
      </c>
      <c r="AM12">
        <v>17.989999999999998</v>
      </c>
      <c r="AN12">
        <v>9067</v>
      </c>
      <c r="AO12">
        <v>504</v>
      </c>
      <c r="AP12">
        <v>2.11</v>
      </c>
      <c r="AQ12">
        <v>699</v>
      </c>
      <c r="AR12">
        <v>331</v>
      </c>
      <c r="AS12">
        <v>43.3</v>
      </c>
      <c r="AT12">
        <v>138</v>
      </c>
      <c r="AU12">
        <v>319</v>
      </c>
      <c r="AV12">
        <v>1.5</v>
      </c>
      <c r="AW12">
        <v>1</v>
      </c>
      <c r="AX12">
        <v>66</v>
      </c>
      <c r="AY12">
        <v>1.4</v>
      </c>
      <c r="AZ12">
        <v>1</v>
      </c>
      <c r="BA12">
        <v>72</v>
      </c>
      <c r="BB12">
        <v>2.7</v>
      </c>
      <c r="BC12">
        <v>2</v>
      </c>
      <c r="BD12">
        <v>75</v>
      </c>
      <c r="BE12">
        <v>57</v>
      </c>
      <c r="BF12">
        <v>0</v>
      </c>
      <c r="BG12">
        <v>0</v>
      </c>
      <c r="BH12">
        <v>-17</v>
      </c>
      <c r="BI12">
        <v>0</v>
      </c>
      <c r="BJ12">
        <v>0</v>
      </c>
      <c r="BK12">
        <v>48</v>
      </c>
      <c r="BL12">
        <v>0</v>
      </c>
      <c r="BM12">
        <v>0</v>
      </c>
      <c r="BN12">
        <v>-15</v>
      </c>
      <c r="BO12">
        <v>0</v>
      </c>
      <c r="BP12">
        <v>0</v>
      </c>
      <c r="BW12">
        <v>13.2</v>
      </c>
      <c r="BX12">
        <v>5</v>
      </c>
      <c r="BY12">
        <v>38</v>
      </c>
      <c r="BZ12">
        <v>2.7</v>
      </c>
      <c r="CA12">
        <v>2</v>
      </c>
      <c r="CB12">
        <v>73</v>
      </c>
      <c r="CC12">
        <v>7.3</v>
      </c>
      <c r="CD12">
        <v>4</v>
      </c>
      <c r="CE12">
        <v>55</v>
      </c>
      <c r="CF12">
        <v>2.7</v>
      </c>
      <c r="CG12">
        <v>2</v>
      </c>
      <c r="CH12">
        <v>73</v>
      </c>
      <c r="CI12">
        <v>83</v>
      </c>
      <c r="CJ12">
        <v>57</v>
      </c>
      <c r="CK12">
        <v>69</v>
      </c>
      <c r="CL12">
        <v>-3</v>
      </c>
      <c r="CM12">
        <v>0</v>
      </c>
      <c r="CN12">
        <v>0</v>
      </c>
      <c r="CO12">
        <v>33</v>
      </c>
      <c r="CP12">
        <v>4</v>
      </c>
      <c r="CQ12">
        <v>12</v>
      </c>
      <c r="CR12">
        <v>-50</v>
      </c>
      <c r="CS12">
        <v>0</v>
      </c>
      <c r="CT12">
        <v>0</v>
      </c>
      <c r="CU12">
        <v>93</v>
      </c>
      <c r="CV12">
        <v>53</v>
      </c>
      <c r="CW12">
        <v>57</v>
      </c>
      <c r="CX12">
        <v>6</v>
      </c>
      <c r="CY12">
        <v>0</v>
      </c>
      <c r="CZ12">
        <v>0</v>
      </c>
      <c r="DA12">
        <v>78</v>
      </c>
      <c r="DB12">
        <v>46</v>
      </c>
      <c r="DC12">
        <v>59</v>
      </c>
    </row>
    <row r="13" spans="1:16384" x14ac:dyDescent="0.2">
      <c r="A13" t="s">
        <v>86</v>
      </c>
      <c r="B13" s="1" t="str">
        <f>VLOOKUP(A13,'2016'!$A$8:$E$76,2,FALSE)</f>
        <v>0020061F</v>
      </c>
      <c r="C13" t="str">
        <f>VLOOKUP(A13,'2016'!$A$8:$E$76,3,FALSE)</f>
        <v>LPO (LP)</v>
      </c>
      <c r="D13" t="str">
        <f>VLOOKUP(A13,'2016'!$A$8:$E$76,4,FALSE)</f>
        <v>LE CORBUSIER</v>
      </c>
      <c r="E13" t="str">
        <f>VLOOKUP(A13,'2016'!$A$8:$E$76,5,FALSE)</f>
        <v>SOISSONS</v>
      </c>
      <c r="F13">
        <v>43</v>
      </c>
      <c r="G13">
        <v>0</v>
      </c>
      <c r="H13">
        <v>0</v>
      </c>
      <c r="I13">
        <v>44.4</v>
      </c>
      <c r="J13">
        <v>0</v>
      </c>
      <c r="K13">
        <v>0</v>
      </c>
      <c r="L13">
        <v>2.7</v>
      </c>
      <c r="M13">
        <v>2</v>
      </c>
      <c r="N13">
        <v>73</v>
      </c>
      <c r="O13">
        <v>34.200000000000003</v>
      </c>
      <c r="P13">
        <v>25</v>
      </c>
      <c r="Q13">
        <v>73</v>
      </c>
      <c r="R13">
        <v>9.6999999999999993</v>
      </c>
      <c r="S13">
        <v>0</v>
      </c>
      <c r="T13">
        <v>0</v>
      </c>
      <c r="U13">
        <v>6.2</v>
      </c>
      <c r="V13">
        <v>0</v>
      </c>
      <c r="W13">
        <v>0</v>
      </c>
      <c r="X13">
        <v>62.8</v>
      </c>
      <c r="Y13">
        <v>248</v>
      </c>
      <c r="Z13">
        <v>395</v>
      </c>
      <c r="AA13">
        <v>395</v>
      </c>
      <c r="AB13">
        <v>0</v>
      </c>
      <c r="AC13">
        <v>0</v>
      </c>
      <c r="AD13">
        <v>73</v>
      </c>
      <c r="AE13">
        <v>0</v>
      </c>
      <c r="AF13">
        <v>0</v>
      </c>
      <c r="AM13">
        <v>14.7</v>
      </c>
      <c r="AN13">
        <v>13673</v>
      </c>
      <c r="AO13">
        <v>930</v>
      </c>
      <c r="AP13">
        <v>2.35</v>
      </c>
      <c r="AQ13">
        <v>930</v>
      </c>
      <c r="AR13">
        <v>395</v>
      </c>
      <c r="AS13">
        <v>34.4</v>
      </c>
      <c r="AT13">
        <v>136</v>
      </c>
      <c r="AU13">
        <v>395</v>
      </c>
      <c r="AV13">
        <v>6.7</v>
      </c>
      <c r="AW13">
        <v>6</v>
      </c>
      <c r="AX13">
        <v>90</v>
      </c>
      <c r="AY13">
        <v>0.9</v>
      </c>
      <c r="AZ13">
        <v>1</v>
      </c>
      <c r="BA13">
        <v>115</v>
      </c>
      <c r="BB13">
        <v>4.8</v>
      </c>
      <c r="BC13">
        <v>6</v>
      </c>
      <c r="BD13">
        <v>126</v>
      </c>
      <c r="BE13">
        <v>40</v>
      </c>
      <c r="BF13">
        <v>0</v>
      </c>
      <c r="BG13">
        <v>0</v>
      </c>
      <c r="BH13">
        <v>-26</v>
      </c>
      <c r="BI13">
        <v>0</v>
      </c>
      <c r="BJ13">
        <v>0</v>
      </c>
      <c r="BK13">
        <v>23</v>
      </c>
      <c r="BL13">
        <v>0</v>
      </c>
      <c r="BM13">
        <v>0</v>
      </c>
      <c r="BN13">
        <v>-31</v>
      </c>
      <c r="BO13">
        <v>0</v>
      </c>
      <c r="BP13">
        <v>0</v>
      </c>
      <c r="BW13">
        <v>10.199999999999999</v>
      </c>
      <c r="BX13">
        <v>6</v>
      </c>
      <c r="BY13">
        <v>59</v>
      </c>
      <c r="BZ13">
        <v>4</v>
      </c>
      <c r="CA13">
        <v>4</v>
      </c>
      <c r="CB13">
        <v>99</v>
      </c>
      <c r="CC13">
        <v>14.3</v>
      </c>
      <c r="CD13">
        <v>8</v>
      </c>
      <c r="CE13">
        <v>56</v>
      </c>
      <c r="CF13">
        <v>13.1</v>
      </c>
      <c r="CG13">
        <v>13</v>
      </c>
      <c r="CH13">
        <v>99</v>
      </c>
      <c r="CI13">
        <v>64</v>
      </c>
      <c r="CJ13">
        <v>60</v>
      </c>
      <c r="CK13">
        <v>94</v>
      </c>
      <c r="CL13">
        <v>-15</v>
      </c>
      <c r="CM13">
        <v>0</v>
      </c>
      <c r="CN13">
        <v>0</v>
      </c>
      <c r="CO13">
        <v>60</v>
      </c>
      <c r="CP13">
        <v>49</v>
      </c>
      <c r="CQ13">
        <v>81</v>
      </c>
      <c r="CR13">
        <v>-19</v>
      </c>
      <c r="CS13">
        <v>0</v>
      </c>
      <c r="CT13">
        <v>0</v>
      </c>
      <c r="CU13">
        <v>85</v>
      </c>
      <c r="CV13">
        <v>11</v>
      </c>
      <c r="CW13">
        <v>13</v>
      </c>
      <c r="CX13">
        <v>1</v>
      </c>
      <c r="CY13">
        <v>0</v>
      </c>
      <c r="CZ13">
        <v>0</v>
      </c>
      <c r="DA13">
        <v>69.7</v>
      </c>
      <c r="DB13">
        <v>53</v>
      </c>
      <c r="DC13">
        <v>76</v>
      </c>
      <c r="DJ13">
        <v>35</v>
      </c>
      <c r="DK13">
        <v>0</v>
      </c>
      <c r="DL13">
        <v>0</v>
      </c>
      <c r="DM13">
        <v>35</v>
      </c>
      <c r="DN13">
        <v>0</v>
      </c>
      <c r="DO13">
        <v>0</v>
      </c>
      <c r="DP13">
        <v>115</v>
      </c>
      <c r="DQ13">
        <v>0</v>
      </c>
      <c r="DR13">
        <v>0</v>
      </c>
      <c r="DS13">
        <v>109</v>
      </c>
      <c r="DT13">
        <v>0</v>
      </c>
      <c r="DU13">
        <v>0</v>
      </c>
    </row>
    <row r="14" spans="1:16384" x14ac:dyDescent="0.2">
      <c r="A14" t="s">
        <v>87</v>
      </c>
      <c r="B14" s="33" t="s">
        <v>310</v>
      </c>
      <c r="C14" s="33" t="s">
        <v>3637</v>
      </c>
      <c r="D14" s="33" t="s">
        <v>228</v>
      </c>
      <c r="E14" s="33" t="s">
        <v>45</v>
      </c>
      <c r="F14" s="33">
        <v>43.8</v>
      </c>
      <c r="G14" s="33">
        <v>0</v>
      </c>
      <c r="H14" s="33">
        <v>0</v>
      </c>
      <c r="I14" s="33">
        <v>42.1</v>
      </c>
      <c r="J14" s="33">
        <v>0</v>
      </c>
      <c r="K14" s="33">
        <v>0</v>
      </c>
      <c r="L14" s="33">
        <v>20</v>
      </c>
      <c r="M14" s="33">
        <v>8</v>
      </c>
      <c r="N14" s="33">
        <v>40</v>
      </c>
      <c r="O14" s="33">
        <v>40</v>
      </c>
      <c r="P14" s="33">
        <v>16</v>
      </c>
      <c r="Q14" s="33">
        <v>40</v>
      </c>
      <c r="R14" s="33">
        <v>8.5</v>
      </c>
      <c r="S14" s="33">
        <v>0</v>
      </c>
      <c r="T14" s="33">
        <v>0</v>
      </c>
      <c r="U14" s="33">
        <v>8.6</v>
      </c>
      <c r="V14" s="33">
        <v>0</v>
      </c>
      <c r="W14" s="33">
        <v>0</v>
      </c>
      <c r="X14" s="33">
        <v>52.2</v>
      </c>
      <c r="Y14" s="33">
        <v>181</v>
      </c>
      <c r="Z14" s="33">
        <v>347</v>
      </c>
      <c r="AA14" s="33">
        <v>328</v>
      </c>
      <c r="AB14" s="33">
        <v>0</v>
      </c>
      <c r="AC14" s="33">
        <v>0</v>
      </c>
      <c r="AD14" s="33"/>
      <c r="AE14" s="33"/>
      <c r="AF14" s="33"/>
      <c r="AG14" s="33"/>
      <c r="AH14" s="33"/>
      <c r="AI14" s="33"/>
      <c r="AJ14" s="33"/>
      <c r="AK14" s="33"/>
      <c r="AL14" s="33"/>
      <c r="AM14" s="33">
        <v>15.91</v>
      </c>
      <c r="AN14" s="33">
        <v>10247</v>
      </c>
      <c r="AO14" s="33">
        <v>644</v>
      </c>
      <c r="AP14" s="33">
        <v>1.96</v>
      </c>
      <c r="AQ14" s="33">
        <v>644</v>
      </c>
      <c r="AR14" s="33">
        <v>328</v>
      </c>
      <c r="AS14" s="33">
        <v>8.9</v>
      </c>
      <c r="AT14" s="33">
        <v>88</v>
      </c>
      <c r="AU14" s="33">
        <v>993</v>
      </c>
      <c r="AV14" s="33"/>
      <c r="AW14" s="33"/>
      <c r="AX14" s="33"/>
      <c r="AY14" s="33">
        <v>1</v>
      </c>
      <c r="AZ14" s="33">
        <v>1</v>
      </c>
      <c r="BA14" s="33">
        <v>97</v>
      </c>
      <c r="BB14" s="33">
        <v>5.7</v>
      </c>
      <c r="BC14" s="33">
        <v>7</v>
      </c>
      <c r="BD14" s="33">
        <v>122</v>
      </c>
      <c r="BE14" s="33">
        <v>66</v>
      </c>
      <c r="BF14" s="33">
        <v>0</v>
      </c>
      <c r="BG14" s="33">
        <v>0</v>
      </c>
      <c r="BH14" s="33">
        <v>-3</v>
      </c>
      <c r="BI14" s="33">
        <v>0</v>
      </c>
      <c r="BJ14" s="33">
        <v>0</v>
      </c>
      <c r="BK14" s="33">
        <v>52</v>
      </c>
      <c r="BL14" s="33">
        <v>0</v>
      </c>
      <c r="BM14" s="33">
        <v>0</v>
      </c>
      <c r="BN14" s="33">
        <v>-2</v>
      </c>
      <c r="BO14" s="33">
        <v>0</v>
      </c>
      <c r="BP14" s="33">
        <v>0</v>
      </c>
      <c r="BQ14" s="33"/>
      <c r="BR14" s="33"/>
      <c r="BS14" s="33"/>
      <c r="BT14" s="33"/>
      <c r="BU14" s="33"/>
      <c r="BV14" s="33"/>
      <c r="BW14" s="33">
        <v>26.7</v>
      </c>
      <c r="BX14" s="33">
        <v>8</v>
      </c>
      <c r="BY14" s="33">
        <v>30</v>
      </c>
      <c r="BZ14" s="33">
        <v>19.5</v>
      </c>
      <c r="CA14" s="33">
        <v>22</v>
      </c>
      <c r="CB14" s="33">
        <v>113</v>
      </c>
      <c r="CC14" s="33"/>
      <c r="CD14" s="33"/>
      <c r="CE14" s="33"/>
      <c r="CF14" s="33">
        <v>8</v>
      </c>
      <c r="CG14" s="33">
        <v>9</v>
      </c>
      <c r="CH14" s="33">
        <v>113</v>
      </c>
      <c r="CI14" s="33">
        <v>70</v>
      </c>
      <c r="CJ14" s="33">
        <v>78</v>
      </c>
      <c r="CK14" s="33">
        <v>111</v>
      </c>
      <c r="CL14" s="33">
        <v>-8</v>
      </c>
      <c r="CM14" s="33">
        <v>0</v>
      </c>
      <c r="CN14" s="33">
        <v>0</v>
      </c>
      <c r="CO14" s="33">
        <v>70</v>
      </c>
      <c r="CP14" s="33">
        <v>78</v>
      </c>
      <c r="CQ14" s="33">
        <v>111</v>
      </c>
      <c r="CR14" s="33">
        <v>-8</v>
      </c>
      <c r="CS14" s="33">
        <v>0</v>
      </c>
      <c r="CT14" s="33">
        <v>0</v>
      </c>
      <c r="CU14" s="33"/>
      <c r="CV14" s="33"/>
      <c r="CW14" s="33"/>
      <c r="CX14" s="33"/>
      <c r="CY14" s="33"/>
      <c r="CZ14" s="33"/>
      <c r="DA14" s="33">
        <v>92.1</v>
      </c>
      <c r="DB14" s="33">
        <v>35</v>
      </c>
      <c r="DC14" s="33">
        <v>38</v>
      </c>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c r="FW14" s="33"/>
      <c r="FX14" s="33"/>
      <c r="FY14" s="33"/>
      <c r="FZ14" s="33"/>
      <c r="GA14" s="33"/>
      <c r="GB14" s="33"/>
      <c r="GC14" s="33"/>
      <c r="GD14" s="33"/>
      <c r="GE14" s="33"/>
      <c r="GF14" s="33"/>
      <c r="GG14" s="33"/>
      <c r="GH14" s="33"/>
      <c r="GI14" s="33"/>
      <c r="GJ14" s="33"/>
      <c r="GK14" s="33"/>
      <c r="GL14" s="33"/>
      <c r="GM14" s="33"/>
      <c r="GN14" s="33"/>
      <c r="GO14" s="33"/>
      <c r="GP14" s="33"/>
      <c r="GQ14" s="33"/>
      <c r="GR14" s="33"/>
      <c r="GS14" s="33"/>
      <c r="GT14" s="33"/>
      <c r="GU14" s="33"/>
      <c r="GV14" s="33"/>
      <c r="GW14" s="33"/>
      <c r="GX14" s="33"/>
      <c r="GY14" s="33"/>
      <c r="GZ14" s="33"/>
      <c r="HA14" s="33"/>
      <c r="HB14" s="33"/>
      <c r="HC14" s="33"/>
      <c r="HD14" s="33"/>
      <c r="HE14" s="33"/>
      <c r="HF14" s="33"/>
      <c r="HG14" s="33"/>
      <c r="HH14" s="33"/>
      <c r="HI14" s="33"/>
      <c r="HJ14" s="33"/>
      <c r="HK14" s="33"/>
      <c r="HL14" s="33"/>
      <c r="HM14" s="33"/>
      <c r="HN14" s="33"/>
      <c r="HO14" s="33"/>
      <c r="HP14" s="33"/>
      <c r="HQ14" s="33"/>
      <c r="HR14" s="33"/>
      <c r="HS14" s="33"/>
      <c r="HT14" s="33"/>
      <c r="HU14" s="33"/>
      <c r="HV14" s="33"/>
      <c r="HW14" s="33"/>
      <c r="HX14" s="33"/>
      <c r="HY14" s="33"/>
      <c r="HZ14" s="33"/>
      <c r="IA14" s="33"/>
      <c r="IB14" s="33"/>
      <c r="IC14" s="33"/>
      <c r="ID14" s="33"/>
      <c r="IE14" s="33"/>
      <c r="IF14" s="33"/>
      <c r="IG14" s="33"/>
      <c r="IH14" s="33"/>
      <c r="II14" s="33"/>
      <c r="IJ14" s="33"/>
      <c r="IK14" s="33"/>
      <c r="IL14" s="33"/>
      <c r="IM14" s="33"/>
      <c r="IN14" s="33"/>
      <c r="IO14" s="33"/>
      <c r="IP14" s="33"/>
      <c r="IQ14" s="33"/>
      <c r="IR14" s="33"/>
      <c r="IS14" s="33"/>
      <c r="IT14" s="33"/>
      <c r="IU14" s="33"/>
      <c r="IV14" s="33"/>
      <c r="IW14" s="33"/>
      <c r="IX14" s="33"/>
      <c r="IY14" s="33"/>
      <c r="IZ14" s="33"/>
      <c r="JA14" s="33"/>
      <c r="JB14" s="33"/>
      <c r="JC14" s="33"/>
      <c r="JD14" s="33"/>
      <c r="JE14" s="33"/>
      <c r="JF14" s="33"/>
      <c r="JG14" s="33"/>
      <c r="JH14" s="33"/>
      <c r="JI14" s="33"/>
      <c r="JJ14" s="33"/>
      <c r="JK14" s="33"/>
      <c r="JL14" s="33"/>
      <c r="JM14" s="33"/>
      <c r="JN14" s="33"/>
      <c r="JO14" s="33"/>
      <c r="JP14" s="33"/>
      <c r="JQ14" s="33"/>
      <c r="JR14" s="33"/>
      <c r="JS14" s="33"/>
      <c r="JT14" s="33"/>
      <c r="JU14" s="33"/>
      <c r="JV14" s="33"/>
      <c r="JW14" s="33"/>
      <c r="JX14" s="33"/>
      <c r="JY14" s="33"/>
      <c r="JZ14" s="33"/>
      <c r="KA14" s="33"/>
      <c r="KB14" s="33"/>
      <c r="KC14" s="33"/>
      <c r="KD14" s="33"/>
      <c r="KE14" s="33"/>
      <c r="KF14" s="33"/>
      <c r="KG14" s="33"/>
      <c r="KH14" s="33"/>
      <c r="KI14" s="33"/>
      <c r="KJ14" s="33"/>
      <c r="KK14" s="33"/>
      <c r="KL14" s="33"/>
      <c r="KM14" s="33"/>
      <c r="KN14" s="33"/>
      <c r="KO14" s="33"/>
      <c r="KP14" s="33"/>
      <c r="KQ14" s="33"/>
      <c r="KR14" s="33"/>
      <c r="KS14" s="33"/>
      <c r="KT14" s="33"/>
      <c r="KU14" s="33"/>
      <c r="KV14" s="33"/>
      <c r="KW14" s="33"/>
      <c r="KX14" s="33"/>
      <c r="KY14" s="33"/>
      <c r="KZ14" s="33"/>
      <c r="LA14" s="33"/>
      <c r="LB14" s="33"/>
      <c r="LC14" s="33"/>
      <c r="LD14" s="33"/>
      <c r="LE14" s="33"/>
      <c r="LF14" s="33"/>
      <c r="LG14" s="33"/>
      <c r="LH14" s="33"/>
      <c r="LI14" s="33"/>
      <c r="LJ14" s="33"/>
      <c r="LK14" s="33"/>
      <c r="LL14" s="33"/>
      <c r="LM14" s="33"/>
      <c r="LN14" s="33"/>
      <c r="LO14" s="33"/>
      <c r="LP14" s="33"/>
      <c r="LQ14" s="33"/>
      <c r="LR14" s="33"/>
      <c r="LS14" s="33"/>
      <c r="LT14" s="33"/>
      <c r="LU14" s="33"/>
      <c r="LV14" s="33"/>
      <c r="LW14" s="33"/>
      <c r="LX14" s="33"/>
      <c r="LY14" s="33"/>
      <c r="LZ14" s="33"/>
      <c r="MA14" s="33"/>
      <c r="MB14" s="33"/>
      <c r="MC14" s="33"/>
      <c r="MD14" s="33"/>
      <c r="ME14" s="33"/>
      <c r="MF14" s="33"/>
      <c r="MG14" s="33"/>
      <c r="MH14" s="33"/>
      <c r="MI14" s="33"/>
      <c r="MJ14" s="33"/>
      <c r="MK14" s="33"/>
      <c r="ML14" s="33"/>
      <c r="MM14" s="33"/>
      <c r="MN14" s="33"/>
      <c r="MO14" s="33"/>
      <c r="MP14" s="33"/>
      <c r="MQ14" s="33"/>
      <c r="MR14" s="33"/>
      <c r="MS14" s="33"/>
      <c r="MT14" s="33"/>
      <c r="MU14" s="33"/>
      <c r="MV14" s="33"/>
      <c r="MW14" s="33"/>
      <c r="MX14" s="33"/>
      <c r="MY14" s="33"/>
      <c r="MZ14" s="33"/>
      <c r="NA14" s="33"/>
      <c r="NB14" s="33"/>
      <c r="NC14" s="33"/>
      <c r="ND14" s="33"/>
      <c r="NE14" s="33"/>
      <c r="NF14" s="33"/>
      <c r="NG14" s="33"/>
      <c r="NH14" s="33"/>
      <c r="NI14" s="33"/>
      <c r="NJ14" s="33"/>
      <c r="NK14" s="33"/>
      <c r="NL14" s="33"/>
      <c r="NM14" s="33"/>
      <c r="NN14" s="33"/>
      <c r="NO14" s="33"/>
      <c r="NP14" s="33"/>
      <c r="NQ14" s="33"/>
      <c r="NR14" s="33"/>
      <c r="NS14" s="33"/>
      <c r="NT14" s="33"/>
      <c r="NU14" s="33"/>
      <c r="NV14" s="33"/>
      <c r="NW14" s="33"/>
      <c r="NX14" s="33"/>
      <c r="NY14" s="33"/>
      <c r="NZ14" s="33"/>
      <c r="OA14" s="33"/>
      <c r="OB14" s="33"/>
      <c r="OC14" s="33"/>
      <c r="OD14" s="33"/>
      <c r="OE14" s="33"/>
      <c r="OF14" s="33"/>
      <c r="OG14" s="33"/>
      <c r="OH14" s="33"/>
      <c r="OI14" s="33"/>
      <c r="OJ14" s="33"/>
      <c r="OK14" s="33"/>
      <c r="OL14" s="33"/>
      <c r="OM14" s="33"/>
      <c r="ON14" s="33"/>
      <c r="OO14" s="33"/>
      <c r="OP14" s="33"/>
      <c r="OQ14" s="33"/>
      <c r="OR14" s="33"/>
      <c r="OS14" s="33"/>
      <c r="OT14" s="33"/>
      <c r="OU14" s="33"/>
      <c r="OV14" s="33"/>
      <c r="OW14" s="33"/>
      <c r="OX14" s="33"/>
      <c r="OY14" s="33"/>
      <c r="OZ14" s="33"/>
      <c r="PA14" s="33"/>
      <c r="PB14" s="33"/>
      <c r="PC14" s="33"/>
      <c r="PD14" s="33"/>
      <c r="PE14" s="33"/>
      <c r="PF14" s="33"/>
      <c r="PG14" s="33"/>
      <c r="PH14" s="33"/>
      <c r="PI14" s="33"/>
      <c r="PJ14" s="33"/>
      <c r="PK14" s="33"/>
      <c r="PL14" s="33"/>
      <c r="PM14" s="33"/>
      <c r="PN14" s="33"/>
      <c r="PO14" s="33"/>
      <c r="PP14" s="33"/>
      <c r="PQ14" s="33"/>
      <c r="PR14" s="33"/>
      <c r="PS14" s="33"/>
      <c r="PT14" s="33"/>
      <c r="PU14" s="33"/>
      <c r="PV14" s="33"/>
      <c r="PW14" s="33"/>
      <c r="PX14" s="33"/>
      <c r="PY14" s="33"/>
      <c r="PZ14" s="33"/>
      <c r="QA14" s="33"/>
      <c r="QB14" s="33"/>
      <c r="QC14" s="33"/>
      <c r="QD14" s="33"/>
      <c r="QE14" s="33"/>
      <c r="QF14" s="33"/>
      <c r="QG14" s="33"/>
      <c r="QH14" s="33"/>
      <c r="QI14" s="33"/>
      <c r="QJ14" s="33"/>
      <c r="QK14" s="33"/>
      <c r="QL14" s="33"/>
      <c r="QM14" s="33"/>
      <c r="QN14" s="33"/>
      <c r="QO14" s="33"/>
      <c r="QP14" s="33"/>
      <c r="QQ14" s="33"/>
      <c r="QR14" s="33"/>
      <c r="QS14" s="33"/>
      <c r="QT14" s="33"/>
      <c r="QU14" s="33"/>
      <c r="QV14" s="33"/>
      <c r="QW14" s="33"/>
      <c r="QX14" s="33"/>
      <c r="QY14" s="33"/>
      <c r="QZ14" s="33"/>
      <c r="RA14" s="33"/>
      <c r="RB14" s="33"/>
      <c r="RC14" s="33"/>
      <c r="RD14" s="33"/>
      <c r="RE14" s="33"/>
      <c r="RF14" s="33"/>
      <c r="RG14" s="33"/>
      <c r="RH14" s="33"/>
      <c r="RI14" s="33"/>
      <c r="RJ14" s="33"/>
      <c r="RK14" s="33"/>
      <c r="RL14" s="33"/>
      <c r="RM14" s="33"/>
      <c r="RN14" s="33"/>
      <c r="RO14" s="33"/>
      <c r="RP14" s="33"/>
      <c r="RQ14" s="33"/>
      <c r="RR14" s="33"/>
      <c r="RS14" s="33"/>
      <c r="RT14" s="33"/>
      <c r="RU14" s="33"/>
      <c r="RV14" s="33"/>
      <c r="RW14" s="33"/>
      <c r="RX14" s="33"/>
      <c r="RY14" s="33"/>
      <c r="RZ14" s="33"/>
      <c r="SA14" s="33"/>
      <c r="SB14" s="33"/>
      <c r="SC14" s="33"/>
      <c r="SD14" s="33"/>
      <c r="SE14" s="33"/>
      <c r="SF14" s="33"/>
      <c r="SG14" s="33"/>
      <c r="SH14" s="33"/>
      <c r="SI14" s="33"/>
      <c r="SJ14" s="33"/>
      <c r="SK14" s="33"/>
      <c r="SL14" s="33"/>
      <c r="SM14" s="33"/>
      <c r="SN14" s="33"/>
      <c r="SO14" s="33"/>
      <c r="SP14" s="33"/>
      <c r="SQ14" s="33"/>
      <c r="SR14" s="33"/>
      <c r="SS14" s="33"/>
      <c r="ST14" s="33"/>
      <c r="SU14" s="33"/>
      <c r="SV14" s="33"/>
      <c r="SW14" s="33"/>
      <c r="SX14" s="33"/>
      <c r="SY14" s="33"/>
      <c r="SZ14" s="33"/>
      <c r="TA14" s="33"/>
      <c r="TB14" s="33"/>
      <c r="TC14" s="33"/>
      <c r="TD14" s="33"/>
      <c r="TE14" s="33"/>
      <c r="TF14" s="33"/>
      <c r="TG14" s="33"/>
      <c r="TH14" s="33"/>
      <c r="TI14" s="33"/>
      <c r="TJ14" s="33"/>
      <c r="TK14" s="33"/>
      <c r="TL14" s="33"/>
      <c r="TM14" s="33"/>
      <c r="TN14" s="33"/>
      <c r="TO14" s="33"/>
      <c r="TP14" s="33"/>
      <c r="TQ14" s="33"/>
      <c r="TR14" s="33"/>
      <c r="TS14" s="33"/>
      <c r="TT14" s="33"/>
      <c r="TU14" s="33"/>
      <c r="TV14" s="33"/>
      <c r="TW14" s="33"/>
      <c r="TX14" s="33"/>
      <c r="TY14" s="33"/>
      <c r="TZ14" s="33"/>
      <c r="UA14" s="33"/>
      <c r="UB14" s="33"/>
      <c r="UC14" s="33"/>
      <c r="UD14" s="33"/>
      <c r="UE14" s="33"/>
      <c r="UF14" s="33"/>
      <c r="UG14" s="33"/>
      <c r="UH14" s="33"/>
      <c r="UI14" s="33"/>
      <c r="UJ14" s="33"/>
      <c r="UK14" s="33"/>
      <c r="UL14" s="33"/>
      <c r="UM14" s="33"/>
      <c r="UN14" s="33"/>
      <c r="UO14" s="33"/>
      <c r="UP14" s="33"/>
      <c r="UQ14" s="33"/>
      <c r="UR14" s="33"/>
      <c r="US14" s="33"/>
      <c r="UT14" s="33"/>
      <c r="UU14" s="33"/>
      <c r="UV14" s="33"/>
      <c r="UW14" s="33"/>
      <c r="UX14" s="33"/>
      <c r="UY14" s="33"/>
      <c r="UZ14" s="33"/>
      <c r="VA14" s="33"/>
      <c r="VB14" s="33"/>
      <c r="VC14" s="33"/>
      <c r="VD14" s="33"/>
      <c r="VE14" s="33"/>
      <c r="VF14" s="33"/>
      <c r="VG14" s="33"/>
      <c r="VH14" s="33"/>
      <c r="VI14" s="33"/>
      <c r="VJ14" s="33"/>
      <c r="VK14" s="33"/>
      <c r="VL14" s="33"/>
      <c r="VM14" s="33"/>
      <c r="VN14" s="33"/>
      <c r="VO14" s="33"/>
      <c r="VP14" s="33"/>
      <c r="VQ14" s="33"/>
      <c r="VR14" s="33"/>
      <c r="VS14" s="33"/>
      <c r="VT14" s="33"/>
      <c r="VU14" s="33"/>
      <c r="VV14" s="33"/>
      <c r="VW14" s="33"/>
      <c r="VX14" s="33"/>
      <c r="VY14" s="33"/>
      <c r="VZ14" s="33"/>
      <c r="WA14" s="33"/>
      <c r="WB14" s="33"/>
      <c r="WC14" s="33"/>
      <c r="WD14" s="33"/>
      <c r="WE14" s="33"/>
      <c r="WF14" s="33"/>
      <c r="WG14" s="33"/>
      <c r="WH14" s="33"/>
      <c r="WI14" s="33"/>
      <c r="WJ14" s="33"/>
      <c r="WK14" s="33"/>
      <c r="WL14" s="33"/>
      <c r="WM14" s="33"/>
      <c r="WN14" s="33"/>
      <c r="WO14" s="33"/>
      <c r="WP14" s="33"/>
      <c r="WQ14" s="33"/>
      <c r="WR14" s="33"/>
      <c r="WS14" s="33"/>
      <c r="WT14" s="33"/>
      <c r="WU14" s="33"/>
      <c r="WV14" s="33"/>
      <c r="WW14" s="33"/>
      <c r="WX14" s="33"/>
      <c r="WY14" s="33"/>
      <c r="WZ14" s="33"/>
      <c r="XA14" s="33"/>
      <c r="XB14" s="33"/>
      <c r="XC14" s="33"/>
      <c r="XD14" s="33"/>
      <c r="XE14" s="33"/>
      <c r="XF14" s="33"/>
      <c r="XG14" s="33"/>
      <c r="XH14" s="33"/>
      <c r="XI14" s="33"/>
      <c r="XJ14" s="33"/>
      <c r="XK14" s="33"/>
      <c r="XL14" s="33"/>
      <c r="XM14" s="33"/>
      <c r="XN14" s="33"/>
      <c r="XO14" s="33"/>
      <c r="XP14" s="33"/>
      <c r="XQ14" s="33"/>
      <c r="XR14" s="33"/>
      <c r="XS14" s="33"/>
      <c r="XT14" s="33"/>
      <c r="XU14" s="33"/>
      <c r="XV14" s="33"/>
      <c r="XW14" s="33"/>
      <c r="XX14" s="33"/>
      <c r="XY14" s="33"/>
      <c r="XZ14" s="33"/>
      <c r="YA14" s="33"/>
      <c r="YB14" s="33"/>
      <c r="YC14" s="33"/>
      <c r="YD14" s="33"/>
      <c r="YE14" s="33"/>
      <c r="YF14" s="33"/>
      <c r="YG14" s="33"/>
      <c r="YH14" s="33"/>
      <c r="YI14" s="33"/>
      <c r="YJ14" s="33"/>
      <c r="YK14" s="33"/>
      <c r="YL14" s="33"/>
      <c r="YM14" s="33"/>
      <c r="YN14" s="33"/>
      <c r="YO14" s="33"/>
      <c r="YP14" s="33"/>
      <c r="YQ14" s="33"/>
      <c r="YR14" s="33"/>
      <c r="YS14" s="33"/>
      <c r="YT14" s="33"/>
      <c r="YU14" s="33"/>
      <c r="YV14" s="33"/>
      <c r="YW14" s="33"/>
      <c r="YX14" s="33"/>
      <c r="YY14" s="33"/>
      <c r="YZ14" s="33"/>
      <c r="ZA14" s="33"/>
      <c r="ZB14" s="33"/>
      <c r="ZC14" s="33"/>
      <c r="ZD14" s="33"/>
      <c r="ZE14" s="33"/>
      <c r="ZF14" s="33"/>
      <c r="ZG14" s="33"/>
      <c r="ZH14" s="33"/>
      <c r="ZI14" s="33"/>
      <c r="ZJ14" s="33"/>
      <c r="ZK14" s="33"/>
      <c r="ZL14" s="33"/>
      <c r="ZM14" s="33"/>
      <c r="ZN14" s="33"/>
      <c r="ZO14" s="33"/>
      <c r="ZP14" s="33"/>
      <c r="ZQ14" s="33"/>
      <c r="ZR14" s="33"/>
      <c r="ZS14" s="33"/>
      <c r="ZT14" s="33"/>
      <c r="ZU14" s="33"/>
      <c r="ZV14" s="33"/>
      <c r="ZW14" s="33"/>
      <c r="ZX14" s="33"/>
      <c r="ZY14" s="33"/>
      <c r="ZZ14" s="33"/>
      <c r="AAA14" s="33"/>
      <c r="AAB14" s="33"/>
      <c r="AAC14" s="33"/>
      <c r="AAD14" s="33"/>
      <c r="AAE14" s="33"/>
      <c r="AAF14" s="33"/>
      <c r="AAG14" s="33"/>
      <c r="AAH14" s="33"/>
      <c r="AAI14" s="33"/>
      <c r="AAJ14" s="33"/>
      <c r="AAK14" s="33"/>
      <c r="AAL14" s="33"/>
      <c r="AAM14" s="33"/>
      <c r="AAN14" s="33"/>
      <c r="AAO14" s="33"/>
      <c r="AAP14" s="33"/>
      <c r="AAQ14" s="33"/>
      <c r="AAR14" s="33"/>
      <c r="AAS14" s="33"/>
      <c r="AAT14" s="33"/>
      <c r="AAU14" s="33"/>
      <c r="AAV14" s="33"/>
      <c r="AAW14" s="33"/>
      <c r="AAX14" s="33"/>
      <c r="AAY14" s="33"/>
      <c r="AAZ14" s="33"/>
      <c r="ABA14" s="33"/>
      <c r="ABB14" s="33"/>
      <c r="ABC14" s="33"/>
      <c r="ABD14" s="33"/>
      <c r="ABE14" s="33"/>
      <c r="ABF14" s="33"/>
      <c r="ABG14" s="33"/>
      <c r="ABH14" s="33"/>
      <c r="ABI14" s="33"/>
      <c r="ABJ14" s="33"/>
      <c r="ABK14" s="33"/>
      <c r="ABL14" s="33"/>
      <c r="ABM14" s="33"/>
      <c r="ABN14" s="33"/>
      <c r="ABO14" s="33"/>
      <c r="ABP14" s="33"/>
      <c r="ABQ14" s="33"/>
      <c r="ABR14" s="33"/>
      <c r="ABS14" s="33"/>
      <c r="ABT14" s="33"/>
      <c r="ABU14" s="33"/>
      <c r="ABV14" s="33"/>
      <c r="ABW14" s="33"/>
      <c r="ABX14" s="33"/>
      <c r="ABY14" s="33"/>
      <c r="ABZ14" s="33"/>
      <c r="ACA14" s="33"/>
      <c r="ACB14" s="33"/>
      <c r="ACC14" s="33"/>
      <c r="ACD14" s="33"/>
      <c r="ACE14" s="33"/>
      <c r="ACF14" s="33"/>
      <c r="ACG14" s="33"/>
      <c r="ACH14" s="33"/>
      <c r="ACI14" s="33"/>
      <c r="ACJ14" s="33"/>
      <c r="ACK14" s="33"/>
      <c r="ACL14" s="33"/>
      <c r="ACM14" s="33"/>
      <c r="ACN14" s="33"/>
      <c r="ACO14" s="33"/>
      <c r="ACP14" s="33"/>
      <c r="ACQ14" s="33"/>
      <c r="ACR14" s="33"/>
      <c r="ACS14" s="33"/>
      <c r="ACT14" s="33"/>
      <c r="ACU14" s="33"/>
      <c r="ACV14" s="33"/>
      <c r="ACW14" s="33"/>
      <c r="ACX14" s="33"/>
      <c r="ACY14" s="33"/>
      <c r="ACZ14" s="33"/>
      <c r="ADA14" s="33"/>
      <c r="ADB14" s="33"/>
      <c r="ADC14" s="33"/>
      <c r="ADD14" s="33"/>
      <c r="ADE14" s="33"/>
      <c r="ADF14" s="33"/>
      <c r="ADG14" s="33"/>
      <c r="ADH14" s="33"/>
      <c r="ADI14" s="33"/>
      <c r="ADJ14" s="33"/>
      <c r="ADK14" s="33"/>
      <c r="ADL14" s="33"/>
      <c r="ADM14" s="33"/>
      <c r="ADN14" s="33"/>
      <c r="ADO14" s="33"/>
      <c r="ADP14" s="33"/>
      <c r="ADQ14" s="33"/>
      <c r="ADR14" s="33"/>
      <c r="ADS14" s="33"/>
      <c r="ADT14" s="33"/>
      <c r="ADU14" s="33"/>
      <c r="ADV14" s="33"/>
      <c r="ADW14" s="33"/>
      <c r="ADX14" s="33"/>
      <c r="ADY14" s="33"/>
      <c r="ADZ14" s="33"/>
      <c r="AEA14" s="33"/>
      <c r="AEB14" s="33"/>
      <c r="AEC14" s="33"/>
      <c r="AED14" s="33"/>
      <c r="AEE14" s="33"/>
      <c r="AEF14" s="33"/>
      <c r="AEG14" s="33"/>
      <c r="AEH14" s="33"/>
      <c r="AEI14" s="33"/>
      <c r="AEJ14" s="33"/>
      <c r="AEK14" s="33"/>
      <c r="AEL14" s="33"/>
      <c r="AEM14" s="33"/>
      <c r="AEN14" s="33"/>
      <c r="AEO14" s="33"/>
      <c r="AEP14" s="33"/>
      <c r="AEQ14" s="33"/>
      <c r="AER14" s="33"/>
      <c r="AES14" s="33"/>
      <c r="AET14" s="33"/>
      <c r="AEU14" s="33"/>
      <c r="AEV14" s="33"/>
      <c r="AEW14" s="33"/>
      <c r="AEX14" s="33"/>
      <c r="AEY14" s="33"/>
      <c r="AEZ14" s="33"/>
      <c r="AFA14" s="33"/>
      <c r="AFB14" s="33"/>
      <c r="AFC14" s="33"/>
      <c r="AFD14" s="33"/>
      <c r="AFE14" s="33"/>
      <c r="AFF14" s="33"/>
      <c r="AFG14" s="33"/>
      <c r="AFH14" s="33"/>
      <c r="AFI14" s="33"/>
      <c r="AFJ14" s="33"/>
      <c r="AFK14" s="33"/>
      <c r="AFL14" s="33"/>
      <c r="AFM14" s="33"/>
      <c r="AFN14" s="33"/>
      <c r="AFO14" s="33"/>
      <c r="AFP14" s="33"/>
      <c r="AFQ14" s="33"/>
      <c r="AFR14" s="33"/>
      <c r="AFS14" s="33"/>
      <c r="AFT14" s="33"/>
      <c r="AFU14" s="33"/>
      <c r="AFV14" s="33"/>
      <c r="AFW14" s="33"/>
      <c r="AFX14" s="33"/>
      <c r="AFY14" s="33"/>
      <c r="AFZ14" s="33"/>
      <c r="AGA14" s="33"/>
      <c r="AGB14" s="33"/>
      <c r="AGC14" s="33"/>
      <c r="AGD14" s="33"/>
      <c r="AGE14" s="33"/>
      <c r="AGF14" s="33"/>
      <c r="AGG14" s="33"/>
      <c r="AGH14" s="33"/>
      <c r="AGI14" s="33"/>
      <c r="AGJ14" s="33"/>
      <c r="AGK14" s="33"/>
      <c r="AGL14" s="33"/>
      <c r="AGM14" s="33"/>
      <c r="AGN14" s="33"/>
      <c r="AGO14" s="33"/>
      <c r="AGP14" s="33"/>
      <c r="AGQ14" s="33"/>
      <c r="AGR14" s="33"/>
      <c r="AGS14" s="33"/>
      <c r="AGT14" s="33"/>
      <c r="AGU14" s="33"/>
      <c r="AGV14" s="33"/>
      <c r="AGW14" s="33"/>
      <c r="AGX14" s="33"/>
      <c r="AGY14" s="33"/>
      <c r="AGZ14" s="33"/>
      <c r="AHA14" s="33"/>
      <c r="AHB14" s="33"/>
      <c r="AHC14" s="33"/>
      <c r="AHD14" s="33"/>
      <c r="AHE14" s="33"/>
      <c r="AHF14" s="33"/>
      <c r="AHG14" s="33"/>
      <c r="AHH14" s="33"/>
      <c r="AHI14" s="33"/>
      <c r="AHJ14" s="33"/>
      <c r="AHK14" s="33"/>
      <c r="AHL14" s="33"/>
      <c r="AHM14" s="33"/>
      <c r="AHN14" s="33"/>
      <c r="AHO14" s="33"/>
      <c r="AHP14" s="33"/>
      <c r="AHQ14" s="33"/>
      <c r="AHR14" s="33"/>
      <c r="AHS14" s="33"/>
      <c r="AHT14" s="33"/>
      <c r="AHU14" s="33"/>
      <c r="AHV14" s="33"/>
      <c r="AHW14" s="33"/>
      <c r="AHX14" s="33"/>
      <c r="AHY14" s="33"/>
      <c r="AHZ14" s="33"/>
      <c r="AIA14" s="33"/>
      <c r="AIB14" s="33"/>
      <c r="AIC14" s="33"/>
      <c r="AID14" s="33"/>
      <c r="AIE14" s="33"/>
      <c r="AIF14" s="33"/>
      <c r="AIG14" s="33"/>
      <c r="AIH14" s="33"/>
      <c r="AII14" s="33"/>
      <c r="AIJ14" s="33"/>
      <c r="AIK14" s="33"/>
      <c r="AIL14" s="33"/>
      <c r="AIM14" s="33"/>
      <c r="AIN14" s="33"/>
      <c r="AIO14" s="33"/>
      <c r="AIP14" s="33"/>
      <c r="AIQ14" s="33"/>
      <c r="AIR14" s="33"/>
      <c r="AIS14" s="33"/>
      <c r="AIT14" s="33"/>
      <c r="AIU14" s="33"/>
      <c r="AIV14" s="33"/>
      <c r="AIW14" s="33"/>
      <c r="AIX14" s="33"/>
      <c r="AIY14" s="33"/>
      <c r="AIZ14" s="33"/>
      <c r="AJA14" s="33"/>
      <c r="AJB14" s="33"/>
      <c r="AJC14" s="33"/>
      <c r="AJD14" s="33"/>
      <c r="AJE14" s="33"/>
      <c r="AJF14" s="33"/>
      <c r="AJG14" s="33"/>
      <c r="AJH14" s="33"/>
      <c r="AJI14" s="33"/>
      <c r="AJJ14" s="33"/>
      <c r="AJK14" s="33"/>
      <c r="AJL14" s="33"/>
      <c r="AJM14" s="33"/>
      <c r="AJN14" s="33"/>
      <c r="AJO14" s="33"/>
      <c r="AJP14" s="33"/>
      <c r="AJQ14" s="33"/>
      <c r="AJR14" s="33"/>
      <c r="AJS14" s="33"/>
      <c r="AJT14" s="33"/>
      <c r="AJU14" s="33"/>
      <c r="AJV14" s="33"/>
      <c r="AJW14" s="33"/>
      <c r="AJX14" s="33"/>
      <c r="AJY14" s="33"/>
      <c r="AJZ14" s="33"/>
      <c r="AKA14" s="33"/>
      <c r="AKB14" s="33"/>
      <c r="AKC14" s="33"/>
      <c r="AKD14" s="33"/>
      <c r="AKE14" s="33"/>
      <c r="AKF14" s="33"/>
      <c r="AKG14" s="33"/>
      <c r="AKH14" s="33"/>
      <c r="AKI14" s="33"/>
      <c r="AKJ14" s="33"/>
      <c r="AKK14" s="33"/>
      <c r="AKL14" s="33"/>
      <c r="AKM14" s="33"/>
      <c r="AKN14" s="33"/>
      <c r="AKO14" s="33"/>
      <c r="AKP14" s="33"/>
      <c r="AKQ14" s="33"/>
      <c r="AKR14" s="33"/>
      <c r="AKS14" s="33"/>
      <c r="AKT14" s="33"/>
      <c r="AKU14" s="33"/>
      <c r="AKV14" s="33"/>
      <c r="AKW14" s="33"/>
      <c r="AKX14" s="33"/>
      <c r="AKY14" s="33"/>
      <c r="AKZ14" s="33"/>
      <c r="ALA14" s="33"/>
      <c r="ALB14" s="33"/>
      <c r="ALC14" s="33"/>
      <c r="ALD14" s="33"/>
      <c r="ALE14" s="33"/>
      <c r="ALF14" s="33"/>
      <c r="ALG14" s="33"/>
      <c r="ALH14" s="33"/>
      <c r="ALI14" s="33"/>
      <c r="ALJ14" s="33"/>
      <c r="ALK14" s="33"/>
      <c r="ALL14" s="33"/>
      <c r="ALM14" s="33"/>
      <c r="ALN14" s="33"/>
      <c r="ALO14" s="33"/>
      <c r="ALP14" s="33"/>
      <c r="ALQ14" s="33"/>
      <c r="ALR14" s="33"/>
      <c r="ALS14" s="33"/>
      <c r="ALT14" s="33"/>
      <c r="ALU14" s="33"/>
      <c r="ALV14" s="33"/>
      <c r="ALW14" s="33"/>
      <c r="ALX14" s="33"/>
      <c r="ALY14" s="33"/>
      <c r="ALZ14" s="33"/>
      <c r="AMA14" s="33"/>
      <c r="AMB14" s="33"/>
      <c r="AMC14" s="33"/>
      <c r="AMD14" s="33"/>
      <c r="AME14" s="33"/>
      <c r="AMF14" s="33"/>
      <c r="AMG14" s="33"/>
      <c r="AMH14" s="33"/>
      <c r="AMI14" s="33"/>
      <c r="AMJ14" s="33"/>
      <c r="AMK14" s="33"/>
      <c r="AML14" s="33"/>
      <c r="AMM14" s="33"/>
      <c r="AMN14" s="33"/>
      <c r="AMO14" s="33"/>
      <c r="AMP14" s="33"/>
      <c r="AMQ14" s="33"/>
      <c r="AMR14" s="33"/>
      <c r="AMS14" s="33"/>
      <c r="AMT14" s="33"/>
      <c r="AMU14" s="33"/>
      <c r="AMV14" s="33"/>
      <c r="AMW14" s="33"/>
      <c r="AMX14" s="33"/>
      <c r="AMY14" s="33"/>
      <c r="AMZ14" s="33"/>
      <c r="ANA14" s="33"/>
      <c r="ANB14" s="33"/>
      <c r="ANC14" s="33"/>
      <c r="AND14" s="33"/>
      <c r="ANE14" s="33"/>
      <c r="ANF14" s="33"/>
      <c r="ANG14" s="33"/>
      <c r="ANH14" s="33"/>
      <c r="ANI14" s="33"/>
      <c r="ANJ14" s="33"/>
      <c r="ANK14" s="33"/>
      <c r="ANL14" s="33"/>
      <c r="ANM14" s="33"/>
      <c r="ANN14" s="33"/>
      <c r="ANO14" s="33"/>
      <c r="ANP14" s="33"/>
      <c r="ANQ14" s="33"/>
      <c r="ANR14" s="33"/>
      <c r="ANS14" s="33"/>
      <c r="ANT14" s="33"/>
      <c r="ANU14" s="33"/>
      <c r="ANV14" s="33"/>
      <c r="ANW14" s="33"/>
      <c r="ANX14" s="33"/>
      <c r="ANY14" s="33"/>
      <c r="ANZ14" s="33"/>
      <c r="AOA14" s="33"/>
      <c r="AOB14" s="33"/>
      <c r="AOC14" s="33"/>
      <c r="AOD14" s="33"/>
      <c r="AOE14" s="33"/>
      <c r="AOF14" s="33"/>
      <c r="AOG14" s="33"/>
      <c r="AOH14" s="33"/>
      <c r="AOI14" s="33"/>
      <c r="AOJ14" s="33"/>
      <c r="AOK14" s="33"/>
      <c r="AOL14" s="33"/>
      <c r="AOM14" s="33"/>
      <c r="AON14" s="33"/>
      <c r="AOO14" s="33"/>
      <c r="AOP14" s="33"/>
      <c r="AOQ14" s="33"/>
      <c r="AOR14" s="33"/>
      <c r="AOS14" s="33"/>
      <c r="AOT14" s="33"/>
      <c r="AOU14" s="33"/>
      <c r="AOV14" s="33"/>
      <c r="AOW14" s="33"/>
      <c r="AOX14" s="33"/>
      <c r="AOY14" s="33"/>
      <c r="AOZ14" s="33"/>
      <c r="APA14" s="33"/>
      <c r="APB14" s="33"/>
      <c r="APC14" s="33"/>
      <c r="APD14" s="33"/>
      <c r="APE14" s="33"/>
      <c r="APF14" s="33"/>
      <c r="APG14" s="33"/>
      <c r="APH14" s="33"/>
      <c r="API14" s="33"/>
      <c r="APJ14" s="33"/>
      <c r="APK14" s="33"/>
      <c r="APL14" s="33"/>
      <c r="APM14" s="33"/>
      <c r="APN14" s="33"/>
      <c r="APO14" s="33"/>
      <c r="APP14" s="33"/>
      <c r="APQ14" s="33"/>
      <c r="APR14" s="33"/>
      <c r="APS14" s="33"/>
      <c r="APT14" s="33"/>
      <c r="APU14" s="33"/>
      <c r="APV14" s="33"/>
      <c r="APW14" s="33"/>
      <c r="APX14" s="33"/>
      <c r="APY14" s="33"/>
      <c r="APZ14" s="33"/>
      <c r="AQA14" s="33"/>
      <c r="AQB14" s="33"/>
      <c r="AQC14" s="33"/>
      <c r="AQD14" s="33"/>
      <c r="AQE14" s="33"/>
      <c r="AQF14" s="33"/>
      <c r="AQG14" s="33"/>
      <c r="AQH14" s="33"/>
      <c r="AQI14" s="33"/>
      <c r="AQJ14" s="33"/>
      <c r="AQK14" s="33"/>
      <c r="AQL14" s="33"/>
      <c r="AQM14" s="33"/>
      <c r="AQN14" s="33"/>
      <c r="AQO14" s="33"/>
      <c r="AQP14" s="33"/>
      <c r="AQQ14" s="33"/>
      <c r="AQR14" s="33"/>
      <c r="AQS14" s="33"/>
      <c r="AQT14" s="33"/>
      <c r="AQU14" s="33"/>
      <c r="AQV14" s="33"/>
      <c r="AQW14" s="33"/>
      <c r="AQX14" s="33"/>
      <c r="AQY14" s="33"/>
      <c r="AQZ14" s="33"/>
      <c r="ARA14" s="33"/>
      <c r="ARB14" s="33"/>
      <c r="ARC14" s="33"/>
      <c r="ARD14" s="33"/>
      <c r="ARE14" s="33"/>
      <c r="ARF14" s="33"/>
      <c r="ARG14" s="33"/>
      <c r="ARH14" s="33"/>
      <c r="ARI14" s="33"/>
      <c r="ARJ14" s="33"/>
      <c r="ARK14" s="33"/>
      <c r="ARL14" s="33"/>
      <c r="ARM14" s="33"/>
      <c r="ARN14" s="33"/>
      <c r="ARO14" s="33"/>
      <c r="ARP14" s="33"/>
      <c r="ARQ14" s="33"/>
      <c r="ARR14" s="33"/>
      <c r="ARS14" s="33"/>
      <c r="ART14" s="33"/>
      <c r="ARU14" s="33"/>
      <c r="ARV14" s="33"/>
      <c r="ARW14" s="33"/>
      <c r="ARX14" s="33"/>
      <c r="ARY14" s="33"/>
      <c r="ARZ14" s="33"/>
      <c r="ASA14" s="33"/>
      <c r="ASB14" s="33"/>
      <c r="ASC14" s="33"/>
      <c r="ASD14" s="33"/>
      <c r="ASE14" s="33"/>
      <c r="ASF14" s="33"/>
      <c r="ASG14" s="33"/>
      <c r="ASH14" s="33"/>
      <c r="ASI14" s="33"/>
      <c r="ASJ14" s="33"/>
      <c r="ASK14" s="33"/>
      <c r="ASL14" s="33"/>
      <c r="ASM14" s="33"/>
      <c r="ASN14" s="33"/>
      <c r="ASO14" s="33"/>
      <c r="ASP14" s="33"/>
      <c r="ASQ14" s="33"/>
      <c r="ASR14" s="33"/>
      <c r="ASS14" s="33"/>
      <c r="AST14" s="33"/>
      <c r="ASU14" s="33"/>
      <c r="ASV14" s="33"/>
      <c r="ASW14" s="33"/>
      <c r="ASX14" s="33"/>
      <c r="ASY14" s="33"/>
      <c r="ASZ14" s="33"/>
      <c r="ATA14" s="33"/>
      <c r="ATB14" s="33"/>
      <c r="ATC14" s="33"/>
      <c r="ATD14" s="33"/>
      <c r="ATE14" s="33"/>
      <c r="ATF14" s="33"/>
      <c r="ATG14" s="33"/>
      <c r="ATH14" s="33"/>
      <c r="ATI14" s="33"/>
      <c r="ATJ14" s="33"/>
      <c r="ATK14" s="33"/>
      <c r="ATL14" s="33"/>
      <c r="ATM14" s="33"/>
      <c r="ATN14" s="33"/>
      <c r="ATO14" s="33"/>
      <c r="ATP14" s="33"/>
      <c r="ATQ14" s="33"/>
      <c r="ATR14" s="33"/>
      <c r="ATS14" s="33"/>
      <c r="ATT14" s="33"/>
      <c r="ATU14" s="33"/>
      <c r="ATV14" s="33"/>
      <c r="ATW14" s="33"/>
      <c r="ATX14" s="33"/>
      <c r="ATY14" s="33"/>
      <c r="ATZ14" s="33"/>
      <c r="AUA14" s="33"/>
      <c r="AUB14" s="33"/>
      <c r="AUC14" s="33"/>
      <c r="AUD14" s="33"/>
      <c r="AUE14" s="33"/>
      <c r="AUF14" s="33"/>
      <c r="AUG14" s="33"/>
      <c r="AUH14" s="33"/>
      <c r="AUI14" s="33"/>
      <c r="AUJ14" s="33"/>
      <c r="AUK14" s="33"/>
      <c r="AUL14" s="33"/>
      <c r="AUM14" s="33"/>
      <c r="AUN14" s="33"/>
      <c r="AUO14" s="33"/>
      <c r="AUP14" s="33"/>
      <c r="AUQ14" s="33"/>
      <c r="AUR14" s="33"/>
      <c r="AUS14" s="33"/>
      <c r="AUT14" s="33"/>
      <c r="AUU14" s="33"/>
      <c r="AUV14" s="33"/>
      <c r="AUW14" s="33"/>
      <c r="AUX14" s="33"/>
      <c r="AUY14" s="33"/>
      <c r="AUZ14" s="33"/>
      <c r="AVA14" s="33"/>
      <c r="AVB14" s="33"/>
      <c r="AVC14" s="33"/>
      <c r="AVD14" s="33"/>
      <c r="AVE14" s="33"/>
      <c r="AVF14" s="33"/>
      <c r="AVG14" s="33"/>
      <c r="AVH14" s="33"/>
      <c r="AVI14" s="33"/>
      <c r="AVJ14" s="33"/>
      <c r="AVK14" s="33"/>
      <c r="AVL14" s="33"/>
      <c r="AVM14" s="33"/>
      <c r="AVN14" s="33"/>
      <c r="AVO14" s="33"/>
      <c r="AVP14" s="33"/>
      <c r="AVQ14" s="33"/>
      <c r="AVR14" s="33"/>
      <c r="AVS14" s="33"/>
      <c r="AVT14" s="33"/>
      <c r="AVU14" s="33"/>
      <c r="AVV14" s="33"/>
      <c r="AVW14" s="33"/>
      <c r="AVX14" s="33"/>
      <c r="AVY14" s="33"/>
      <c r="AVZ14" s="33"/>
      <c r="AWA14" s="33"/>
      <c r="AWB14" s="33"/>
      <c r="AWC14" s="33"/>
      <c r="AWD14" s="33"/>
      <c r="AWE14" s="33"/>
      <c r="AWF14" s="33"/>
      <c r="AWG14" s="33"/>
      <c r="AWH14" s="33"/>
      <c r="AWI14" s="33"/>
      <c r="AWJ14" s="33"/>
      <c r="AWK14" s="33"/>
      <c r="AWL14" s="33"/>
      <c r="AWM14" s="33"/>
      <c r="AWN14" s="33"/>
      <c r="AWO14" s="33"/>
      <c r="AWP14" s="33"/>
      <c r="AWQ14" s="33"/>
      <c r="AWR14" s="33"/>
      <c r="AWS14" s="33"/>
      <c r="AWT14" s="33"/>
      <c r="AWU14" s="33"/>
      <c r="AWV14" s="33"/>
      <c r="AWW14" s="33"/>
      <c r="AWX14" s="33"/>
      <c r="AWY14" s="33"/>
      <c r="AWZ14" s="33"/>
      <c r="AXA14" s="33"/>
      <c r="AXB14" s="33"/>
      <c r="AXC14" s="33"/>
      <c r="AXD14" s="33"/>
      <c r="AXE14" s="33"/>
      <c r="AXF14" s="33"/>
      <c r="AXG14" s="33"/>
      <c r="AXH14" s="33"/>
      <c r="AXI14" s="33"/>
      <c r="AXJ14" s="33"/>
      <c r="AXK14" s="33"/>
      <c r="AXL14" s="33"/>
      <c r="AXM14" s="33"/>
      <c r="AXN14" s="33"/>
      <c r="AXO14" s="33"/>
      <c r="AXP14" s="33"/>
      <c r="AXQ14" s="33"/>
      <c r="AXR14" s="33"/>
      <c r="AXS14" s="33"/>
      <c r="AXT14" s="33"/>
      <c r="AXU14" s="33"/>
      <c r="AXV14" s="33"/>
      <c r="AXW14" s="33"/>
      <c r="AXX14" s="33"/>
      <c r="AXY14" s="33"/>
      <c r="AXZ14" s="33"/>
      <c r="AYA14" s="33"/>
      <c r="AYB14" s="33"/>
      <c r="AYC14" s="33"/>
      <c r="AYD14" s="33"/>
      <c r="AYE14" s="33"/>
      <c r="AYF14" s="33"/>
      <c r="AYG14" s="33"/>
      <c r="AYH14" s="33"/>
      <c r="AYI14" s="33"/>
      <c r="AYJ14" s="33"/>
      <c r="AYK14" s="33"/>
      <c r="AYL14" s="33"/>
      <c r="AYM14" s="33"/>
      <c r="AYN14" s="33"/>
      <c r="AYO14" s="33"/>
      <c r="AYP14" s="33"/>
      <c r="AYQ14" s="33"/>
      <c r="AYR14" s="33"/>
      <c r="AYS14" s="33"/>
      <c r="AYT14" s="33"/>
      <c r="AYU14" s="33"/>
      <c r="AYV14" s="33"/>
      <c r="AYW14" s="33"/>
      <c r="AYX14" s="33"/>
      <c r="AYY14" s="33"/>
      <c r="AYZ14" s="33"/>
      <c r="AZA14" s="33"/>
      <c r="AZB14" s="33"/>
      <c r="AZC14" s="33"/>
      <c r="AZD14" s="33"/>
      <c r="AZE14" s="33"/>
      <c r="AZF14" s="33"/>
      <c r="AZG14" s="33"/>
      <c r="AZH14" s="33"/>
      <c r="AZI14" s="33"/>
      <c r="AZJ14" s="33"/>
      <c r="AZK14" s="33"/>
      <c r="AZL14" s="33"/>
      <c r="AZM14" s="33"/>
      <c r="AZN14" s="33"/>
      <c r="AZO14" s="33"/>
      <c r="AZP14" s="33"/>
      <c r="AZQ14" s="33"/>
      <c r="AZR14" s="33"/>
      <c r="AZS14" s="33"/>
      <c r="AZT14" s="33"/>
      <c r="AZU14" s="33"/>
      <c r="AZV14" s="33"/>
      <c r="AZW14" s="33"/>
      <c r="AZX14" s="33"/>
      <c r="AZY14" s="33"/>
      <c r="AZZ14" s="33"/>
      <c r="BAA14" s="33"/>
      <c r="BAB14" s="33"/>
      <c r="BAC14" s="33"/>
      <c r="BAD14" s="33"/>
      <c r="BAE14" s="33"/>
      <c r="BAF14" s="33"/>
      <c r="BAG14" s="33"/>
      <c r="BAH14" s="33"/>
      <c r="BAI14" s="33"/>
      <c r="BAJ14" s="33"/>
      <c r="BAK14" s="33"/>
      <c r="BAL14" s="33"/>
      <c r="BAM14" s="33"/>
      <c r="BAN14" s="33"/>
      <c r="BAO14" s="33"/>
      <c r="BAP14" s="33"/>
      <c r="BAQ14" s="33"/>
      <c r="BAR14" s="33"/>
      <c r="BAS14" s="33"/>
      <c r="BAT14" s="33"/>
      <c r="BAU14" s="33"/>
      <c r="BAV14" s="33"/>
      <c r="BAW14" s="33"/>
      <c r="BAX14" s="33"/>
      <c r="BAY14" s="33"/>
      <c r="BAZ14" s="33"/>
      <c r="BBA14" s="33"/>
      <c r="BBB14" s="33"/>
      <c r="BBC14" s="33"/>
      <c r="BBD14" s="33"/>
      <c r="BBE14" s="33"/>
      <c r="BBF14" s="33"/>
      <c r="BBG14" s="33"/>
      <c r="BBH14" s="33"/>
      <c r="BBI14" s="33"/>
      <c r="BBJ14" s="33"/>
      <c r="BBK14" s="33"/>
      <c r="BBL14" s="33"/>
      <c r="BBM14" s="33"/>
      <c r="BBN14" s="33"/>
      <c r="BBO14" s="33"/>
      <c r="BBP14" s="33"/>
      <c r="BBQ14" s="33"/>
      <c r="BBR14" s="33"/>
      <c r="BBS14" s="33"/>
      <c r="BBT14" s="33"/>
      <c r="BBU14" s="33"/>
      <c r="BBV14" s="33"/>
      <c r="BBW14" s="33"/>
      <c r="BBX14" s="33"/>
      <c r="BBY14" s="33"/>
      <c r="BBZ14" s="33"/>
      <c r="BCA14" s="33"/>
      <c r="BCB14" s="33"/>
      <c r="BCC14" s="33"/>
      <c r="BCD14" s="33"/>
      <c r="BCE14" s="33"/>
      <c r="BCF14" s="33"/>
      <c r="BCG14" s="33"/>
      <c r="BCH14" s="33"/>
      <c r="BCI14" s="33"/>
      <c r="BCJ14" s="33"/>
      <c r="BCK14" s="33"/>
      <c r="BCL14" s="33"/>
      <c r="BCM14" s="33"/>
      <c r="BCN14" s="33"/>
      <c r="BCO14" s="33"/>
      <c r="BCP14" s="33"/>
      <c r="BCQ14" s="33"/>
      <c r="BCR14" s="33"/>
      <c r="BCS14" s="33"/>
      <c r="BCT14" s="33"/>
      <c r="BCU14" s="33"/>
      <c r="BCV14" s="33"/>
      <c r="BCW14" s="33"/>
      <c r="BCX14" s="33"/>
      <c r="BCY14" s="33"/>
      <c r="BCZ14" s="33"/>
      <c r="BDA14" s="33"/>
      <c r="BDB14" s="33"/>
      <c r="BDC14" s="33"/>
      <c r="BDD14" s="33"/>
      <c r="BDE14" s="33"/>
      <c r="BDF14" s="33"/>
      <c r="BDG14" s="33"/>
      <c r="BDH14" s="33"/>
      <c r="BDI14" s="33"/>
      <c r="BDJ14" s="33"/>
      <c r="BDK14" s="33"/>
      <c r="BDL14" s="33"/>
      <c r="BDM14" s="33"/>
      <c r="BDN14" s="33"/>
      <c r="BDO14" s="33"/>
      <c r="BDP14" s="33"/>
      <c r="BDQ14" s="33"/>
      <c r="BDR14" s="33"/>
      <c r="BDS14" s="33"/>
      <c r="BDT14" s="33"/>
      <c r="BDU14" s="33"/>
      <c r="BDV14" s="33"/>
      <c r="BDW14" s="33"/>
      <c r="BDX14" s="33"/>
      <c r="BDY14" s="33"/>
      <c r="BDZ14" s="33"/>
      <c r="BEA14" s="33"/>
      <c r="BEB14" s="33"/>
      <c r="BEC14" s="33"/>
      <c r="BED14" s="33"/>
      <c r="BEE14" s="33"/>
      <c r="BEF14" s="33"/>
      <c r="BEG14" s="33"/>
      <c r="BEH14" s="33"/>
      <c r="BEI14" s="33"/>
      <c r="BEJ14" s="33"/>
      <c r="BEK14" s="33"/>
      <c r="BEL14" s="33"/>
      <c r="BEM14" s="33"/>
      <c r="BEN14" s="33"/>
      <c r="BEO14" s="33"/>
      <c r="BEP14" s="33"/>
      <c r="BEQ14" s="33"/>
      <c r="BER14" s="33"/>
      <c r="BES14" s="33"/>
      <c r="BET14" s="33"/>
      <c r="BEU14" s="33"/>
      <c r="BEV14" s="33"/>
      <c r="BEW14" s="33"/>
      <c r="BEX14" s="33"/>
      <c r="BEY14" s="33"/>
      <c r="BEZ14" s="33"/>
      <c r="BFA14" s="33"/>
      <c r="BFB14" s="33"/>
      <c r="BFC14" s="33"/>
      <c r="BFD14" s="33"/>
      <c r="BFE14" s="33"/>
      <c r="BFF14" s="33"/>
      <c r="BFG14" s="33"/>
      <c r="BFH14" s="33"/>
      <c r="BFI14" s="33"/>
      <c r="BFJ14" s="33"/>
      <c r="BFK14" s="33"/>
      <c r="BFL14" s="33"/>
      <c r="BFM14" s="33"/>
      <c r="BFN14" s="33"/>
      <c r="BFO14" s="33"/>
      <c r="BFP14" s="33"/>
      <c r="BFQ14" s="33"/>
      <c r="BFR14" s="33"/>
      <c r="BFS14" s="33"/>
      <c r="BFT14" s="33"/>
      <c r="BFU14" s="33"/>
      <c r="BFV14" s="33"/>
      <c r="BFW14" s="33"/>
      <c r="BFX14" s="33"/>
      <c r="BFY14" s="33"/>
      <c r="BFZ14" s="33"/>
      <c r="BGA14" s="33"/>
      <c r="BGB14" s="33"/>
      <c r="BGC14" s="33"/>
      <c r="BGD14" s="33"/>
      <c r="BGE14" s="33"/>
      <c r="BGF14" s="33"/>
      <c r="BGG14" s="33"/>
      <c r="BGH14" s="33"/>
      <c r="BGI14" s="33"/>
      <c r="BGJ14" s="33"/>
      <c r="BGK14" s="33"/>
      <c r="BGL14" s="33"/>
      <c r="BGM14" s="33"/>
      <c r="BGN14" s="33"/>
      <c r="BGO14" s="33"/>
      <c r="BGP14" s="33"/>
      <c r="BGQ14" s="33"/>
      <c r="BGR14" s="33"/>
      <c r="BGS14" s="33"/>
      <c r="BGT14" s="33"/>
      <c r="BGU14" s="33"/>
      <c r="BGV14" s="33"/>
      <c r="BGW14" s="33"/>
      <c r="BGX14" s="33"/>
      <c r="BGY14" s="33"/>
      <c r="BGZ14" s="33"/>
      <c r="BHA14" s="33"/>
      <c r="BHB14" s="33"/>
      <c r="BHC14" s="33"/>
      <c r="BHD14" s="33"/>
      <c r="BHE14" s="33"/>
      <c r="BHF14" s="33"/>
      <c r="BHG14" s="33"/>
      <c r="BHH14" s="33"/>
      <c r="BHI14" s="33"/>
      <c r="BHJ14" s="33"/>
      <c r="BHK14" s="33"/>
      <c r="BHL14" s="33"/>
      <c r="BHM14" s="33"/>
      <c r="BHN14" s="33"/>
      <c r="BHO14" s="33"/>
      <c r="BHP14" s="33"/>
      <c r="BHQ14" s="33"/>
      <c r="BHR14" s="33"/>
      <c r="BHS14" s="33"/>
      <c r="BHT14" s="33"/>
      <c r="BHU14" s="33"/>
      <c r="BHV14" s="33"/>
      <c r="BHW14" s="33"/>
      <c r="BHX14" s="33"/>
      <c r="BHY14" s="33"/>
      <c r="BHZ14" s="33"/>
      <c r="BIA14" s="33"/>
      <c r="BIB14" s="33"/>
      <c r="BIC14" s="33"/>
      <c r="BID14" s="33"/>
      <c r="BIE14" s="33"/>
      <c r="BIF14" s="33"/>
      <c r="BIG14" s="33"/>
      <c r="BIH14" s="33"/>
      <c r="BII14" s="33"/>
      <c r="BIJ14" s="33"/>
      <c r="BIK14" s="33"/>
      <c r="BIL14" s="33"/>
      <c r="BIM14" s="33"/>
      <c r="BIN14" s="33"/>
      <c r="BIO14" s="33"/>
      <c r="BIP14" s="33"/>
      <c r="BIQ14" s="33"/>
      <c r="BIR14" s="33"/>
      <c r="BIS14" s="33"/>
      <c r="BIT14" s="33"/>
      <c r="BIU14" s="33"/>
      <c r="BIV14" s="33"/>
      <c r="BIW14" s="33"/>
      <c r="BIX14" s="33"/>
      <c r="BIY14" s="33"/>
      <c r="BIZ14" s="33"/>
      <c r="BJA14" s="33"/>
      <c r="BJB14" s="33"/>
      <c r="BJC14" s="33"/>
      <c r="BJD14" s="33"/>
      <c r="BJE14" s="33"/>
      <c r="BJF14" s="33"/>
      <c r="BJG14" s="33"/>
      <c r="BJH14" s="33"/>
      <c r="BJI14" s="33"/>
      <c r="BJJ14" s="33"/>
      <c r="BJK14" s="33"/>
      <c r="BJL14" s="33"/>
      <c r="BJM14" s="33"/>
      <c r="BJN14" s="33"/>
      <c r="BJO14" s="33"/>
      <c r="BJP14" s="33"/>
      <c r="BJQ14" s="33"/>
      <c r="BJR14" s="33"/>
      <c r="BJS14" s="33"/>
      <c r="BJT14" s="33"/>
      <c r="BJU14" s="33"/>
      <c r="BJV14" s="33"/>
      <c r="BJW14" s="33"/>
      <c r="BJX14" s="33"/>
      <c r="BJY14" s="33"/>
      <c r="BJZ14" s="33"/>
      <c r="BKA14" s="33"/>
      <c r="BKB14" s="33"/>
      <c r="BKC14" s="33"/>
      <c r="BKD14" s="33"/>
      <c r="BKE14" s="33"/>
      <c r="BKF14" s="33"/>
      <c r="BKG14" s="33"/>
      <c r="BKH14" s="33"/>
      <c r="BKI14" s="33"/>
      <c r="BKJ14" s="33"/>
      <c r="BKK14" s="33"/>
      <c r="BKL14" s="33"/>
      <c r="BKM14" s="33"/>
      <c r="BKN14" s="33"/>
      <c r="BKO14" s="33"/>
      <c r="BKP14" s="33"/>
      <c r="BKQ14" s="33"/>
      <c r="BKR14" s="33"/>
      <c r="BKS14" s="33"/>
      <c r="BKT14" s="33"/>
      <c r="BKU14" s="33"/>
      <c r="BKV14" s="33"/>
      <c r="BKW14" s="33"/>
      <c r="BKX14" s="33"/>
      <c r="BKY14" s="33"/>
      <c r="BKZ14" s="33"/>
      <c r="BLA14" s="33"/>
      <c r="BLB14" s="33"/>
      <c r="BLC14" s="33"/>
      <c r="BLD14" s="33"/>
      <c r="BLE14" s="33"/>
      <c r="BLF14" s="33"/>
      <c r="BLG14" s="33"/>
      <c r="BLH14" s="33"/>
      <c r="BLI14" s="33"/>
      <c r="BLJ14" s="33"/>
      <c r="BLK14" s="33"/>
      <c r="BLL14" s="33"/>
      <c r="BLM14" s="33"/>
      <c r="BLN14" s="33"/>
      <c r="BLO14" s="33"/>
      <c r="BLP14" s="33"/>
      <c r="BLQ14" s="33"/>
      <c r="BLR14" s="33"/>
      <c r="BLS14" s="33"/>
      <c r="BLT14" s="33"/>
      <c r="BLU14" s="33"/>
      <c r="BLV14" s="33"/>
      <c r="BLW14" s="33"/>
      <c r="BLX14" s="33"/>
      <c r="BLY14" s="33"/>
      <c r="BLZ14" s="33"/>
      <c r="BMA14" s="33"/>
      <c r="BMB14" s="33"/>
      <c r="BMC14" s="33"/>
      <c r="BMD14" s="33"/>
      <c r="BME14" s="33"/>
      <c r="BMF14" s="33"/>
      <c r="BMG14" s="33"/>
      <c r="BMH14" s="33"/>
      <c r="BMI14" s="33"/>
      <c r="BMJ14" s="33"/>
      <c r="BMK14" s="33"/>
      <c r="BML14" s="33"/>
      <c r="BMM14" s="33"/>
      <c r="BMN14" s="33"/>
      <c r="BMO14" s="33"/>
      <c r="BMP14" s="33"/>
      <c r="BMQ14" s="33"/>
      <c r="BMR14" s="33"/>
      <c r="BMS14" s="33"/>
      <c r="BMT14" s="33"/>
      <c r="BMU14" s="33"/>
      <c r="BMV14" s="33"/>
      <c r="BMW14" s="33"/>
      <c r="BMX14" s="33"/>
      <c r="BMY14" s="33"/>
      <c r="BMZ14" s="33"/>
      <c r="BNA14" s="33"/>
      <c r="BNB14" s="33"/>
      <c r="BNC14" s="33"/>
      <c r="BND14" s="33"/>
      <c r="BNE14" s="33"/>
      <c r="BNF14" s="33"/>
      <c r="BNG14" s="33"/>
      <c r="BNH14" s="33"/>
      <c r="BNI14" s="33"/>
      <c r="BNJ14" s="33"/>
      <c r="BNK14" s="33"/>
      <c r="BNL14" s="33"/>
      <c r="BNM14" s="33"/>
      <c r="BNN14" s="33"/>
      <c r="BNO14" s="33"/>
      <c r="BNP14" s="33"/>
      <c r="BNQ14" s="33"/>
      <c r="BNR14" s="33"/>
      <c r="BNS14" s="33"/>
      <c r="BNT14" s="33"/>
      <c r="BNU14" s="33"/>
      <c r="BNV14" s="33"/>
      <c r="BNW14" s="33"/>
      <c r="BNX14" s="33"/>
      <c r="BNY14" s="33"/>
      <c r="BNZ14" s="33"/>
      <c r="BOA14" s="33"/>
      <c r="BOB14" s="33"/>
      <c r="BOC14" s="33"/>
      <c r="BOD14" s="33"/>
      <c r="BOE14" s="33"/>
      <c r="BOF14" s="33"/>
      <c r="BOG14" s="33"/>
      <c r="BOH14" s="33"/>
      <c r="BOI14" s="33"/>
      <c r="BOJ14" s="33"/>
      <c r="BOK14" s="33"/>
      <c r="BOL14" s="33"/>
      <c r="BOM14" s="33"/>
      <c r="BON14" s="33"/>
      <c r="BOO14" s="33"/>
      <c r="BOP14" s="33"/>
      <c r="BOQ14" s="33"/>
      <c r="BOR14" s="33"/>
      <c r="BOS14" s="33"/>
      <c r="BOT14" s="33"/>
      <c r="BOU14" s="33"/>
      <c r="BOV14" s="33"/>
      <c r="BOW14" s="33"/>
      <c r="BOX14" s="33"/>
      <c r="BOY14" s="33"/>
      <c r="BOZ14" s="33"/>
      <c r="BPA14" s="33"/>
      <c r="BPB14" s="33"/>
      <c r="BPC14" s="33"/>
      <c r="BPD14" s="33"/>
      <c r="BPE14" s="33"/>
      <c r="BPF14" s="33"/>
      <c r="BPG14" s="33"/>
      <c r="BPH14" s="33"/>
      <c r="BPI14" s="33"/>
      <c r="BPJ14" s="33"/>
      <c r="BPK14" s="33"/>
      <c r="BPL14" s="33"/>
      <c r="BPM14" s="33"/>
      <c r="BPN14" s="33"/>
      <c r="BPO14" s="33"/>
      <c r="BPP14" s="33"/>
      <c r="BPQ14" s="33"/>
      <c r="BPR14" s="33"/>
      <c r="BPS14" s="33"/>
      <c r="BPT14" s="33"/>
      <c r="BPU14" s="33"/>
      <c r="BPV14" s="33"/>
      <c r="BPW14" s="33"/>
      <c r="BPX14" s="33"/>
      <c r="BPY14" s="33"/>
      <c r="BPZ14" s="33"/>
      <c r="BQA14" s="33"/>
      <c r="BQB14" s="33"/>
      <c r="BQC14" s="33"/>
      <c r="BQD14" s="33"/>
      <c r="BQE14" s="33"/>
      <c r="BQF14" s="33"/>
      <c r="BQG14" s="33"/>
      <c r="BQH14" s="33"/>
      <c r="BQI14" s="33"/>
      <c r="BQJ14" s="33"/>
      <c r="BQK14" s="33"/>
      <c r="BQL14" s="33"/>
      <c r="BQM14" s="33"/>
      <c r="BQN14" s="33"/>
      <c r="BQO14" s="33"/>
      <c r="BQP14" s="33"/>
      <c r="BQQ14" s="33"/>
      <c r="BQR14" s="33"/>
      <c r="BQS14" s="33"/>
      <c r="BQT14" s="33"/>
      <c r="BQU14" s="33"/>
      <c r="BQV14" s="33"/>
      <c r="BQW14" s="33"/>
      <c r="BQX14" s="33"/>
      <c r="BQY14" s="33"/>
      <c r="BQZ14" s="33"/>
      <c r="BRA14" s="33"/>
      <c r="BRB14" s="33"/>
      <c r="BRC14" s="33"/>
      <c r="BRD14" s="33"/>
      <c r="BRE14" s="33"/>
      <c r="BRF14" s="33"/>
      <c r="BRG14" s="33"/>
      <c r="BRH14" s="33"/>
      <c r="BRI14" s="33"/>
      <c r="BRJ14" s="33"/>
      <c r="BRK14" s="33"/>
      <c r="BRL14" s="33"/>
      <c r="BRM14" s="33"/>
      <c r="BRN14" s="33"/>
      <c r="BRO14" s="33"/>
      <c r="BRP14" s="33"/>
      <c r="BRQ14" s="33"/>
      <c r="BRR14" s="33"/>
      <c r="BRS14" s="33"/>
      <c r="BRT14" s="33"/>
      <c r="BRU14" s="33"/>
      <c r="BRV14" s="33"/>
      <c r="BRW14" s="33"/>
      <c r="BRX14" s="33"/>
      <c r="BRY14" s="33"/>
      <c r="BRZ14" s="33"/>
      <c r="BSA14" s="33"/>
      <c r="BSB14" s="33"/>
      <c r="BSC14" s="33"/>
      <c r="BSD14" s="33"/>
      <c r="BSE14" s="33"/>
      <c r="BSF14" s="33"/>
      <c r="BSG14" s="33"/>
      <c r="BSH14" s="33"/>
      <c r="BSI14" s="33"/>
      <c r="BSJ14" s="33"/>
      <c r="BSK14" s="33"/>
      <c r="BSL14" s="33"/>
      <c r="BSM14" s="33"/>
      <c r="BSN14" s="33"/>
      <c r="BSO14" s="33"/>
      <c r="BSP14" s="33"/>
      <c r="BSQ14" s="33"/>
      <c r="BSR14" s="33"/>
      <c r="BSS14" s="33"/>
      <c r="BST14" s="33"/>
      <c r="BSU14" s="33"/>
      <c r="BSV14" s="33"/>
      <c r="BSW14" s="33"/>
      <c r="BSX14" s="33"/>
      <c r="BSY14" s="33"/>
      <c r="BSZ14" s="33"/>
      <c r="BTA14" s="33"/>
      <c r="BTB14" s="33"/>
      <c r="BTC14" s="33"/>
      <c r="BTD14" s="33"/>
      <c r="BTE14" s="33"/>
      <c r="BTF14" s="33"/>
      <c r="BTG14" s="33"/>
      <c r="BTH14" s="33"/>
      <c r="BTI14" s="33"/>
      <c r="BTJ14" s="33"/>
      <c r="BTK14" s="33"/>
      <c r="BTL14" s="33"/>
      <c r="BTM14" s="33"/>
      <c r="BTN14" s="33"/>
      <c r="BTO14" s="33"/>
      <c r="BTP14" s="33"/>
      <c r="BTQ14" s="33"/>
      <c r="BTR14" s="33"/>
      <c r="BTS14" s="33"/>
      <c r="BTT14" s="33"/>
      <c r="BTU14" s="33"/>
      <c r="BTV14" s="33"/>
      <c r="BTW14" s="33"/>
      <c r="BTX14" s="33"/>
      <c r="BTY14" s="33"/>
      <c r="BTZ14" s="33"/>
      <c r="BUA14" s="33"/>
      <c r="BUB14" s="33"/>
      <c r="BUC14" s="33"/>
      <c r="BUD14" s="33"/>
      <c r="BUE14" s="33"/>
      <c r="BUF14" s="33"/>
      <c r="BUG14" s="33"/>
      <c r="BUH14" s="33"/>
      <c r="BUI14" s="33"/>
      <c r="BUJ14" s="33"/>
      <c r="BUK14" s="33"/>
      <c r="BUL14" s="33"/>
      <c r="BUM14" s="33"/>
      <c r="BUN14" s="33"/>
      <c r="BUO14" s="33"/>
      <c r="BUP14" s="33"/>
      <c r="BUQ14" s="33"/>
      <c r="BUR14" s="33"/>
      <c r="BUS14" s="33"/>
      <c r="BUT14" s="33"/>
      <c r="BUU14" s="33"/>
      <c r="BUV14" s="33"/>
      <c r="BUW14" s="33"/>
      <c r="BUX14" s="33"/>
      <c r="BUY14" s="33"/>
      <c r="BUZ14" s="33"/>
      <c r="BVA14" s="33"/>
      <c r="BVB14" s="33"/>
      <c r="BVC14" s="33"/>
      <c r="BVD14" s="33"/>
      <c r="BVE14" s="33"/>
      <c r="BVF14" s="33"/>
      <c r="BVG14" s="33"/>
      <c r="BVH14" s="33"/>
      <c r="BVI14" s="33"/>
      <c r="BVJ14" s="33"/>
      <c r="BVK14" s="33"/>
      <c r="BVL14" s="33"/>
      <c r="BVM14" s="33"/>
      <c r="BVN14" s="33"/>
      <c r="BVO14" s="33"/>
      <c r="BVP14" s="33"/>
      <c r="BVQ14" s="33"/>
      <c r="BVR14" s="33"/>
      <c r="BVS14" s="33"/>
      <c r="BVT14" s="33"/>
      <c r="BVU14" s="33"/>
      <c r="BVV14" s="33"/>
      <c r="BVW14" s="33"/>
      <c r="BVX14" s="33"/>
      <c r="BVY14" s="33"/>
      <c r="BVZ14" s="33"/>
      <c r="BWA14" s="33"/>
      <c r="BWB14" s="33"/>
      <c r="BWC14" s="33"/>
      <c r="BWD14" s="33"/>
      <c r="BWE14" s="33"/>
      <c r="BWF14" s="33"/>
      <c r="BWG14" s="33"/>
      <c r="BWH14" s="33"/>
      <c r="BWI14" s="33"/>
      <c r="BWJ14" s="33"/>
      <c r="BWK14" s="33"/>
      <c r="BWL14" s="33"/>
      <c r="BWM14" s="33"/>
      <c r="BWN14" s="33"/>
      <c r="BWO14" s="33"/>
      <c r="BWP14" s="33"/>
      <c r="BWQ14" s="33"/>
      <c r="BWR14" s="33"/>
      <c r="BWS14" s="33"/>
      <c r="BWT14" s="33"/>
      <c r="BWU14" s="33"/>
      <c r="BWV14" s="33"/>
      <c r="BWW14" s="33"/>
      <c r="BWX14" s="33"/>
      <c r="BWY14" s="33"/>
      <c r="BWZ14" s="33"/>
      <c r="BXA14" s="33"/>
      <c r="BXB14" s="33"/>
      <c r="BXC14" s="33"/>
      <c r="BXD14" s="33"/>
      <c r="BXE14" s="33"/>
      <c r="BXF14" s="33"/>
      <c r="BXG14" s="33"/>
      <c r="BXH14" s="33"/>
      <c r="BXI14" s="33"/>
      <c r="BXJ14" s="33"/>
      <c r="BXK14" s="33"/>
      <c r="BXL14" s="33"/>
      <c r="BXM14" s="33"/>
      <c r="BXN14" s="33"/>
      <c r="BXO14" s="33"/>
      <c r="BXP14" s="33"/>
      <c r="BXQ14" s="33"/>
      <c r="BXR14" s="33"/>
      <c r="BXS14" s="33"/>
      <c r="BXT14" s="33"/>
      <c r="BXU14" s="33"/>
      <c r="BXV14" s="33"/>
      <c r="BXW14" s="33"/>
      <c r="BXX14" s="33"/>
      <c r="BXY14" s="33"/>
      <c r="BXZ14" s="33"/>
      <c r="BYA14" s="33"/>
      <c r="BYB14" s="33"/>
      <c r="BYC14" s="33"/>
      <c r="BYD14" s="33"/>
      <c r="BYE14" s="33"/>
      <c r="BYF14" s="33"/>
      <c r="BYG14" s="33"/>
      <c r="BYH14" s="33"/>
      <c r="BYI14" s="33"/>
      <c r="BYJ14" s="33"/>
      <c r="BYK14" s="33"/>
      <c r="BYL14" s="33"/>
      <c r="BYM14" s="33"/>
      <c r="BYN14" s="33"/>
      <c r="BYO14" s="33"/>
      <c r="BYP14" s="33"/>
      <c r="BYQ14" s="33"/>
      <c r="BYR14" s="33"/>
      <c r="BYS14" s="33"/>
      <c r="BYT14" s="33"/>
      <c r="BYU14" s="33"/>
      <c r="BYV14" s="33"/>
      <c r="BYW14" s="33"/>
      <c r="BYX14" s="33"/>
      <c r="BYY14" s="33"/>
      <c r="BYZ14" s="33"/>
      <c r="BZA14" s="33"/>
      <c r="BZB14" s="33"/>
      <c r="BZC14" s="33"/>
      <c r="BZD14" s="33"/>
      <c r="BZE14" s="33"/>
      <c r="BZF14" s="33"/>
      <c r="BZG14" s="33"/>
      <c r="BZH14" s="33"/>
      <c r="BZI14" s="33"/>
      <c r="BZJ14" s="33"/>
      <c r="BZK14" s="33"/>
      <c r="BZL14" s="33"/>
      <c r="BZM14" s="33"/>
      <c r="BZN14" s="33"/>
      <c r="BZO14" s="33"/>
      <c r="BZP14" s="33"/>
      <c r="BZQ14" s="33"/>
      <c r="BZR14" s="33"/>
      <c r="BZS14" s="33"/>
      <c r="BZT14" s="33"/>
      <c r="BZU14" s="33"/>
      <c r="BZV14" s="33"/>
      <c r="BZW14" s="33"/>
      <c r="BZX14" s="33"/>
      <c r="BZY14" s="33"/>
      <c r="BZZ14" s="33"/>
      <c r="CAA14" s="33"/>
      <c r="CAB14" s="33"/>
      <c r="CAC14" s="33"/>
      <c r="CAD14" s="33"/>
      <c r="CAE14" s="33"/>
      <c r="CAF14" s="33"/>
      <c r="CAG14" s="33"/>
      <c r="CAH14" s="33"/>
      <c r="CAI14" s="33"/>
      <c r="CAJ14" s="33"/>
      <c r="CAK14" s="33"/>
      <c r="CAL14" s="33"/>
      <c r="CAM14" s="33"/>
      <c r="CAN14" s="33"/>
      <c r="CAO14" s="33"/>
      <c r="CAP14" s="33"/>
      <c r="CAQ14" s="33"/>
      <c r="CAR14" s="33"/>
      <c r="CAS14" s="33"/>
      <c r="CAT14" s="33"/>
      <c r="CAU14" s="33"/>
      <c r="CAV14" s="33"/>
      <c r="CAW14" s="33"/>
      <c r="CAX14" s="33"/>
      <c r="CAY14" s="33"/>
      <c r="CAZ14" s="33"/>
      <c r="CBA14" s="33"/>
      <c r="CBB14" s="33"/>
      <c r="CBC14" s="33"/>
      <c r="CBD14" s="33"/>
      <c r="CBE14" s="33"/>
      <c r="CBF14" s="33"/>
      <c r="CBG14" s="33"/>
      <c r="CBH14" s="33"/>
      <c r="CBI14" s="33"/>
      <c r="CBJ14" s="33"/>
      <c r="CBK14" s="33"/>
      <c r="CBL14" s="33"/>
      <c r="CBM14" s="33"/>
      <c r="CBN14" s="33"/>
      <c r="CBO14" s="33"/>
      <c r="CBP14" s="33"/>
      <c r="CBQ14" s="33"/>
      <c r="CBR14" s="33"/>
      <c r="CBS14" s="33"/>
      <c r="CBT14" s="33"/>
      <c r="CBU14" s="33"/>
      <c r="CBV14" s="33"/>
      <c r="CBW14" s="33"/>
      <c r="CBX14" s="33"/>
      <c r="CBY14" s="33"/>
      <c r="CBZ14" s="33"/>
      <c r="CCA14" s="33"/>
      <c r="CCB14" s="33"/>
      <c r="CCC14" s="33"/>
      <c r="CCD14" s="33"/>
      <c r="CCE14" s="33"/>
      <c r="CCF14" s="33"/>
      <c r="CCG14" s="33"/>
      <c r="CCH14" s="33"/>
      <c r="CCI14" s="33"/>
      <c r="CCJ14" s="33"/>
      <c r="CCK14" s="33"/>
      <c r="CCL14" s="33"/>
      <c r="CCM14" s="33"/>
      <c r="CCN14" s="33"/>
      <c r="CCO14" s="33"/>
      <c r="CCP14" s="33"/>
      <c r="CCQ14" s="33"/>
      <c r="CCR14" s="33"/>
      <c r="CCS14" s="33"/>
      <c r="CCT14" s="33"/>
      <c r="CCU14" s="33"/>
      <c r="CCV14" s="33"/>
      <c r="CCW14" s="33"/>
      <c r="CCX14" s="33"/>
      <c r="CCY14" s="33"/>
      <c r="CCZ14" s="33"/>
      <c r="CDA14" s="33"/>
      <c r="CDB14" s="33"/>
      <c r="CDC14" s="33"/>
      <c r="CDD14" s="33"/>
      <c r="CDE14" s="33"/>
      <c r="CDF14" s="33"/>
      <c r="CDG14" s="33"/>
      <c r="CDH14" s="33"/>
      <c r="CDI14" s="33"/>
      <c r="CDJ14" s="33"/>
      <c r="CDK14" s="33"/>
      <c r="CDL14" s="33"/>
      <c r="CDM14" s="33"/>
      <c r="CDN14" s="33"/>
      <c r="CDO14" s="33"/>
      <c r="CDP14" s="33"/>
      <c r="CDQ14" s="33"/>
      <c r="CDR14" s="33"/>
      <c r="CDS14" s="33"/>
      <c r="CDT14" s="33"/>
      <c r="CDU14" s="33"/>
      <c r="CDV14" s="33"/>
      <c r="CDW14" s="33"/>
      <c r="CDX14" s="33"/>
      <c r="CDY14" s="33"/>
      <c r="CDZ14" s="33"/>
      <c r="CEA14" s="33"/>
      <c r="CEB14" s="33"/>
      <c r="CEC14" s="33"/>
      <c r="CED14" s="33"/>
      <c r="CEE14" s="33"/>
      <c r="CEF14" s="33"/>
      <c r="CEG14" s="33"/>
      <c r="CEH14" s="33"/>
      <c r="CEI14" s="33"/>
      <c r="CEJ14" s="33"/>
      <c r="CEK14" s="33"/>
      <c r="CEL14" s="33"/>
      <c r="CEM14" s="33"/>
      <c r="CEN14" s="33"/>
      <c r="CEO14" s="33"/>
      <c r="CEP14" s="33"/>
      <c r="CEQ14" s="33"/>
      <c r="CER14" s="33"/>
      <c r="CES14" s="33"/>
      <c r="CET14" s="33"/>
      <c r="CEU14" s="33"/>
      <c r="CEV14" s="33"/>
      <c r="CEW14" s="33"/>
      <c r="CEX14" s="33"/>
      <c r="CEY14" s="33"/>
      <c r="CEZ14" s="33"/>
      <c r="CFA14" s="33"/>
      <c r="CFB14" s="33"/>
      <c r="CFC14" s="33"/>
      <c r="CFD14" s="33"/>
      <c r="CFE14" s="33"/>
      <c r="CFF14" s="33"/>
      <c r="CFG14" s="33"/>
      <c r="CFH14" s="33"/>
      <c r="CFI14" s="33"/>
      <c r="CFJ14" s="33"/>
      <c r="CFK14" s="33"/>
      <c r="CFL14" s="33"/>
      <c r="CFM14" s="33"/>
      <c r="CFN14" s="33"/>
      <c r="CFO14" s="33"/>
      <c r="CFP14" s="33"/>
      <c r="CFQ14" s="33"/>
      <c r="CFR14" s="33"/>
      <c r="CFS14" s="33"/>
      <c r="CFT14" s="33"/>
      <c r="CFU14" s="33"/>
      <c r="CFV14" s="33"/>
      <c r="CFW14" s="33"/>
      <c r="CFX14" s="33"/>
      <c r="CFY14" s="33"/>
      <c r="CFZ14" s="33"/>
      <c r="CGA14" s="33"/>
      <c r="CGB14" s="33"/>
      <c r="CGC14" s="33"/>
      <c r="CGD14" s="33"/>
      <c r="CGE14" s="33"/>
      <c r="CGF14" s="33"/>
      <c r="CGG14" s="33"/>
      <c r="CGH14" s="33"/>
      <c r="CGI14" s="33"/>
      <c r="CGJ14" s="33"/>
      <c r="CGK14" s="33"/>
      <c r="CGL14" s="33"/>
      <c r="CGM14" s="33"/>
      <c r="CGN14" s="33"/>
      <c r="CGO14" s="33"/>
      <c r="CGP14" s="33"/>
      <c r="CGQ14" s="33"/>
      <c r="CGR14" s="33"/>
      <c r="CGS14" s="33"/>
      <c r="CGT14" s="33"/>
      <c r="CGU14" s="33"/>
      <c r="CGV14" s="33"/>
      <c r="CGW14" s="33"/>
      <c r="CGX14" s="33"/>
      <c r="CGY14" s="33"/>
      <c r="CGZ14" s="33"/>
      <c r="CHA14" s="33"/>
      <c r="CHB14" s="33"/>
      <c r="CHC14" s="33"/>
      <c r="CHD14" s="33"/>
      <c r="CHE14" s="33"/>
      <c r="CHF14" s="33"/>
      <c r="CHG14" s="33"/>
      <c r="CHH14" s="33"/>
      <c r="CHI14" s="33"/>
      <c r="CHJ14" s="33"/>
      <c r="CHK14" s="33"/>
      <c r="CHL14" s="33"/>
      <c r="CHM14" s="33"/>
      <c r="CHN14" s="33"/>
      <c r="CHO14" s="33"/>
      <c r="CHP14" s="33"/>
      <c r="CHQ14" s="33"/>
      <c r="CHR14" s="33"/>
      <c r="CHS14" s="33"/>
      <c r="CHT14" s="33"/>
      <c r="CHU14" s="33"/>
      <c r="CHV14" s="33"/>
      <c r="CHW14" s="33"/>
      <c r="CHX14" s="33"/>
      <c r="CHY14" s="33"/>
      <c r="CHZ14" s="33"/>
      <c r="CIA14" s="33"/>
      <c r="CIB14" s="33"/>
      <c r="CIC14" s="33"/>
      <c r="CID14" s="33"/>
      <c r="CIE14" s="33"/>
      <c r="CIF14" s="33"/>
      <c r="CIG14" s="33"/>
      <c r="CIH14" s="33"/>
      <c r="CII14" s="33"/>
      <c r="CIJ14" s="33"/>
      <c r="CIK14" s="33"/>
      <c r="CIL14" s="33"/>
      <c r="CIM14" s="33"/>
      <c r="CIN14" s="33"/>
      <c r="CIO14" s="33"/>
      <c r="CIP14" s="33"/>
      <c r="CIQ14" s="33"/>
      <c r="CIR14" s="33"/>
      <c r="CIS14" s="33"/>
      <c r="CIT14" s="33"/>
      <c r="CIU14" s="33"/>
      <c r="CIV14" s="33"/>
      <c r="CIW14" s="33"/>
      <c r="CIX14" s="33"/>
      <c r="CIY14" s="33"/>
      <c r="CIZ14" s="33"/>
      <c r="CJA14" s="33"/>
      <c r="CJB14" s="33"/>
      <c r="CJC14" s="33"/>
      <c r="CJD14" s="33"/>
      <c r="CJE14" s="33"/>
      <c r="CJF14" s="33"/>
      <c r="CJG14" s="33"/>
      <c r="CJH14" s="33"/>
      <c r="CJI14" s="33"/>
      <c r="CJJ14" s="33"/>
      <c r="CJK14" s="33"/>
      <c r="CJL14" s="33"/>
      <c r="CJM14" s="33"/>
      <c r="CJN14" s="33"/>
      <c r="CJO14" s="33"/>
      <c r="CJP14" s="33"/>
      <c r="CJQ14" s="33"/>
      <c r="CJR14" s="33"/>
      <c r="CJS14" s="33"/>
      <c r="CJT14" s="33"/>
      <c r="CJU14" s="33"/>
      <c r="CJV14" s="33"/>
      <c r="CJW14" s="33"/>
      <c r="CJX14" s="33"/>
      <c r="CJY14" s="33"/>
      <c r="CJZ14" s="33"/>
      <c r="CKA14" s="33"/>
      <c r="CKB14" s="33"/>
      <c r="CKC14" s="33"/>
      <c r="CKD14" s="33"/>
      <c r="CKE14" s="33"/>
      <c r="CKF14" s="33"/>
      <c r="CKG14" s="33"/>
      <c r="CKH14" s="33"/>
      <c r="CKI14" s="33"/>
      <c r="CKJ14" s="33"/>
      <c r="CKK14" s="33"/>
      <c r="CKL14" s="33"/>
      <c r="CKM14" s="33"/>
      <c r="CKN14" s="33"/>
      <c r="CKO14" s="33"/>
      <c r="CKP14" s="33"/>
      <c r="CKQ14" s="33"/>
      <c r="CKR14" s="33"/>
      <c r="CKS14" s="33"/>
      <c r="CKT14" s="33"/>
      <c r="CKU14" s="33"/>
      <c r="CKV14" s="33"/>
      <c r="CKW14" s="33"/>
      <c r="CKX14" s="33"/>
      <c r="CKY14" s="33"/>
      <c r="CKZ14" s="33"/>
      <c r="CLA14" s="33"/>
      <c r="CLB14" s="33"/>
      <c r="CLC14" s="33"/>
      <c r="CLD14" s="33"/>
      <c r="CLE14" s="33"/>
      <c r="CLF14" s="33"/>
      <c r="CLG14" s="33"/>
      <c r="CLH14" s="33"/>
      <c r="CLI14" s="33"/>
      <c r="CLJ14" s="33"/>
      <c r="CLK14" s="33"/>
      <c r="CLL14" s="33"/>
      <c r="CLM14" s="33"/>
      <c r="CLN14" s="33"/>
      <c r="CLO14" s="33"/>
      <c r="CLP14" s="33"/>
      <c r="CLQ14" s="33"/>
      <c r="CLR14" s="33"/>
      <c r="CLS14" s="33"/>
      <c r="CLT14" s="33"/>
      <c r="CLU14" s="33"/>
      <c r="CLV14" s="33"/>
      <c r="CLW14" s="33"/>
      <c r="CLX14" s="33"/>
      <c r="CLY14" s="33"/>
      <c r="CLZ14" s="33"/>
      <c r="CMA14" s="33"/>
      <c r="CMB14" s="33"/>
      <c r="CMC14" s="33"/>
      <c r="CMD14" s="33"/>
      <c r="CME14" s="33"/>
      <c r="CMF14" s="33"/>
      <c r="CMG14" s="33"/>
      <c r="CMH14" s="33"/>
      <c r="CMI14" s="33"/>
      <c r="CMJ14" s="33"/>
      <c r="CMK14" s="33"/>
      <c r="CML14" s="33"/>
      <c r="CMM14" s="33"/>
      <c r="CMN14" s="33"/>
      <c r="CMO14" s="33"/>
      <c r="CMP14" s="33"/>
      <c r="CMQ14" s="33"/>
      <c r="CMR14" s="33"/>
      <c r="CMS14" s="33"/>
      <c r="CMT14" s="33"/>
      <c r="CMU14" s="33"/>
      <c r="CMV14" s="33"/>
      <c r="CMW14" s="33"/>
      <c r="CMX14" s="33"/>
      <c r="CMY14" s="33"/>
      <c r="CMZ14" s="33"/>
      <c r="CNA14" s="33"/>
      <c r="CNB14" s="33"/>
      <c r="CNC14" s="33"/>
      <c r="CND14" s="33"/>
      <c r="CNE14" s="33"/>
      <c r="CNF14" s="33"/>
      <c r="CNG14" s="33"/>
      <c r="CNH14" s="33"/>
      <c r="CNI14" s="33"/>
      <c r="CNJ14" s="33"/>
      <c r="CNK14" s="33"/>
      <c r="CNL14" s="33"/>
      <c r="CNM14" s="33"/>
      <c r="CNN14" s="33"/>
      <c r="CNO14" s="33"/>
      <c r="CNP14" s="33"/>
      <c r="CNQ14" s="33"/>
      <c r="CNR14" s="33"/>
      <c r="CNS14" s="33"/>
      <c r="CNT14" s="33"/>
      <c r="CNU14" s="33"/>
      <c r="CNV14" s="33"/>
      <c r="CNW14" s="33"/>
      <c r="CNX14" s="33"/>
      <c r="CNY14" s="33"/>
      <c r="CNZ14" s="33"/>
      <c r="COA14" s="33"/>
      <c r="COB14" s="33"/>
      <c r="COC14" s="33"/>
      <c r="COD14" s="33"/>
      <c r="COE14" s="33"/>
      <c r="COF14" s="33"/>
      <c r="COG14" s="33"/>
      <c r="COH14" s="33"/>
      <c r="COI14" s="33"/>
      <c r="COJ14" s="33"/>
      <c r="COK14" s="33"/>
      <c r="COL14" s="33"/>
      <c r="COM14" s="33"/>
      <c r="CON14" s="33"/>
      <c r="COO14" s="33"/>
      <c r="COP14" s="33"/>
      <c r="COQ14" s="33"/>
      <c r="COR14" s="33"/>
      <c r="COS14" s="33"/>
      <c r="COT14" s="33"/>
      <c r="COU14" s="33"/>
      <c r="COV14" s="33"/>
      <c r="COW14" s="33"/>
      <c r="COX14" s="33"/>
      <c r="COY14" s="33"/>
      <c r="COZ14" s="33"/>
      <c r="CPA14" s="33"/>
      <c r="CPB14" s="33"/>
      <c r="CPC14" s="33"/>
      <c r="CPD14" s="33"/>
      <c r="CPE14" s="33"/>
      <c r="CPF14" s="33"/>
      <c r="CPG14" s="33"/>
      <c r="CPH14" s="33"/>
      <c r="CPI14" s="33"/>
      <c r="CPJ14" s="33"/>
      <c r="CPK14" s="33"/>
      <c r="CPL14" s="33"/>
      <c r="CPM14" s="33"/>
      <c r="CPN14" s="33"/>
      <c r="CPO14" s="33"/>
      <c r="CPP14" s="33"/>
      <c r="CPQ14" s="33"/>
      <c r="CPR14" s="33"/>
      <c r="CPS14" s="33"/>
      <c r="CPT14" s="33"/>
      <c r="CPU14" s="33"/>
      <c r="CPV14" s="33"/>
      <c r="CPW14" s="33"/>
      <c r="CPX14" s="33"/>
      <c r="CPY14" s="33"/>
      <c r="CPZ14" s="33"/>
      <c r="CQA14" s="33"/>
      <c r="CQB14" s="33"/>
      <c r="CQC14" s="33"/>
      <c r="CQD14" s="33"/>
      <c r="CQE14" s="33"/>
      <c r="CQF14" s="33"/>
      <c r="CQG14" s="33"/>
      <c r="CQH14" s="33"/>
      <c r="CQI14" s="33"/>
      <c r="CQJ14" s="33"/>
      <c r="CQK14" s="33"/>
      <c r="CQL14" s="33"/>
      <c r="CQM14" s="33"/>
      <c r="CQN14" s="33"/>
      <c r="CQO14" s="33"/>
      <c r="CQP14" s="33"/>
      <c r="CQQ14" s="33"/>
      <c r="CQR14" s="33"/>
      <c r="CQS14" s="33"/>
      <c r="CQT14" s="33"/>
      <c r="CQU14" s="33"/>
      <c r="CQV14" s="33"/>
      <c r="CQW14" s="33"/>
      <c r="CQX14" s="33"/>
      <c r="CQY14" s="33"/>
      <c r="CQZ14" s="33"/>
      <c r="CRA14" s="33"/>
      <c r="CRB14" s="33"/>
      <c r="CRC14" s="33"/>
      <c r="CRD14" s="33"/>
      <c r="CRE14" s="33"/>
      <c r="CRF14" s="33"/>
      <c r="CRG14" s="33"/>
      <c r="CRH14" s="33"/>
      <c r="CRI14" s="33"/>
      <c r="CRJ14" s="33"/>
      <c r="CRK14" s="33"/>
      <c r="CRL14" s="33"/>
      <c r="CRM14" s="33"/>
      <c r="CRN14" s="33"/>
      <c r="CRO14" s="33"/>
      <c r="CRP14" s="33"/>
      <c r="CRQ14" s="33"/>
      <c r="CRR14" s="33"/>
      <c r="CRS14" s="33"/>
      <c r="CRT14" s="33"/>
      <c r="CRU14" s="33"/>
      <c r="CRV14" s="33"/>
      <c r="CRW14" s="33"/>
      <c r="CRX14" s="33"/>
      <c r="CRY14" s="33"/>
      <c r="CRZ14" s="33"/>
      <c r="CSA14" s="33"/>
      <c r="CSB14" s="33"/>
      <c r="CSC14" s="33"/>
      <c r="CSD14" s="33"/>
      <c r="CSE14" s="33"/>
      <c r="CSF14" s="33"/>
      <c r="CSG14" s="33"/>
      <c r="CSH14" s="33"/>
      <c r="CSI14" s="33"/>
      <c r="CSJ14" s="33"/>
      <c r="CSK14" s="33"/>
      <c r="CSL14" s="33"/>
      <c r="CSM14" s="33"/>
      <c r="CSN14" s="33"/>
      <c r="CSO14" s="33"/>
      <c r="CSP14" s="33"/>
      <c r="CSQ14" s="33"/>
      <c r="CSR14" s="33"/>
      <c r="CSS14" s="33"/>
      <c r="CST14" s="33"/>
      <c r="CSU14" s="33"/>
      <c r="CSV14" s="33"/>
      <c r="CSW14" s="33"/>
      <c r="CSX14" s="33"/>
      <c r="CSY14" s="33"/>
      <c r="CSZ14" s="33"/>
      <c r="CTA14" s="33"/>
      <c r="CTB14" s="33"/>
      <c r="CTC14" s="33"/>
      <c r="CTD14" s="33"/>
      <c r="CTE14" s="33"/>
      <c r="CTF14" s="33"/>
      <c r="CTG14" s="33"/>
      <c r="CTH14" s="33"/>
      <c r="CTI14" s="33"/>
      <c r="CTJ14" s="33"/>
      <c r="CTK14" s="33"/>
      <c r="CTL14" s="33"/>
      <c r="CTM14" s="33"/>
      <c r="CTN14" s="33"/>
      <c r="CTO14" s="33"/>
      <c r="CTP14" s="33"/>
      <c r="CTQ14" s="33"/>
      <c r="CTR14" s="33"/>
      <c r="CTS14" s="33"/>
      <c r="CTT14" s="33"/>
      <c r="CTU14" s="33"/>
      <c r="CTV14" s="33"/>
      <c r="CTW14" s="33"/>
      <c r="CTX14" s="33"/>
      <c r="CTY14" s="33"/>
      <c r="CTZ14" s="33"/>
      <c r="CUA14" s="33"/>
      <c r="CUB14" s="33"/>
      <c r="CUC14" s="33"/>
      <c r="CUD14" s="33"/>
      <c r="CUE14" s="33"/>
      <c r="CUF14" s="33"/>
      <c r="CUG14" s="33"/>
      <c r="CUH14" s="33"/>
      <c r="CUI14" s="33"/>
      <c r="CUJ14" s="33"/>
      <c r="CUK14" s="33"/>
      <c r="CUL14" s="33"/>
      <c r="CUM14" s="33"/>
      <c r="CUN14" s="33"/>
      <c r="CUO14" s="33"/>
      <c r="CUP14" s="33"/>
      <c r="CUQ14" s="33"/>
      <c r="CUR14" s="33"/>
      <c r="CUS14" s="33"/>
      <c r="CUT14" s="33"/>
      <c r="CUU14" s="33"/>
      <c r="CUV14" s="33"/>
      <c r="CUW14" s="33"/>
      <c r="CUX14" s="33"/>
      <c r="CUY14" s="33"/>
      <c r="CUZ14" s="33"/>
      <c r="CVA14" s="33"/>
      <c r="CVB14" s="33"/>
      <c r="CVC14" s="33"/>
      <c r="CVD14" s="33"/>
      <c r="CVE14" s="33"/>
      <c r="CVF14" s="33"/>
      <c r="CVG14" s="33"/>
      <c r="CVH14" s="33"/>
      <c r="CVI14" s="33"/>
      <c r="CVJ14" s="33"/>
      <c r="CVK14" s="33"/>
      <c r="CVL14" s="33"/>
      <c r="CVM14" s="33"/>
      <c r="CVN14" s="33"/>
      <c r="CVO14" s="33"/>
      <c r="CVP14" s="33"/>
      <c r="CVQ14" s="33"/>
      <c r="CVR14" s="33"/>
      <c r="CVS14" s="33"/>
      <c r="CVT14" s="33"/>
      <c r="CVU14" s="33"/>
      <c r="CVV14" s="33"/>
      <c r="CVW14" s="33"/>
      <c r="CVX14" s="33"/>
      <c r="CVY14" s="33"/>
      <c r="CVZ14" s="33"/>
      <c r="CWA14" s="33"/>
      <c r="CWB14" s="33"/>
      <c r="CWC14" s="33"/>
      <c r="CWD14" s="33"/>
      <c r="CWE14" s="33"/>
      <c r="CWF14" s="33"/>
      <c r="CWG14" s="33"/>
      <c r="CWH14" s="33"/>
      <c r="CWI14" s="33"/>
      <c r="CWJ14" s="33"/>
      <c r="CWK14" s="33"/>
      <c r="CWL14" s="33"/>
      <c r="CWM14" s="33"/>
      <c r="CWN14" s="33"/>
      <c r="CWO14" s="33"/>
      <c r="CWP14" s="33"/>
      <c r="CWQ14" s="33"/>
      <c r="CWR14" s="33"/>
      <c r="CWS14" s="33"/>
      <c r="CWT14" s="33"/>
      <c r="CWU14" s="33"/>
      <c r="CWV14" s="33"/>
      <c r="CWW14" s="33"/>
      <c r="CWX14" s="33"/>
      <c r="CWY14" s="33"/>
      <c r="CWZ14" s="33"/>
      <c r="CXA14" s="33"/>
      <c r="CXB14" s="33"/>
      <c r="CXC14" s="33"/>
      <c r="CXD14" s="33"/>
      <c r="CXE14" s="33"/>
      <c r="CXF14" s="33"/>
      <c r="CXG14" s="33"/>
      <c r="CXH14" s="33"/>
      <c r="CXI14" s="33"/>
      <c r="CXJ14" s="33"/>
      <c r="CXK14" s="33"/>
      <c r="CXL14" s="33"/>
      <c r="CXM14" s="33"/>
      <c r="CXN14" s="33"/>
      <c r="CXO14" s="33"/>
      <c r="CXP14" s="33"/>
      <c r="CXQ14" s="33"/>
      <c r="CXR14" s="33"/>
      <c r="CXS14" s="33"/>
      <c r="CXT14" s="33"/>
      <c r="CXU14" s="33"/>
      <c r="CXV14" s="33"/>
      <c r="CXW14" s="33"/>
      <c r="CXX14" s="33"/>
      <c r="CXY14" s="33"/>
      <c r="CXZ14" s="33"/>
      <c r="CYA14" s="33"/>
      <c r="CYB14" s="33"/>
      <c r="CYC14" s="33"/>
      <c r="CYD14" s="33"/>
      <c r="CYE14" s="33"/>
      <c r="CYF14" s="33"/>
      <c r="CYG14" s="33"/>
      <c r="CYH14" s="33"/>
      <c r="CYI14" s="33"/>
      <c r="CYJ14" s="33"/>
      <c r="CYK14" s="33"/>
      <c r="CYL14" s="33"/>
      <c r="CYM14" s="33"/>
      <c r="CYN14" s="33"/>
      <c r="CYO14" s="33"/>
      <c r="CYP14" s="33"/>
      <c r="CYQ14" s="33"/>
      <c r="CYR14" s="33"/>
      <c r="CYS14" s="33"/>
      <c r="CYT14" s="33"/>
      <c r="CYU14" s="33"/>
      <c r="CYV14" s="33"/>
      <c r="CYW14" s="33"/>
      <c r="CYX14" s="33"/>
      <c r="CYY14" s="33"/>
      <c r="CYZ14" s="33"/>
      <c r="CZA14" s="33"/>
      <c r="CZB14" s="33"/>
      <c r="CZC14" s="33"/>
      <c r="CZD14" s="33"/>
      <c r="CZE14" s="33"/>
      <c r="CZF14" s="33"/>
      <c r="CZG14" s="33"/>
      <c r="CZH14" s="33"/>
      <c r="CZI14" s="33"/>
      <c r="CZJ14" s="33"/>
      <c r="CZK14" s="33"/>
      <c r="CZL14" s="33"/>
      <c r="CZM14" s="33"/>
      <c r="CZN14" s="33"/>
      <c r="CZO14" s="33"/>
      <c r="CZP14" s="33"/>
      <c r="CZQ14" s="33"/>
      <c r="CZR14" s="33"/>
      <c r="CZS14" s="33"/>
      <c r="CZT14" s="33"/>
      <c r="CZU14" s="33"/>
      <c r="CZV14" s="33"/>
      <c r="CZW14" s="33"/>
      <c r="CZX14" s="33"/>
      <c r="CZY14" s="33"/>
      <c r="CZZ14" s="33"/>
      <c r="DAA14" s="33"/>
      <c r="DAB14" s="33"/>
      <c r="DAC14" s="33"/>
      <c r="DAD14" s="33"/>
      <c r="DAE14" s="33"/>
      <c r="DAF14" s="33"/>
      <c r="DAG14" s="33"/>
      <c r="DAH14" s="33"/>
      <c r="DAI14" s="33"/>
      <c r="DAJ14" s="33"/>
      <c r="DAK14" s="33"/>
      <c r="DAL14" s="33"/>
      <c r="DAM14" s="33"/>
      <c r="DAN14" s="33"/>
      <c r="DAO14" s="33"/>
      <c r="DAP14" s="33"/>
      <c r="DAQ14" s="33"/>
      <c r="DAR14" s="33"/>
      <c r="DAS14" s="33"/>
      <c r="DAT14" s="33"/>
      <c r="DAU14" s="33"/>
      <c r="DAV14" s="33"/>
      <c r="DAW14" s="33"/>
      <c r="DAX14" s="33"/>
      <c r="DAY14" s="33"/>
      <c r="DAZ14" s="33"/>
      <c r="DBA14" s="33"/>
      <c r="DBB14" s="33"/>
      <c r="DBC14" s="33"/>
      <c r="DBD14" s="33"/>
      <c r="DBE14" s="33"/>
      <c r="DBF14" s="33"/>
      <c r="DBG14" s="33"/>
      <c r="DBH14" s="33"/>
      <c r="DBI14" s="33"/>
      <c r="DBJ14" s="33"/>
      <c r="DBK14" s="33"/>
      <c r="DBL14" s="33"/>
      <c r="DBM14" s="33"/>
      <c r="DBN14" s="33"/>
      <c r="DBO14" s="33"/>
      <c r="DBP14" s="33"/>
      <c r="DBQ14" s="33"/>
      <c r="DBR14" s="33"/>
      <c r="DBS14" s="33"/>
      <c r="DBT14" s="33"/>
      <c r="DBU14" s="33"/>
      <c r="DBV14" s="33"/>
      <c r="DBW14" s="33"/>
      <c r="DBX14" s="33"/>
      <c r="DBY14" s="33"/>
      <c r="DBZ14" s="33"/>
      <c r="DCA14" s="33"/>
      <c r="DCB14" s="33"/>
      <c r="DCC14" s="33"/>
      <c r="DCD14" s="33"/>
      <c r="DCE14" s="33"/>
      <c r="DCF14" s="33"/>
      <c r="DCG14" s="33"/>
      <c r="DCH14" s="33"/>
      <c r="DCI14" s="33"/>
      <c r="DCJ14" s="33"/>
      <c r="DCK14" s="33"/>
      <c r="DCL14" s="33"/>
      <c r="DCM14" s="33"/>
      <c r="DCN14" s="33"/>
      <c r="DCO14" s="33"/>
      <c r="DCP14" s="33"/>
      <c r="DCQ14" s="33"/>
      <c r="DCR14" s="33"/>
      <c r="DCS14" s="33"/>
      <c r="DCT14" s="33"/>
      <c r="DCU14" s="33"/>
      <c r="DCV14" s="33"/>
      <c r="DCW14" s="33"/>
      <c r="DCX14" s="33"/>
      <c r="DCY14" s="33"/>
      <c r="DCZ14" s="33"/>
      <c r="DDA14" s="33"/>
      <c r="DDB14" s="33"/>
      <c r="DDC14" s="33"/>
      <c r="DDD14" s="33"/>
      <c r="DDE14" s="33"/>
      <c r="DDF14" s="33"/>
      <c r="DDG14" s="33"/>
      <c r="DDH14" s="33"/>
      <c r="DDI14" s="33"/>
      <c r="DDJ14" s="33"/>
      <c r="DDK14" s="33"/>
      <c r="DDL14" s="33"/>
      <c r="DDM14" s="33"/>
      <c r="DDN14" s="33"/>
      <c r="DDO14" s="33"/>
      <c r="DDP14" s="33"/>
      <c r="DDQ14" s="33"/>
      <c r="DDR14" s="33"/>
      <c r="DDS14" s="33"/>
      <c r="DDT14" s="33"/>
      <c r="DDU14" s="33"/>
      <c r="DDV14" s="33"/>
      <c r="DDW14" s="33"/>
      <c r="DDX14" s="33"/>
      <c r="DDY14" s="33"/>
      <c r="DDZ14" s="33"/>
      <c r="DEA14" s="33"/>
      <c r="DEB14" s="33"/>
      <c r="DEC14" s="33"/>
      <c r="DED14" s="33"/>
      <c r="DEE14" s="33"/>
      <c r="DEF14" s="33"/>
      <c r="DEG14" s="33"/>
      <c r="DEH14" s="33"/>
      <c r="DEI14" s="33"/>
      <c r="DEJ14" s="33"/>
      <c r="DEK14" s="33"/>
      <c r="DEL14" s="33"/>
      <c r="DEM14" s="33"/>
      <c r="DEN14" s="33"/>
      <c r="DEO14" s="33"/>
      <c r="DEP14" s="33"/>
      <c r="DEQ14" s="33"/>
      <c r="DER14" s="33"/>
      <c r="DES14" s="33"/>
      <c r="DET14" s="33"/>
      <c r="DEU14" s="33"/>
      <c r="DEV14" s="33"/>
      <c r="DEW14" s="33"/>
      <c r="DEX14" s="33"/>
      <c r="DEY14" s="33"/>
      <c r="DEZ14" s="33"/>
      <c r="DFA14" s="33"/>
      <c r="DFB14" s="33"/>
      <c r="DFC14" s="33"/>
      <c r="DFD14" s="33"/>
      <c r="DFE14" s="33"/>
      <c r="DFF14" s="33"/>
      <c r="DFG14" s="33"/>
      <c r="DFH14" s="33"/>
      <c r="DFI14" s="33"/>
      <c r="DFJ14" s="33"/>
      <c r="DFK14" s="33"/>
      <c r="DFL14" s="33"/>
      <c r="DFM14" s="33"/>
      <c r="DFN14" s="33"/>
      <c r="DFO14" s="33"/>
      <c r="DFP14" s="33"/>
      <c r="DFQ14" s="33"/>
      <c r="DFR14" s="33"/>
      <c r="DFS14" s="33"/>
      <c r="DFT14" s="33"/>
      <c r="DFU14" s="33"/>
      <c r="DFV14" s="33"/>
      <c r="DFW14" s="33"/>
      <c r="DFX14" s="33"/>
      <c r="DFY14" s="33"/>
      <c r="DFZ14" s="33"/>
      <c r="DGA14" s="33"/>
      <c r="DGB14" s="33"/>
      <c r="DGC14" s="33"/>
      <c r="DGD14" s="33"/>
      <c r="DGE14" s="33"/>
      <c r="DGF14" s="33"/>
      <c r="DGG14" s="33"/>
      <c r="DGH14" s="33"/>
      <c r="DGI14" s="33"/>
      <c r="DGJ14" s="33"/>
      <c r="DGK14" s="33"/>
      <c r="DGL14" s="33"/>
      <c r="DGM14" s="33"/>
      <c r="DGN14" s="33"/>
      <c r="DGO14" s="33"/>
      <c r="DGP14" s="33"/>
      <c r="DGQ14" s="33"/>
      <c r="DGR14" s="33"/>
      <c r="DGS14" s="33"/>
      <c r="DGT14" s="33"/>
      <c r="DGU14" s="33"/>
      <c r="DGV14" s="33"/>
      <c r="DGW14" s="33"/>
      <c r="DGX14" s="33"/>
      <c r="DGY14" s="33"/>
      <c r="DGZ14" s="33"/>
      <c r="DHA14" s="33"/>
      <c r="DHB14" s="33"/>
      <c r="DHC14" s="33"/>
      <c r="DHD14" s="33"/>
      <c r="DHE14" s="33"/>
      <c r="DHF14" s="33"/>
      <c r="DHG14" s="33"/>
      <c r="DHH14" s="33"/>
      <c r="DHI14" s="33"/>
      <c r="DHJ14" s="33"/>
      <c r="DHK14" s="33"/>
      <c r="DHL14" s="33"/>
      <c r="DHM14" s="33"/>
      <c r="DHN14" s="33"/>
      <c r="DHO14" s="33"/>
      <c r="DHP14" s="33"/>
      <c r="DHQ14" s="33"/>
      <c r="DHR14" s="33"/>
      <c r="DHS14" s="33"/>
      <c r="DHT14" s="33"/>
      <c r="DHU14" s="33"/>
      <c r="DHV14" s="33"/>
      <c r="DHW14" s="33"/>
      <c r="DHX14" s="33"/>
      <c r="DHY14" s="33"/>
      <c r="DHZ14" s="33"/>
      <c r="DIA14" s="33"/>
      <c r="DIB14" s="33"/>
      <c r="DIC14" s="33"/>
      <c r="DID14" s="33"/>
      <c r="DIE14" s="33"/>
      <c r="DIF14" s="33"/>
      <c r="DIG14" s="33"/>
      <c r="DIH14" s="33"/>
      <c r="DII14" s="33"/>
      <c r="DIJ14" s="33"/>
      <c r="DIK14" s="33"/>
      <c r="DIL14" s="33"/>
      <c r="DIM14" s="33"/>
      <c r="DIN14" s="33"/>
      <c r="DIO14" s="33"/>
      <c r="DIP14" s="33"/>
      <c r="DIQ14" s="33"/>
      <c r="DIR14" s="33"/>
      <c r="DIS14" s="33"/>
      <c r="DIT14" s="33"/>
      <c r="DIU14" s="33"/>
      <c r="DIV14" s="33"/>
      <c r="DIW14" s="33"/>
      <c r="DIX14" s="33"/>
      <c r="DIY14" s="33"/>
      <c r="DIZ14" s="33"/>
      <c r="DJA14" s="33"/>
      <c r="DJB14" s="33"/>
      <c r="DJC14" s="33"/>
      <c r="DJD14" s="33"/>
      <c r="DJE14" s="33"/>
      <c r="DJF14" s="33"/>
      <c r="DJG14" s="33"/>
      <c r="DJH14" s="33"/>
      <c r="DJI14" s="33"/>
      <c r="DJJ14" s="33"/>
      <c r="DJK14" s="33"/>
      <c r="DJL14" s="33"/>
      <c r="DJM14" s="33"/>
      <c r="DJN14" s="33"/>
      <c r="DJO14" s="33"/>
      <c r="DJP14" s="33"/>
      <c r="DJQ14" s="33"/>
      <c r="DJR14" s="33"/>
      <c r="DJS14" s="33"/>
      <c r="DJT14" s="33"/>
      <c r="DJU14" s="33"/>
      <c r="DJV14" s="33"/>
      <c r="DJW14" s="33"/>
      <c r="DJX14" s="33"/>
      <c r="DJY14" s="33"/>
      <c r="DJZ14" s="33"/>
      <c r="DKA14" s="33"/>
      <c r="DKB14" s="33"/>
      <c r="DKC14" s="33"/>
      <c r="DKD14" s="33"/>
      <c r="DKE14" s="33"/>
      <c r="DKF14" s="33"/>
      <c r="DKG14" s="33"/>
      <c r="DKH14" s="33"/>
      <c r="DKI14" s="33"/>
      <c r="DKJ14" s="33"/>
      <c r="DKK14" s="33"/>
      <c r="DKL14" s="33"/>
      <c r="DKM14" s="33"/>
      <c r="DKN14" s="33"/>
      <c r="DKO14" s="33"/>
      <c r="DKP14" s="33"/>
      <c r="DKQ14" s="33"/>
      <c r="DKR14" s="33"/>
      <c r="DKS14" s="33"/>
      <c r="DKT14" s="33"/>
      <c r="DKU14" s="33"/>
      <c r="DKV14" s="33"/>
      <c r="DKW14" s="33"/>
      <c r="DKX14" s="33"/>
      <c r="DKY14" s="33"/>
      <c r="DKZ14" s="33"/>
      <c r="DLA14" s="33"/>
      <c r="DLB14" s="33"/>
      <c r="DLC14" s="33"/>
      <c r="DLD14" s="33"/>
      <c r="DLE14" s="33"/>
      <c r="DLF14" s="33"/>
      <c r="DLG14" s="33"/>
      <c r="DLH14" s="33"/>
      <c r="DLI14" s="33"/>
      <c r="DLJ14" s="33"/>
      <c r="DLK14" s="33"/>
      <c r="DLL14" s="33"/>
      <c r="DLM14" s="33"/>
      <c r="DLN14" s="33"/>
      <c r="DLO14" s="33"/>
      <c r="DLP14" s="33"/>
      <c r="DLQ14" s="33"/>
      <c r="DLR14" s="33"/>
      <c r="DLS14" s="33"/>
      <c r="DLT14" s="33"/>
      <c r="DLU14" s="33"/>
      <c r="DLV14" s="33"/>
      <c r="DLW14" s="33"/>
      <c r="DLX14" s="33"/>
      <c r="DLY14" s="33"/>
      <c r="DLZ14" s="33"/>
      <c r="DMA14" s="33"/>
      <c r="DMB14" s="33"/>
      <c r="DMC14" s="33"/>
      <c r="DMD14" s="33"/>
      <c r="DME14" s="33"/>
      <c r="DMF14" s="33"/>
      <c r="DMG14" s="33"/>
      <c r="DMH14" s="33"/>
      <c r="DMI14" s="33"/>
      <c r="DMJ14" s="33"/>
      <c r="DMK14" s="33"/>
      <c r="DML14" s="33"/>
      <c r="DMM14" s="33"/>
      <c r="DMN14" s="33"/>
      <c r="DMO14" s="33"/>
      <c r="DMP14" s="33"/>
      <c r="DMQ14" s="33"/>
      <c r="DMR14" s="33"/>
      <c r="DMS14" s="33"/>
      <c r="DMT14" s="33"/>
      <c r="DMU14" s="33"/>
      <c r="DMV14" s="33"/>
      <c r="DMW14" s="33"/>
      <c r="DMX14" s="33"/>
      <c r="DMY14" s="33"/>
      <c r="DMZ14" s="33"/>
      <c r="DNA14" s="33"/>
      <c r="DNB14" s="33"/>
      <c r="DNC14" s="33"/>
      <c r="DND14" s="33"/>
      <c r="DNE14" s="33"/>
      <c r="DNF14" s="33"/>
      <c r="DNG14" s="33"/>
      <c r="DNH14" s="33"/>
      <c r="DNI14" s="33"/>
      <c r="DNJ14" s="33"/>
      <c r="DNK14" s="33"/>
      <c r="DNL14" s="33"/>
      <c r="DNM14" s="33"/>
      <c r="DNN14" s="33"/>
      <c r="DNO14" s="33"/>
      <c r="DNP14" s="33"/>
      <c r="DNQ14" s="33"/>
      <c r="DNR14" s="33"/>
      <c r="DNS14" s="33"/>
      <c r="DNT14" s="33"/>
      <c r="DNU14" s="33"/>
      <c r="DNV14" s="33"/>
      <c r="DNW14" s="33"/>
      <c r="DNX14" s="33"/>
      <c r="DNY14" s="33"/>
      <c r="DNZ14" s="33"/>
      <c r="DOA14" s="33"/>
      <c r="DOB14" s="33"/>
      <c r="DOC14" s="33"/>
      <c r="DOD14" s="33"/>
      <c r="DOE14" s="33"/>
      <c r="DOF14" s="33"/>
      <c r="DOG14" s="33"/>
      <c r="DOH14" s="33"/>
      <c r="DOI14" s="33"/>
      <c r="DOJ14" s="33"/>
      <c r="DOK14" s="33"/>
      <c r="DOL14" s="33"/>
      <c r="DOM14" s="33"/>
      <c r="DON14" s="33"/>
      <c r="DOO14" s="33"/>
      <c r="DOP14" s="33"/>
      <c r="DOQ14" s="33"/>
      <c r="DOR14" s="33"/>
      <c r="DOS14" s="33"/>
      <c r="DOT14" s="33"/>
      <c r="DOU14" s="33"/>
      <c r="DOV14" s="33"/>
      <c r="DOW14" s="33"/>
      <c r="DOX14" s="33"/>
      <c r="DOY14" s="33"/>
      <c r="DOZ14" s="33"/>
      <c r="DPA14" s="33"/>
      <c r="DPB14" s="33"/>
      <c r="DPC14" s="33"/>
      <c r="DPD14" s="33"/>
      <c r="DPE14" s="33"/>
      <c r="DPF14" s="33"/>
      <c r="DPG14" s="33"/>
      <c r="DPH14" s="33"/>
      <c r="DPI14" s="33"/>
      <c r="DPJ14" s="33"/>
      <c r="DPK14" s="33"/>
      <c r="DPL14" s="33"/>
      <c r="DPM14" s="33"/>
      <c r="DPN14" s="33"/>
      <c r="DPO14" s="33"/>
      <c r="DPP14" s="33"/>
      <c r="DPQ14" s="33"/>
      <c r="DPR14" s="33"/>
      <c r="DPS14" s="33"/>
      <c r="DPT14" s="33"/>
      <c r="DPU14" s="33"/>
      <c r="DPV14" s="33"/>
      <c r="DPW14" s="33"/>
      <c r="DPX14" s="33"/>
      <c r="DPY14" s="33"/>
      <c r="DPZ14" s="33"/>
      <c r="DQA14" s="33"/>
      <c r="DQB14" s="33"/>
      <c r="DQC14" s="33"/>
      <c r="DQD14" s="33"/>
      <c r="DQE14" s="33"/>
      <c r="DQF14" s="33"/>
      <c r="DQG14" s="33"/>
      <c r="DQH14" s="33"/>
      <c r="DQI14" s="33"/>
      <c r="DQJ14" s="33"/>
      <c r="DQK14" s="33"/>
      <c r="DQL14" s="33"/>
      <c r="DQM14" s="33"/>
      <c r="DQN14" s="33"/>
      <c r="DQO14" s="33"/>
      <c r="DQP14" s="33"/>
      <c r="DQQ14" s="33"/>
      <c r="DQR14" s="33"/>
      <c r="DQS14" s="33"/>
      <c r="DQT14" s="33"/>
      <c r="DQU14" s="33"/>
      <c r="DQV14" s="33"/>
      <c r="DQW14" s="33"/>
      <c r="DQX14" s="33"/>
      <c r="DQY14" s="33"/>
      <c r="DQZ14" s="33"/>
      <c r="DRA14" s="33"/>
      <c r="DRB14" s="33"/>
      <c r="DRC14" s="33"/>
      <c r="DRD14" s="33"/>
      <c r="DRE14" s="33"/>
      <c r="DRF14" s="33"/>
      <c r="DRG14" s="33"/>
      <c r="DRH14" s="33"/>
      <c r="DRI14" s="33"/>
      <c r="DRJ14" s="33"/>
      <c r="DRK14" s="33"/>
      <c r="DRL14" s="33"/>
      <c r="DRM14" s="33"/>
      <c r="DRN14" s="33"/>
      <c r="DRO14" s="33"/>
      <c r="DRP14" s="33"/>
      <c r="DRQ14" s="33"/>
      <c r="DRR14" s="33"/>
      <c r="DRS14" s="33"/>
      <c r="DRT14" s="33"/>
      <c r="DRU14" s="33"/>
      <c r="DRV14" s="33"/>
      <c r="DRW14" s="33"/>
      <c r="DRX14" s="33"/>
      <c r="DRY14" s="33"/>
      <c r="DRZ14" s="33"/>
      <c r="DSA14" s="33"/>
      <c r="DSB14" s="33"/>
      <c r="DSC14" s="33"/>
      <c r="DSD14" s="33"/>
      <c r="DSE14" s="33"/>
      <c r="DSF14" s="33"/>
      <c r="DSG14" s="33"/>
      <c r="DSH14" s="33"/>
      <c r="DSI14" s="33"/>
      <c r="DSJ14" s="33"/>
      <c r="DSK14" s="33"/>
      <c r="DSL14" s="33"/>
      <c r="DSM14" s="33"/>
      <c r="DSN14" s="33"/>
      <c r="DSO14" s="33"/>
      <c r="DSP14" s="33"/>
      <c r="DSQ14" s="33"/>
      <c r="DSR14" s="33"/>
      <c r="DSS14" s="33"/>
      <c r="DST14" s="33"/>
      <c r="DSU14" s="33"/>
      <c r="DSV14" s="33"/>
      <c r="DSW14" s="33"/>
      <c r="DSX14" s="33"/>
      <c r="DSY14" s="33"/>
      <c r="DSZ14" s="33"/>
      <c r="DTA14" s="33"/>
      <c r="DTB14" s="33"/>
      <c r="DTC14" s="33"/>
      <c r="DTD14" s="33"/>
      <c r="DTE14" s="33"/>
      <c r="DTF14" s="33"/>
      <c r="DTG14" s="33"/>
      <c r="DTH14" s="33"/>
      <c r="DTI14" s="33"/>
      <c r="DTJ14" s="33"/>
      <c r="DTK14" s="33"/>
      <c r="DTL14" s="33"/>
      <c r="DTM14" s="33"/>
      <c r="DTN14" s="33"/>
      <c r="DTO14" s="33"/>
      <c r="DTP14" s="33"/>
      <c r="DTQ14" s="33"/>
      <c r="DTR14" s="33"/>
      <c r="DTS14" s="33"/>
      <c r="DTT14" s="33"/>
      <c r="DTU14" s="33"/>
      <c r="DTV14" s="33"/>
      <c r="DTW14" s="33"/>
      <c r="DTX14" s="33"/>
      <c r="DTY14" s="33"/>
      <c r="DTZ14" s="33"/>
      <c r="DUA14" s="33"/>
      <c r="DUB14" s="33"/>
      <c r="DUC14" s="33"/>
      <c r="DUD14" s="33"/>
      <c r="DUE14" s="33"/>
      <c r="DUF14" s="33"/>
      <c r="DUG14" s="33"/>
      <c r="DUH14" s="33"/>
      <c r="DUI14" s="33"/>
      <c r="DUJ14" s="33"/>
      <c r="DUK14" s="33"/>
      <c r="DUL14" s="33"/>
      <c r="DUM14" s="33"/>
      <c r="DUN14" s="33"/>
      <c r="DUO14" s="33"/>
      <c r="DUP14" s="33"/>
      <c r="DUQ14" s="33"/>
      <c r="DUR14" s="33"/>
      <c r="DUS14" s="33"/>
      <c r="DUT14" s="33"/>
      <c r="DUU14" s="33"/>
      <c r="DUV14" s="33"/>
      <c r="DUW14" s="33"/>
      <c r="DUX14" s="33"/>
      <c r="DUY14" s="33"/>
      <c r="DUZ14" s="33"/>
      <c r="DVA14" s="33"/>
      <c r="DVB14" s="33"/>
      <c r="DVC14" s="33"/>
      <c r="DVD14" s="33"/>
      <c r="DVE14" s="33"/>
      <c r="DVF14" s="33"/>
      <c r="DVG14" s="33"/>
      <c r="DVH14" s="33"/>
      <c r="DVI14" s="33"/>
      <c r="DVJ14" s="33"/>
      <c r="DVK14" s="33"/>
      <c r="DVL14" s="33"/>
      <c r="DVM14" s="33"/>
      <c r="DVN14" s="33"/>
      <c r="DVO14" s="33"/>
      <c r="DVP14" s="33"/>
      <c r="DVQ14" s="33"/>
      <c r="DVR14" s="33"/>
      <c r="DVS14" s="33"/>
      <c r="DVT14" s="33"/>
      <c r="DVU14" s="33"/>
      <c r="DVV14" s="33"/>
      <c r="DVW14" s="33"/>
      <c r="DVX14" s="33"/>
      <c r="DVY14" s="33"/>
      <c r="DVZ14" s="33"/>
      <c r="DWA14" s="33"/>
      <c r="DWB14" s="33"/>
      <c r="DWC14" s="33"/>
      <c r="DWD14" s="33"/>
      <c r="DWE14" s="33"/>
      <c r="DWF14" s="33"/>
      <c r="DWG14" s="33"/>
      <c r="DWH14" s="33"/>
      <c r="DWI14" s="33"/>
      <c r="DWJ14" s="33"/>
      <c r="DWK14" s="33"/>
      <c r="DWL14" s="33"/>
      <c r="DWM14" s="33"/>
      <c r="DWN14" s="33"/>
      <c r="DWO14" s="33"/>
      <c r="DWP14" s="33"/>
      <c r="DWQ14" s="33"/>
      <c r="DWR14" s="33"/>
      <c r="DWS14" s="33"/>
      <c r="DWT14" s="33"/>
      <c r="DWU14" s="33"/>
      <c r="DWV14" s="33"/>
      <c r="DWW14" s="33"/>
      <c r="DWX14" s="33"/>
      <c r="DWY14" s="33"/>
      <c r="DWZ14" s="33"/>
      <c r="DXA14" s="33"/>
      <c r="DXB14" s="33"/>
      <c r="DXC14" s="33"/>
      <c r="DXD14" s="33"/>
      <c r="DXE14" s="33"/>
      <c r="DXF14" s="33"/>
      <c r="DXG14" s="33"/>
      <c r="DXH14" s="33"/>
      <c r="DXI14" s="33"/>
      <c r="DXJ14" s="33"/>
      <c r="DXK14" s="33"/>
      <c r="DXL14" s="33"/>
      <c r="DXM14" s="33"/>
      <c r="DXN14" s="33"/>
      <c r="DXO14" s="33"/>
      <c r="DXP14" s="33"/>
      <c r="DXQ14" s="33"/>
      <c r="DXR14" s="33"/>
      <c r="DXS14" s="33"/>
      <c r="DXT14" s="33"/>
      <c r="DXU14" s="33"/>
      <c r="DXV14" s="33"/>
      <c r="DXW14" s="33"/>
      <c r="DXX14" s="33"/>
      <c r="DXY14" s="33"/>
      <c r="DXZ14" s="33"/>
      <c r="DYA14" s="33"/>
      <c r="DYB14" s="33"/>
      <c r="DYC14" s="33"/>
      <c r="DYD14" s="33"/>
      <c r="DYE14" s="33"/>
      <c r="DYF14" s="33"/>
      <c r="DYG14" s="33"/>
      <c r="DYH14" s="33"/>
      <c r="DYI14" s="33"/>
      <c r="DYJ14" s="33"/>
      <c r="DYK14" s="33"/>
      <c r="DYL14" s="33"/>
      <c r="DYM14" s="33"/>
      <c r="DYN14" s="33"/>
      <c r="DYO14" s="33"/>
      <c r="DYP14" s="33"/>
      <c r="DYQ14" s="33"/>
      <c r="DYR14" s="33"/>
      <c r="DYS14" s="33"/>
      <c r="DYT14" s="33"/>
      <c r="DYU14" s="33"/>
      <c r="DYV14" s="33"/>
      <c r="DYW14" s="33"/>
      <c r="DYX14" s="33"/>
      <c r="DYY14" s="33"/>
      <c r="DYZ14" s="33"/>
      <c r="DZA14" s="33"/>
      <c r="DZB14" s="33"/>
      <c r="DZC14" s="33"/>
      <c r="DZD14" s="33"/>
      <c r="DZE14" s="33"/>
      <c r="DZF14" s="33"/>
      <c r="DZG14" s="33"/>
      <c r="DZH14" s="33"/>
      <c r="DZI14" s="33"/>
      <c r="DZJ14" s="33"/>
      <c r="DZK14" s="33"/>
      <c r="DZL14" s="33"/>
      <c r="DZM14" s="33"/>
      <c r="DZN14" s="33"/>
      <c r="DZO14" s="33"/>
      <c r="DZP14" s="33"/>
      <c r="DZQ14" s="33"/>
      <c r="DZR14" s="33"/>
      <c r="DZS14" s="33"/>
      <c r="DZT14" s="33"/>
      <c r="DZU14" s="33"/>
      <c r="DZV14" s="33"/>
      <c r="DZW14" s="33"/>
      <c r="DZX14" s="33"/>
      <c r="DZY14" s="33"/>
      <c r="DZZ14" s="33"/>
      <c r="EAA14" s="33"/>
      <c r="EAB14" s="33"/>
      <c r="EAC14" s="33"/>
      <c r="EAD14" s="33"/>
      <c r="EAE14" s="33"/>
      <c r="EAF14" s="33"/>
      <c r="EAG14" s="33"/>
      <c r="EAH14" s="33"/>
      <c r="EAI14" s="33"/>
      <c r="EAJ14" s="33"/>
      <c r="EAK14" s="33"/>
      <c r="EAL14" s="33"/>
      <c r="EAM14" s="33"/>
      <c r="EAN14" s="33"/>
      <c r="EAO14" s="33"/>
      <c r="EAP14" s="33"/>
      <c r="EAQ14" s="33"/>
      <c r="EAR14" s="33"/>
      <c r="EAS14" s="33"/>
      <c r="EAT14" s="33"/>
      <c r="EAU14" s="33"/>
      <c r="EAV14" s="33"/>
      <c r="EAW14" s="33"/>
      <c r="EAX14" s="33"/>
      <c r="EAY14" s="33"/>
      <c r="EAZ14" s="33"/>
      <c r="EBA14" s="33"/>
      <c r="EBB14" s="33"/>
      <c r="EBC14" s="33"/>
      <c r="EBD14" s="33"/>
      <c r="EBE14" s="33"/>
      <c r="EBF14" s="33"/>
      <c r="EBG14" s="33"/>
      <c r="EBH14" s="33"/>
      <c r="EBI14" s="33"/>
      <c r="EBJ14" s="33"/>
      <c r="EBK14" s="33"/>
      <c r="EBL14" s="33"/>
      <c r="EBM14" s="33"/>
      <c r="EBN14" s="33"/>
      <c r="EBO14" s="33"/>
      <c r="EBP14" s="33"/>
      <c r="EBQ14" s="33"/>
      <c r="EBR14" s="33"/>
      <c r="EBS14" s="33"/>
      <c r="EBT14" s="33"/>
      <c r="EBU14" s="33"/>
      <c r="EBV14" s="33"/>
      <c r="EBW14" s="33"/>
      <c r="EBX14" s="33"/>
      <c r="EBY14" s="33"/>
      <c r="EBZ14" s="33"/>
      <c r="ECA14" s="33"/>
      <c r="ECB14" s="33"/>
      <c r="ECC14" s="33"/>
      <c r="ECD14" s="33"/>
      <c r="ECE14" s="33"/>
      <c r="ECF14" s="33"/>
      <c r="ECG14" s="33"/>
      <c r="ECH14" s="33"/>
      <c r="ECI14" s="33"/>
      <c r="ECJ14" s="33"/>
      <c r="ECK14" s="33"/>
      <c r="ECL14" s="33"/>
      <c r="ECM14" s="33"/>
      <c r="ECN14" s="33"/>
      <c r="ECO14" s="33"/>
      <c r="ECP14" s="33"/>
      <c r="ECQ14" s="33"/>
      <c r="ECR14" s="33"/>
      <c r="ECS14" s="33"/>
      <c r="ECT14" s="33"/>
      <c r="ECU14" s="33"/>
      <c r="ECV14" s="33"/>
      <c r="ECW14" s="33"/>
      <c r="ECX14" s="33"/>
      <c r="ECY14" s="33"/>
      <c r="ECZ14" s="33"/>
      <c r="EDA14" s="33"/>
      <c r="EDB14" s="33"/>
      <c r="EDC14" s="33"/>
      <c r="EDD14" s="33"/>
      <c r="EDE14" s="33"/>
      <c r="EDF14" s="33"/>
      <c r="EDG14" s="33"/>
      <c r="EDH14" s="33"/>
      <c r="EDI14" s="33"/>
      <c r="EDJ14" s="33"/>
      <c r="EDK14" s="33"/>
      <c r="EDL14" s="33"/>
      <c r="EDM14" s="33"/>
      <c r="EDN14" s="33"/>
      <c r="EDO14" s="33"/>
      <c r="EDP14" s="33"/>
      <c r="EDQ14" s="33"/>
      <c r="EDR14" s="33"/>
      <c r="EDS14" s="33"/>
      <c r="EDT14" s="33"/>
      <c r="EDU14" s="33"/>
      <c r="EDV14" s="33"/>
      <c r="EDW14" s="33"/>
      <c r="EDX14" s="33"/>
      <c r="EDY14" s="33"/>
      <c r="EDZ14" s="33"/>
      <c r="EEA14" s="33"/>
      <c r="EEB14" s="33"/>
      <c r="EEC14" s="33"/>
      <c r="EED14" s="33"/>
      <c r="EEE14" s="33"/>
      <c r="EEF14" s="33"/>
      <c r="EEG14" s="33"/>
      <c r="EEH14" s="33"/>
      <c r="EEI14" s="33"/>
      <c r="EEJ14" s="33"/>
      <c r="EEK14" s="33"/>
      <c r="EEL14" s="33"/>
      <c r="EEM14" s="33"/>
      <c r="EEN14" s="33"/>
      <c r="EEO14" s="33"/>
      <c r="EEP14" s="33"/>
      <c r="EEQ14" s="33"/>
      <c r="EER14" s="33"/>
      <c r="EES14" s="33"/>
      <c r="EET14" s="33"/>
      <c r="EEU14" s="33"/>
      <c r="EEV14" s="33"/>
      <c r="EEW14" s="33"/>
      <c r="EEX14" s="33"/>
      <c r="EEY14" s="33"/>
      <c r="EEZ14" s="33"/>
      <c r="EFA14" s="33"/>
      <c r="EFB14" s="33"/>
      <c r="EFC14" s="33"/>
      <c r="EFD14" s="33"/>
      <c r="EFE14" s="33"/>
      <c r="EFF14" s="33"/>
      <c r="EFG14" s="33"/>
      <c r="EFH14" s="33"/>
      <c r="EFI14" s="33"/>
      <c r="EFJ14" s="33"/>
      <c r="EFK14" s="33"/>
      <c r="EFL14" s="33"/>
      <c r="EFM14" s="33"/>
      <c r="EFN14" s="33"/>
      <c r="EFO14" s="33"/>
      <c r="EFP14" s="33"/>
      <c r="EFQ14" s="33"/>
      <c r="EFR14" s="33"/>
      <c r="EFS14" s="33"/>
      <c r="EFT14" s="33"/>
      <c r="EFU14" s="33"/>
      <c r="EFV14" s="33"/>
      <c r="EFW14" s="33"/>
      <c r="EFX14" s="33"/>
      <c r="EFY14" s="33"/>
      <c r="EFZ14" s="33"/>
      <c r="EGA14" s="33"/>
      <c r="EGB14" s="33"/>
      <c r="EGC14" s="33"/>
      <c r="EGD14" s="33"/>
      <c r="EGE14" s="33"/>
      <c r="EGF14" s="33"/>
      <c r="EGG14" s="33"/>
      <c r="EGH14" s="33"/>
      <c r="EGI14" s="33"/>
      <c r="EGJ14" s="33"/>
      <c r="EGK14" s="33"/>
      <c r="EGL14" s="33"/>
      <c r="EGM14" s="33"/>
      <c r="EGN14" s="33"/>
      <c r="EGO14" s="33"/>
      <c r="EGP14" s="33"/>
      <c r="EGQ14" s="33"/>
      <c r="EGR14" s="33"/>
      <c r="EGS14" s="33"/>
      <c r="EGT14" s="33"/>
      <c r="EGU14" s="33"/>
      <c r="EGV14" s="33"/>
      <c r="EGW14" s="33"/>
      <c r="EGX14" s="33"/>
      <c r="EGY14" s="33"/>
      <c r="EGZ14" s="33"/>
      <c r="EHA14" s="33"/>
      <c r="EHB14" s="33"/>
      <c r="EHC14" s="33"/>
      <c r="EHD14" s="33"/>
      <c r="EHE14" s="33"/>
      <c r="EHF14" s="33"/>
      <c r="EHG14" s="33"/>
      <c r="EHH14" s="33"/>
      <c r="EHI14" s="33"/>
      <c r="EHJ14" s="33"/>
      <c r="EHK14" s="33"/>
      <c r="EHL14" s="33"/>
      <c r="EHM14" s="33"/>
      <c r="EHN14" s="33"/>
      <c r="EHO14" s="33"/>
      <c r="EHP14" s="33"/>
      <c r="EHQ14" s="33"/>
      <c r="EHR14" s="33"/>
      <c r="EHS14" s="33"/>
      <c r="EHT14" s="33"/>
      <c r="EHU14" s="33"/>
      <c r="EHV14" s="33"/>
      <c r="EHW14" s="33"/>
      <c r="EHX14" s="33"/>
      <c r="EHY14" s="33"/>
      <c r="EHZ14" s="33"/>
      <c r="EIA14" s="33"/>
      <c r="EIB14" s="33"/>
      <c r="EIC14" s="33"/>
      <c r="EID14" s="33"/>
      <c r="EIE14" s="33"/>
      <c r="EIF14" s="33"/>
      <c r="EIG14" s="33"/>
      <c r="EIH14" s="33"/>
      <c r="EII14" s="33"/>
      <c r="EIJ14" s="33"/>
      <c r="EIK14" s="33"/>
      <c r="EIL14" s="33"/>
      <c r="EIM14" s="33"/>
      <c r="EIN14" s="33"/>
      <c r="EIO14" s="33"/>
      <c r="EIP14" s="33"/>
      <c r="EIQ14" s="33"/>
      <c r="EIR14" s="33"/>
      <c r="EIS14" s="33"/>
      <c r="EIT14" s="33"/>
      <c r="EIU14" s="33"/>
      <c r="EIV14" s="33"/>
      <c r="EIW14" s="33"/>
      <c r="EIX14" s="33"/>
      <c r="EIY14" s="33"/>
      <c r="EIZ14" s="33"/>
      <c r="EJA14" s="33"/>
      <c r="EJB14" s="33"/>
      <c r="EJC14" s="33"/>
      <c r="EJD14" s="33"/>
      <c r="EJE14" s="33"/>
      <c r="EJF14" s="33"/>
      <c r="EJG14" s="33"/>
      <c r="EJH14" s="33"/>
      <c r="EJI14" s="33"/>
      <c r="EJJ14" s="33"/>
      <c r="EJK14" s="33"/>
      <c r="EJL14" s="33"/>
      <c r="EJM14" s="33"/>
      <c r="EJN14" s="33"/>
      <c r="EJO14" s="33"/>
      <c r="EJP14" s="33"/>
      <c r="EJQ14" s="33"/>
      <c r="EJR14" s="33"/>
      <c r="EJS14" s="33"/>
      <c r="EJT14" s="33"/>
      <c r="EJU14" s="33"/>
      <c r="EJV14" s="33"/>
      <c r="EJW14" s="33"/>
      <c r="EJX14" s="33"/>
      <c r="EJY14" s="33"/>
      <c r="EJZ14" s="33"/>
      <c r="EKA14" s="33"/>
      <c r="EKB14" s="33"/>
      <c r="EKC14" s="33"/>
      <c r="EKD14" s="33"/>
      <c r="EKE14" s="33"/>
      <c r="EKF14" s="33"/>
      <c r="EKG14" s="33"/>
      <c r="EKH14" s="33"/>
      <c r="EKI14" s="33"/>
      <c r="EKJ14" s="33"/>
      <c r="EKK14" s="33"/>
      <c r="EKL14" s="33"/>
      <c r="EKM14" s="33"/>
      <c r="EKN14" s="33"/>
      <c r="EKO14" s="33"/>
      <c r="EKP14" s="33"/>
      <c r="EKQ14" s="33"/>
      <c r="EKR14" s="33"/>
      <c r="EKS14" s="33"/>
      <c r="EKT14" s="33"/>
      <c r="EKU14" s="33"/>
      <c r="EKV14" s="33"/>
      <c r="EKW14" s="33"/>
      <c r="EKX14" s="33"/>
      <c r="EKY14" s="33"/>
      <c r="EKZ14" s="33"/>
      <c r="ELA14" s="33"/>
      <c r="ELB14" s="33"/>
      <c r="ELC14" s="33"/>
      <c r="ELD14" s="33"/>
      <c r="ELE14" s="33"/>
      <c r="ELF14" s="33"/>
      <c r="ELG14" s="33"/>
      <c r="ELH14" s="33"/>
      <c r="ELI14" s="33"/>
      <c r="ELJ14" s="33"/>
      <c r="ELK14" s="33"/>
      <c r="ELL14" s="33"/>
      <c r="ELM14" s="33"/>
      <c r="ELN14" s="33"/>
      <c r="ELO14" s="33"/>
      <c r="ELP14" s="33"/>
      <c r="ELQ14" s="33"/>
      <c r="ELR14" s="33"/>
      <c r="ELS14" s="33"/>
      <c r="ELT14" s="33"/>
      <c r="ELU14" s="33"/>
      <c r="ELV14" s="33"/>
      <c r="ELW14" s="33"/>
      <c r="ELX14" s="33"/>
      <c r="ELY14" s="33"/>
      <c r="ELZ14" s="33"/>
      <c r="EMA14" s="33"/>
      <c r="EMB14" s="33"/>
      <c r="EMC14" s="33"/>
      <c r="EMD14" s="33"/>
      <c r="EME14" s="33"/>
      <c r="EMF14" s="33"/>
      <c r="EMG14" s="33"/>
      <c r="EMH14" s="33"/>
      <c r="EMI14" s="33"/>
      <c r="EMJ14" s="33"/>
      <c r="EMK14" s="33"/>
      <c r="EML14" s="33"/>
      <c r="EMM14" s="33"/>
      <c r="EMN14" s="33"/>
      <c r="EMO14" s="33"/>
      <c r="EMP14" s="33"/>
      <c r="EMQ14" s="33"/>
      <c r="EMR14" s="33"/>
      <c r="EMS14" s="33"/>
      <c r="EMT14" s="33"/>
      <c r="EMU14" s="33"/>
      <c r="EMV14" s="33"/>
      <c r="EMW14" s="33"/>
      <c r="EMX14" s="33"/>
      <c r="EMY14" s="33"/>
      <c r="EMZ14" s="33"/>
      <c r="ENA14" s="33"/>
      <c r="ENB14" s="33"/>
      <c r="ENC14" s="33"/>
      <c r="END14" s="33"/>
      <c r="ENE14" s="33"/>
      <c r="ENF14" s="33"/>
      <c r="ENG14" s="33"/>
      <c r="ENH14" s="33"/>
      <c r="ENI14" s="33"/>
      <c r="ENJ14" s="33"/>
      <c r="ENK14" s="33"/>
      <c r="ENL14" s="33"/>
      <c r="ENM14" s="33"/>
      <c r="ENN14" s="33"/>
      <c r="ENO14" s="33"/>
      <c r="ENP14" s="33"/>
      <c r="ENQ14" s="33"/>
      <c r="ENR14" s="33"/>
      <c r="ENS14" s="33"/>
      <c r="ENT14" s="33"/>
      <c r="ENU14" s="33"/>
      <c r="ENV14" s="33"/>
      <c r="ENW14" s="33"/>
      <c r="ENX14" s="33"/>
      <c r="ENY14" s="33"/>
      <c r="ENZ14" s="33"/>
      <c r="EOA14" s="33"/>
      <c r="EOB14" s="33"/>
      <c r="EOC14" s="33"/>
      <c r="EOD14" s="33"/>
      <c r="EOE14" s="33"/>
      <c r="EOF14" s="33"/>
      <c r="EOG14" s="33"/>
      <c r="EOH14" s="33"/>
      <c r="EOI14" s="33"/>
      <c r="EOJ14" s="33"/>
      <c r="EOK14" s="33"/>
      <c r="EOL14" s="33"/>
      <c r="EOM14" s="33"/>
      <c r="EON14" s="33"/>
      <c r="EOO14" s="33"/>
      <c r="EOP14" s="33"/>
      <c r="EOQ14" s="33"/>
      <c r="EOR14" s="33"/>
      <c r="EOS14" s="33"/>
      <c r="EOT14" s="33"/>
      <c r="EOU14" s="33"/>
      <c r="EOV14" s="33"/>
      <c r="EOW14" s="33"/>
      <c r="EOX14" s="33"/>
      <c r="EOY14" s="33"/>
      <c r="EOZ14" s="33"/>
      <c r="EPA14" s="33"/>
      <c r="EPB14" s="33"/>
      <c r="EPC14" s="33"/>
      <c r="EPD14" s="33"/>
      <c r="EPE14" s="33"/>
      <c r="EPF14" s="33"/>
      <c r="EPG14" s="33"/>
      <c r="EPH14" s="33"/>
      <c r="EPI14" s="33"/>
      <c r="EPJ14" s="33"/>
      <c r="EPK14" s="33"/>
      <c r="EPL14" s="33"/>
      <c r="EPM14" s="33"/>
      <c r="EPN14" s="33"/>
      <c r="EPO14" s="33"/>
      <c r="EPP14" s="33"/>
      <c r="EPQ14" s="33"/>
      <c r="EPR14" s="33"/>
      <c r="EPS14" s="33"/>
      <c r="EPT14" s="33"/>
      <c r="EPU14" s="33"/>
      <c r="EPV14" s="33"/>
      <c r="EPW14" s="33"/>
      <c r="EPX14" s="33"/>
      <c r="EPY14" s="33"/>
      <c r="EPZ14" s="33"/>
      <c r="EQA14" s="33"/>
      <c r="EQB14" s="33"/>
      <c r="EQC14" s="33"/>
      <c r="EQD14" s="33"/>
      <c r="EQE14" s="33"/>
      <c r="EQF14" s="33"/>
      <c r="EQG14" s="33"/>
      <c r="EQH14" s="33"/>
      <c r="EQI14" s="33"/>
      <c r="EQJ14" s="33"/>
      <c r="EQK14" s="33"/>
      <c r="EQL14" s="33"/>
      <c r="EQM14" s="33"/>
      <c r="EQN14" s="33"/>
      <c r="EQO14" s="33"/>
      <c r="EQP14" s="33"/>
      <c r="EQQ14" s="33"/>
      <c r="EQR14" s="33"/>
      <c r="EQS14" s="33"/>
      <c r="EQT14" s="33"/>
      <c r="EQU14" s="33"/>
      <c r="EQV14" s="33"/>
      <c r="EQW14" s="33"/>
      <c r="EQX14" s="33"/>
      <c r="EQY14" s="33"/>
      <c r="EQZ14" s="33"/>
      <c r="ERA14" s="33"/>
      <c r="ERB14" s="33"/>
      <c r="ERC14" s="33"/>
      <c r="ERD14" s="33"/>
      <c r="ERE14" s="33"/>
      <c r="ERF14" s="33"/>
      <c r="ERG14" s="33"/>
      <c r="ERH14" s="33"/>
      <c r="ERI14" s="33"/>
      <c r="ERJ14" s="33"/>
      <c r="ERK14" s="33"/>
      <c r="ERL14" s="33"/>
      <c r="ERM14" s="33"/>
      <c r="ERN14" s="33"/>
      <c r="ERO14" s="33"/>
      <c r="ERP14" s="33"/>
      <c r="ERQ14" s="33"/>
      <c r="ERR14" s="33"/>
      <c r="ERS14" s="33"/>
      <c r="ERT14" s="33"/>
      <c r="ERU14" s="33"/>
      <c r="ERV14" s="33"/>
      <c r="ERW14" s="33"/>
      <c r="ERX14" s="33"/>
      <c r="ERY14" s="33"/>
      <c r="ERZ14" s="33"/>
      <c r="ESA14" s="33"/>
      <c r="ESB14" s="33"/>
      <c r="ESC14" s="33"/>
      <c r="ESD14" s="33"/>
      <c r="ESE14" s="33"/>
      <c r="ESF14" s="33"/>
      <c r="ESG14" s="33"/>
      <c r="ESH14" s="33"/>
      <c r="ESI14" s="33"/>
      <c r="ESJ14" s="33"/>
      <c r="ESK14" s="33"/>
      <c r="ESL14" s="33"/>
      <c r="ESM14" s="33"/>
      <c r="ESN14" s="33"/>
      <c r="ESO14" s="33"/>
      <c r="ESP14" s="33"/>
      <c r="ESQ14" s="33"/>
      <c r="ESR14" s="33"/>
      <c r="ESS14" s="33"/>
      <c r="EST14" s="33"/>
      <c r="ESU14" s="33"/>
      <c r="ESV14" s="33"/>
      <c r="ESW14" s="33"/>
      <c r="ESX14" s="33"/>
      <c r="ESY14" s="33"/>
      <c r="ESZ14" s="33"/>
      <c r="ETA14" s="33"/>
      <c r="ETB14" s="33"/>
      <c r="ETC14" s="33"/>
      <c r="ETD14" s="33"/>
      <c r="ETE14" s="33"/>
      <c r="ETF14" s="33"/>
      <c r="ETG14" s="33"/>
      <c r="ETH14" s="33"/>
      <c r="ETI14" s="33"/>
      <c r="ETJ14" s="33"/>
      <c r="ETK14" s="33"/>
      <c r="ETL14" s="33"/>
      <c r="ETM14" s="33"/>
      <c r="ETN14" s="33"/>
      <c r="ETO14" s="33"/>
      <c r="ETP14" s="33"/>
      <c r="ETQ14" s="33"/>
      <c r="ETR14" s="33"/>
      <c r="ETS14" s="33"/>
      <c r="ETT14" s="33"/>
      <c r="ETU14" s="33"/>
      <c r="ETV14" s="33"/>
      <c r="ETW14" s="33"/>
      <c r="ETX14" s="33"/>
      <c r="ETY14" s="33"/>
      <c r="ETZ14" s="33"/>
      <c r="EUA14" s="33"/>
      <c r="EUB14" s="33"/>
      <c r="EUC14" s="33"/>
      <c r="EUD14" s="33"/>
      <c r="EUE14" s="33"/>
      <c r="EUF14" s="33"/>
      <c r="EUG14" s="33"/>
      <c r="EUH14" s="33"/>
      <c r="EUI14" s="33"/>
      <c r="EUJ14" s="33"/>
      <c r="EUK14" s="33"/>
      <c r="EUL14" s="33"/>
      <c r="EUM14" s="33"/>
      <c r="EUN14" s="33"/>
      <c r="EUO14" s="33"/>
      <c r="EUP14" s="33"/>
      <c r="EUQ14" s="33"/>
      <c r="EUR14" s="33"/>
      <c r="EUS14" s="33"/>
      <c r="EUT14" s="33"/>
      <c r="EUU14" s="33"/>
      <c r="EUV14" s="33"/>
      <c r="EUW14" s="33"/>
      <c r="EUX14" s="33"/>
      <c r="EUY14" s="33"/>
      <c r="EUZ14" s="33"/>
      <c r="EVA14" s="33"/>
      <c r="EVB14" s="33"/>
      <c r="EVC14" s="33"/>
      <c r="EVD14" s="33"/>
      <c r="EVE14" s="33"/>
      <c r="EVF14" s="33"/>
      <c r="EVG14" s="33"/>
      <c r="EVH14" s="33"/>
      <c r="EVI14" s="33"/>
      <c r="EVJ14" s="33"/>
      <c r="EVK14" s="33"/>
      <c r="EVL14" s="33"/>
      <c r="EVM14" s="33"/>
      <c r="EVN14" s="33"/>
      <c r="EVO14" s="33"/>
      <c r="EVP14" s="33"/>
      <c r="EVQ14" s="33"/>
      <c r="EVR14" s="33"/>
      <c r="EVS14" s="33"/>
      <c r="EVT14" s="33"/>
      <c r="EVU14" s="33"/>
      <c r="EVV14" s="33"/>
      <c r="EVW14" s="33"/>
      <c r="EVX14" s="33"/>
      <c r="EVY14" s="33"/>
      <c r="EVZ14" s="33"/>
      <c r="EWA14" s="33"/>
      <c r="EWB14" s="33"/>
      <c r="EWC14" s="33"/>
      <c r="EWD14" s="33"/>
      <c r="EWE14" s="33"/>
      <c r="EWF14" s="33"/>
      <c r="EWG14" s="33"/>
      <c r="EWH14" s="33"/>
      <c r="EWI14" s="33"/>
      <c r="EWJ14" s="33"/>
      <c r="EWK14" s="33"/>
      <c r="EWL14" s="33"/>
      <c r="EWM14" s="33"/>
      <c r="EWN14" s="33"/>
      <c r="EWO14" s="33"/>
      <c r="EWP14" s="33"/>
      <c r="EWQ14" s="33"/>
      <c r="EWR14" s="33"/>
      <c r="EWS14" s="33"/>
      <c r="EWT14" s="33"/>
      <c r="EWU14" s="33"/>
      <c r="EWV14" s="33"/>
      <c r="EWW14" s="33"/>
      <c r="EWX14" s="33"/>
      <c r="EWY14" s="33"/>
      <c r="EWZ14" s="33"/>
      <c r="EXA14" s="33"/>
      <c r="EXB14" s="33"/>
      <c r="EXC14" s="33"/>
      <c r="EXD14" s="33"/>
      <c r="EXE14" s="33"/>
      <c r="EXF14" s="33"/>
      <c r="EXG14" s="33"/>
      <c r="EXH14" s="33"/>
      <c r="EXI14" s="33"/>
      <c r="EXJ14" s="33"/>
      <c r="EXK14" s="33"/>
      <c r="EXL14" s="33"/>
      <c r="EXM14" s="33"/>
      <c r="EXN14" s="33"/>
      <c r="EXO14" s="33"/>
      <c r="EXP14" s="33"/>
      <c r="EXQ14" s="33"/>
      <c r="EXR14" s="33"/>
      <c r="EXS14" s="33"/>
      <c r="EXT14" s="33"/>
      <c r="EXU14" s="33"/>
      <c r="EXV14" s="33"/>
      <c r="EXW14" s="33"/>
      <c r="EXX14" s="33"/>
      <c r="EXY14" s="33"/>
      <c r="EXZ14" s="33"/>
      <c r="EYA14" s="33"/>
      <c r="EYB14" s="33"/>
      <c r="EYC14" s="33"/>
      <c r="EYD14" s="33"/>
      <c r="EYE14" s="33"/>
      <c r="EYF14" s="33"/>
      <c r="EYG14" s="33"/>
      <c r="EYH14" s="33"/>
      <c r="EYI14" s="33"/>
      <c r="EYJ14" s="33"/>
      <c r="EYK14" s="33"/>
      <c r="EYL14" s="33"/>
      <c r="EYM14" s="33"/>
      <c r="EYN14" s="33"/>
      <c r="EYO14" s="33"/>
      <c r="EYP14" s="33"/>
      <c r="EYQ14" s="33"/>
      <c r="EYR14" s="33"/>
      <c r="EYS14" s="33"/>
      <c r="EYT14" s="33"/>
      <c r="EYU14" s="33"/>
      <c r="EYV14" s="33"/>
      <c r="EYW14" s="33"/>
      <c r="EYX14" s="33"/>
      <c r="EYY14" s="33"/>
      <c r="EYZ14" s="33"/>
      <c r="EZA14" s="33"/>
      <c r="EZB14" s="33"/>
      <c r="EZC14" s="33"/>
      <c r="EZD14" s="33"/>
      <c r="EZE14" s="33"/>
      <c r="EZF14" s="33"/>
      <c r="EZG14" s="33"/>
      <c r="EZH14" s="33"/>
      <c r="EZI14" s="33"/>
      <c r="EZJ14" s="33"/>
      <c r="EZK14" s="33"/>
      <c r="EZL14" s="33"/>
      <c r="EZM14" s="33"/>
      <c r="EZN14" s="33"/>
      <c r="EZO14" s="33"/>
      <c r="EZP14" s="33"/>
      <c r="EZQ14" s="33"/>
      <c r="EZR14" s="33"/>
      <c r="EZS14" s="33"/>
      <c r="EZT14" s="33"/>
      <c r="EZU14" s="33"/>
      <c r="EZV14" s="33"/>
      <c r="EZW14" s="33"/>
      <c r="EZX14" s="33"/>
      <c r="EZY14" s="33"/>
      <c r="EZZ14" s="33"/>
      <c r="FAA14" s="33"/>
      <c r="FAB14" s="33"/>
      <c r="FAC14" s="33"/>
      <c r="FAD14" s="33"/>
      <c r="FAE14" s="33"/>
      <c r="FAF14" s="33"/>
      <c r="FAG14" s="33"/>
      <c r="FAH14" s="33"/>
      <c r="FAI14" s="33"/>
      <c r="FAJ14" s="33"/>
      <c r="FAK14" s="33"/>
      <c r="FAL14" s="33"/>
      <c r="FAM14" s="33"/>
      <c r="FAN14" s="33"/>
      <c r="FAO14" s="33"/>
      <c r="FAP14" s="33"/>
      <c r="FAQ14" s="33"/>
      <c r="FAR14" s="33"/>
      <c r="FAS14" s="33"/>
      <c r="FAT14" s="33"/>
      <c r="FAU14" s="33"/>
      <c r="FAV14" s="33"/>
      <c r="FAW14" s="33"/>
      <c r="FAX14" s="33"/>
      <c r="FAY14" s="33"/>
      <c r="FAZ14" s="33"/>
      <c r="FBA14" s="33"/>
      <c r="FBB14" s="33"/>
      <c r="FBC14" s="33"/>
      <c r="FBD14" s="33"/>
      <c r="FBE14" s="33"/>
      <c r="FBF14" s="33"/>
      <c r="FBG14" s="33"/>
      <c r="FBH14" s="33"/>
      <c r="FBI14" s="33"/>
      <c r="FBJ14" s="33"/>
      <c r="FBK14" s="33"/>
      <c r="FBL14" s="33"/>
      <c r="FBM14" s="33"/>
      <c r="FBN14" s="33"/>
      <c r="FBO14" s="33"/>
      <c r="FBP14" s="33"/>
      <c r="FBQ14" s="33"/>
      <c r="FBR14" s="33"/>
      <c r="FBS14" s="33"/>
      <c r="FBT14" s="33"/>
      <c r="FBU14" s="33"/>
      <c r="FBV14" s="33"/>
      <c r="FBW14" s="33"/>
      <c r="FBX14" s="33"/>
      <c r="FBY14" s="33"/>
      <c r="FBZ14" s="33"/>
      <c r="FCA14" s="33"/>
      <c r="FCB14" s="33"/>
      <c r="FCC14" s="33"/>
      <c r="FCD14" s="33"/>
      <c r="FCE14" s="33"/>
      <c r="FCF14" s="33"/>
      <c r="FCG14" s="33"/>
      <c r="FCH14" s="33"/>
      <c r="FCI14" s="33"/>
      <c r="FCJ14" s="33"/>
      <c r="FCK14" s="33"/>
      <c r="FCL14" s="33"/>
      <c r="FCM14" s="33"/>
      <c r="FCN14" s="33"/>
      <c r="FCO14" s="33"/>
      <c r="FCP14" s="33"/>
      <c r="FCQ14" s="33"/>
      <c r="FCR14" s="33"/>
      <c r="FCS14" s="33"/>
      <c r="FCT14" s="33"/>
      <c r="FCU14" s="33"/>
      <c r="FCV14" s="33"/>
      <c r="FCW14" s="33"/>
      <c r="FCX14" s="33"/>
      <c r="FCY14" s="33"/>
      <c r="FCZ14" s="33"/>
      <c r="FDA14" s="33"/>
      <c r="FDB14" s="33"/>
      <c r="FDC14" s="33"/>
      <c r="FDD14" s="33"/>
      <c r="FDE14" s="33"/>
      <c r="FDF14" s="33"/>
      <c r="FDG14" s="33"/>
      <c r="FDH14" s="33"/>
      <c r="FDI14" s="33"/>
      <c r="FDJ14" s="33"/>
      <c r="FDK14" s="33"/>
      <c r="FDL14" s="33"/>
      <c r="FDM14" s="33"/>
      <c r="FDN14" s="33"/>
      <c r="FDO14" s="33"/>
      <c r="FDP14" s="33"/>
      <c r="FDQ14" s="33"/>
      <c r="FDR14" s="33"/>
      <c r="FDS14" s="33"/>
      <c r="FDT14" s="33"/>
      <c r="FDU14" s="33"/>
      <c r="FDV14" s="33"/>
      <c r="FDW14" s="33"/>
      <c r="FDX14" s="33"/>
      <c r="FDY14" s="33"/>
      <c r="FDZ14" s="33"/>
      <c r="FEA14" s="33"/>
      <c r="FEB14" s="33"/>
      <c r="FEC14" s="33"/>
      <c r="FED14" s="33"/>
      <c r="FEE14" s="33"/>
      <c r="FEF14" s="33"/>
      <c r="FEG14" s="33"/>
      <c r="FEH14" s="33"/>
      <c r="FEI14" s="33"/>
      <c r="FEJ14" s="33"/>
      <c r="FEK14" s="33"/>
      <c r="FEL14" s="33"/>
      <c r="FEM14" s="33"/>
      <c r="FEN14" s="33"/>
      <c r="FEO14" s="33"/>
      <c r="FEP14" s="33"/>
      <c r="FEQ14" s="33"/>
      <c r="FER14" s="33"/>
      <c r="FES14" s="33"/>
      <c r="FET14" s="33"/>
      <c r="FEU14" s="33"/>
      <c r="FEV14" s="33"/>
      <c r="FEW14" s="33"/>
      <c r="FEX14" s="33"/>
      <c r="FEY14" s="33"/>
      <c r="FEZ14" s="33"/>
      <c r="FFA14" s="33"/>
      <c r="FFB14" s="33"/>
      <c r="FFC14" s="33"/>
      <c r="FFD14" s="33"/>
      <c r="FFE14" s="33"/>
      <c r="FFF14" s="33"/>
      <c r="FFG14" s="33"/>
      <c r="FFH14" s="33"/>
      <c r="FFI14" s="33"/>
      <c r="FFJ14" s="33"/>
      <c r="FFK14" s="33"/>
      <c r="FFL14" s="33"/>
      <c r="FFM14" s="33"/>
      <c r="FFN14" s="33"/>
      <c r="FFO14" s="33"/>
      <c r="FFP14" s="33"/>
      <c r="FFQ14" s="33"/>
      <c r="FFR14" s="33"/>
      <c r="FFS14" s="33"/>
      <c r="FFT14" s="33"/>
      <c r="FFU14" s="33"/>
      <c r="FFV14" s="33"/>
      <c r="FFW14" s="33"/>
      <c r="FFX14" s="33"/>
      <c r="FFY14" s="33"/>
      <c r="FFZ14" s="33"/>
      <c r="FGA14" s="33"/>
      <c r="FGB14" s="33"/>
      <c r="FGC14" s="33"/>
      <c r="FGD14" s="33"/>
      <c r="FGE14" s="33"/>
      <c r="FGF14" s="33"/>
      <c r="FGG14" s="33"/>
      <c r="FGH14" s="33"/>
      <c r="FGI14" s="33"/>
      <c r="FGJ14" s="33"/>
      <c r="FGK14" s="33"/>
      <c r="FGL14" s="33"/>
      <c r="FGM14" s="33"/>
      <c r="FGN14" s="33"/>
      <c r="FGO14" s="33"/>
      <c r="FGP14" s="33"/>
      <c r="FGQ14" s="33"/>
      <c r="FGR14" s="33"/>
      <c r="FGS14" s="33"/>
      <c r="FGT14" s="33"/>
      <c r="FGU14" s="33"/>
      <c r="FGV14" s="33"/>
      <c r="FGW14" s="33"/>
      <c r="FGX14" s="33"/>
      <c r="FGY14" s="33"/>
      <c r="FGZ14" s="33"/>
      <c r="FHA14" s="33"/>
      <c r="FHB14" s="33"/>
      <c r="FHC14" s="33"/>
      <c r="FHD14" s="33"/>
      <c r="FHE14" s="33"/>
      <c r="FHF14" s="33"/>
      <c r="FHG14" s="33"/>
      <c r="FHH14" s="33"/>
      <c r="FHI14" s="33"/>
      <c r="FHJ14" s="33"/>
      <c r="FHK14" s="33"/>
      <c r="FHL14" s="33"/>
      <c r="FHM14" s="33"/>
      <c r="FHN14" s="33"/>
      <c r="FHO14" s="33"/>
      <c r="FHP14" s="33"/>
      <c r="FHQ14" s="33"/>
      <c r="FHR14" s="33"/>
      <c r="FHS14" s="33"/>
      <c r="FHT14" s="33"/>
      <c r="FHU14" s="33"/>
      <c r="FHV14" s="33"/>
      <c r="FHW14" s="33"/>
      <c r="FHX14" s="33"/>
      <c r="FHY14" s="33"/>
      <c r="FHZ14" s="33"/>
      <c r="FIA14" s="33"/>
      <c r="FIB14" s="33"/>
      <c r="FIC14" s="33"/>
      <c r="FID14" s="33"/>
      <c r="FIE14" s="33"/>
      <c r="FIF14" s="33"/>
      <c r="FIG14" s="33"/>
      <c r="FIH14" s="33"/>
      <c r="FII14" s="33"/>
      <c r="FIJ14" s="33"/>
      <c r="FIK14" s="33"/>
      <c r="FIL14" s="33"/>
      <c r="FIM14" s="33"/>
      <c r="FIN14" s="33"/>
      <c r="FIO14" s="33"/>
      <c r="FIP14" s="33"/>
      <c r="FIQ14" s="33"/>
      <c r="FIR14" s="33"/>
      <c r="FIS14" s="33"/>
      <c r="FIT14" s="33"/>
      <c r="FIU14" s="33"/>
      <c r="FIV14" s="33"/>
      <c r="FIW14" s="33"/>
      <c r="FIX14" s="33"/>
      <c r="FIY14" s="33"/>
      <c r="FIZ14" s="33"/>
      <c r="FJA14" s="33"/>
      <c r="FJB14" s="33"/>
      <c r="FJC14" s="33"/>
      <c r="FJD14" s="33"/>
      <c r="FJE14" s="33"/>
      <c r="FJF14" s="33"/>
      <c r="FJG14" s="33"/>
      <c r="FJH14" s="33"/>
      <c r="FJI14" s="33"/>
      <c r="FJJ14" s="33"/>
      <c r="FJK14" s="33"/>
      <c r="FJL14" s="33"/>
      <c r="FJM14" s="33"/>
      <c r="FJN14" s="33"/>
      <c r="FJO14" s="33"/>
      <c r="FJP14" s="33"/>
      <c r="FJQ14" s="33"/>
      <c r="FJR14" s="33"/>
      <c r="FJS14" s="33"/>
      <c r="FJT14" s="33"/>
      <c r="FJU14" s="33"/>
      <c r="FJV14" s="33"/>
      <c r="FJW14" s="33"/>
      <c r="FJX14" s="33"/>
      <c r="FJY14" s="33"/>
      <c r="FJZ14" s="33"/>
      <c r="FKA14" s="33"/>
      <c r="FKB14" s="33"/>
      <c r="FKC14" s="33"/>
      <c r="FKD14" s="33"/>
      <c r="FKE14" s="33"/>
      <c r="FKF14" s="33"/>
      <c r="FKG14" s="33"/>
      <c r="FKH14" s="33"/>
      <c r="FKI14" s="33"/>
      <c r="FKJ14" s="33"/>
      <c r="FKK14" s="33"/>
      <c r="FKL14" s="33"/>
      <c r="FKM14" s="33"/>
      <c r="FKN14" s="33"/>
      <c r="FKO14" s="33"/>
      <c r="FKP14" s="33"/>
      <c r="FKQ14" s="33"/>
      <c r="FKR14" s="33"/>
      <c r="FKS14" s="33"/>
      <c r="FKT14" s="33"/>
      <c r="FKU14" s="33"/>
      <c r="FKV14" s="33"/>
      <c r="FKW14" s="33"/>
      <c r="FKX14" s="33"/>
      <c r="FKY14" s="33"/>
      <c r="FKZ14" s="33"/>
      <c r="FLA14" s="33"/>
      <c r="FLB14" s="33"/>
      <c r="FLC14" s="33"/>
      <c r="FLD14" s="33"/>
      <c r="FLE14" s="33"/>
      <c r="FLF14" s="33"/>
      <c r="FLG14" s="33"/>
      <c r="FLH14" s="33"/>
      <c r="FLI14" s="33"/>
      <c r="FLJ14" s="33"/>
      <c r="FLK14" s="33"/>
      <c r="FLL14" s="33"/>
      <c r="FLM14" s="33"/>
      <c r="FLN14" s="33"/>
      <c r="FLO14" s="33"/>
      <c r="FLP14" s="33"/>
      <c r="FLQ14" s="33"/>
      <c r="FLR14" s="33"/>
      <c r="FLS14" s="33"/>
      <c r="FLT14" s="33"/>
      <c r="FLU14" s="33"/>
      <c r="FLV14" s="33"/>
      <c r="FLW14" s="33"/>
      <c r="FLX14" s="33"/>
      <c r="FLY14" s="33"/>
      <c r="FLZ14" s="33"/>
      <c r="FMA14" s="33"/>
      <c r="FMB14" s="33"/>
      <c r="FMC14" s="33"/>
      <c r="FMD14" s="33"/>
      <c r="FME14" s="33"/>
      <c r="FMF14" s="33"/>
      <c r="FMG14" s="33"/>
      <c r="FMH14" s="33"/>
      <c r="FMI14" s="33"/>
      <c r="FMJ14" s="33"/>
      <c r="FMK14" s="33"/>
      <c r="FML14" s="33"/>
      <c r="FMM14" s="33"/>
      <c r="FMN14" s="33"/>
      <c r="FMO14" s="33"/>
      <c r="FMP14" s="33"/>
      <c r="FMQ14" s="33"/>
      <c r="FMR14" s="33"/>
      <c r="FMS14" s="33"/>
      <c r="FMT14" s="33"/>
      <c r="FMU14" s="33"/>
      <c r="FMV14" s="33"/>
      <c r="FMW14" s="33"/>
      <c r="FMX14" s="33"/>
      <c r="FMY14" s="33"/>
      <c r="FMZ14" s="33"/>
      <c r="FNA14" s="33"/>
      <c r="FNB14" s="33"/>
      <c r="FNC14" s="33"/>
      <c r="FND14" s="33"/>
      <c r="FNE14" s="33"/>
      <c r="FNF14" s="33"/>
      <c r="FNG14" s="33"/>
      <c r="FNH14" s="33"/>
      <c r="FNI14" s="33"/>
      <c r="FNJ14" s="33"/>
      <c r="FNK14" s="33"/>
      <c r="FNL14" s="33"/>
      <c r="FNM14" s="33"/>
      <c r="FNN14" s="33"/>
      <c r="FNO14" s="33"/>
      <c r="FNP14" s="33"/>
      <c r="FNQ14" s="33"/>
      <c r="FNR14" s="33"/>
      <c r="FNS14" s="33"/>
      <c r="FNT14" s="33"/>
      <c r="FNU14" s="33"/>
      <c r="FNV14" s="33"/>
      <c r="FNW14" s="33"/>
      <c r="FNX14" s="33"/>
      <c r="FNY14" s="33"/>
      <c r="FNZ14" s="33"/>
      <c r="FOA14" s="33"/>
      <c r="FOB14" s="33"/>
      <c r="FOC14" s="33"/>
      <c r="FOD14" s="33"/>
      <c r="FOE14" s="33"/>
      <c r="FOF14" s="33"/>
      <c r="FOG14" s="33"/>
      <c r="FOH14" s="33"/>
      <c r="FOI14" s="33"/>
      <c r="FOJ14" s="33"/>
      <c r="FOK14" s="33"/>
      <c r="FOL14" s="33"/>
      <c r="FOM14" s="33"/>
      <c r="FON14" s="33"/>
      <c r="FOO14" s="33"/>
      <c r="FOP14" s="33"/>
      <c r="FOQ14" s="33"/>
      <c r="FOR14" s="33"/>
      <c r="FOS14" s="33"/>
      <c r="FOT14" s="33"/>
      <c r="FOU14" s="33"/>
      <c r="FOV14" s="33"/>
      <c r="FOW14" s="33"/>
      <c r="FOX14" s="33"/>
      <c r="FOY14" s="33"/>
      <c r="FOZ14" s="33"/>
      <c r="FPA14" s="33"/>
      <c r="FPB14" s="33"/>
      <c r="FPC14" s="33"/>
      <c r="FPD14" s="33"/>
      <c r="FPE14" s="33"/>
      <c r="FPF14" s="33"/>
      <c r="FPG14" s="33"/>
      <c r="FPH14" s="33"/>
      <c r="FPI14" s="33"/>
      <c r="FPJ14" s="33"/>
      <c r="FPK14" s="33"/>
      <c r="FPL14" s="33"/>
      <c r="FPM14" s="33"/>
      <c r="FPN14" s="33"/>
      <c r="FPO14" s="33"/>
      <c r="FPP14" s="33"/>
      <c r="FPQ14" s="33"/>
      <c r="FPR14" s="33"/>
      <c r="FPS14" s="33"/>
      <c r="FPT14" s="33"/>
      <c r="FPU14" s="33"/>
      <c r="FPV14" s="33"/>
      <c r="FPW14" s="33"/>
      <c r="FPX14" s="33"/>
      <c r="FPY14" s="33"/>
      <c r="FPZ14" s="33"/>
      <c r="FQA14" s="33"/>
      <c r="FQB14" s="33"/>
      <c r="FQC14" s="33"/>
      <c r="FQD14" s="33"/>
      <c r="FQE14" s="33"/>
      <c r="FQF14" s="33"/>
      <c r="FQG14" s="33"/>
      <c r="FQH14" s="33"/>
      <c r="FQI14" s="33"/>
      <c r="FQJ14" s="33"/>
      <c r="FQK14" s="33"/>
      <c r="FQL14" s="33"/>
      <c r="FQM14" s="33"/>
      <c r="FQN14" s="33"/>
      <c r="FQO14" s="33"/>
      <c r="FQP14" s="33"/>
      <c r="FQQ14" s="33"/>
      <c r="FQR14" s="33"/>
      <c r="FQS14" s="33"/>
      <c r="FQT14" s="33"/>
      <c r="FQU14" s="33"/>
      <c r="FQV14" s="33"/>
      <c r="FQW14" s="33"/>
      <c r="FQX14" s="33"/>
      <c r="FQY14" s="33"/>
      <c r="FQZ14" s="33"/>
      <c r="FRA14" s="33"/>
      <c r="FRB14" s="33"/>
      <c r="FRC14" s="33"/>
      <c r="FRD14" s="33"/>
      <c r="FRE14" s="33"/>
      <c r="FRF14" s="33"/>
      <c r="FRG14" s="33"/>
      <c r="FRH14" s="33"/>
      <c r="FRI14" s="33"/>
      <c r="FRJ14" s="33"/>
      <c r="FRK14" s="33"/>
      <c r="FRL14" s="33"/>
      <c r="FRM14" s="33"/>
      <c r="FRN14" s="33"/>
      <c r="FRO14" s="33"/>
      <c r="FRP14" s="33"/>
      <c r="FRQ14" s="33"/>
      <c r="FRR14" s="33"/>
      <c r="FRS14" s="33"/>
      <c r="FRT14" s="33"/>
      <c r="FRU14" s="33"/>
      <c r="FRV14" s="33"/>
      <c r="FRW14" s="33"/>
      <c r="FRX14" s="33"/>
      <c r="FRY14" s="33"/>
      <c r="FRZ14" s="33"/>
      <c r="FSA14" s="33"/>
      <c r="FSB14" s="33"/>
      <c r="FSC14" s="33"/>
      <c r="FSD14" s="33"/>
      <c r="FSE14" s="33"/>
      <c r="FSF14" s="33"/>
      <c r="FSG14" s="33"/>
      <c r="FSH14" s="33"/>
      <c r="FSI14" s="33"/>
      <c r="FSJ14" s="33"/>
      <c r="FSK14" s="33"/>
      <c r="FSL14" s="33"/>
      <c r="FSM14" s="33"/>
      <c r="FSN14" s="33"/>
      <c r="FSO14" s="33"/>
      <c r="FSP14" s="33"/>
      <c r="FSQ14" s="33"/>
      <c r="FSR14" s="33"/>
      <c r="FSS14" s="33"/>
      <c r="FST14" s="33"/>
      <c r="FSU14" s="33"/>
      <c r="FSV14" s="33"/>
      <c r="FSW14" s="33"/>
      <c r="FSX14" s="33"/>
      <c r="FSY14" s="33"/>
      <c r="FSZ14" s="33"/>
      <c r="FTA14" s="33"/>
      <c r="FTB14" s="33"/>
      <c r="FTC14" s="33"/>
      <c r="FTD14" s="33"/>
      <c r="FTE14" s="33"/>
      <c r="FTF14" s="33"/>
      <c r="FTG14" s="33"/>
      <c r="FTH14" s="33"/>
      <c r="FTI14" s="33"/>
      <c r="FTJ14" s="33"/>
      <c r="FTK14" s="33"/>
      <c r="FTL14" s="33"/>
      <c r="FTM14" s="33"/>
      <c r="FTN14" s="33"/>
      <c r="FTO14" s="33"/>
      <c r="FTP14" s="33"/>
      <c r="FTQ14" s="33"/>
      <c r="FTR14" s="33"/>
      <c r="FTS14" s="33"/>
      <c r="FTT14" s="33"/>
      <c r="FTU14" s="33"/>
      <c r="FTV14" s="33"/>
      <c r="FTW14" s="33"/>
      <c r="FTX14" s="33"/>
      <c r="FTY14" s="33"/>
      <c r="FTZ14" s="33"/>
      <c r="FUA14" s="33"/>
      <c r="FUB14" s="33"/>
      <c r="FUC14" s="33"/>
      <c r="FUD14" s="33"/>
      <c r="FUE14" s="33"/>
      <c r="FUF14" s="33"/>
      <c r="FUG14" s="33"/>
      <c r="FUH14" s="33"/>
      <c r="FUI14" s="33"/>
      <c r="FUJ14" s="33"/>
      <c r="FUK14" s="33"/>
      <c r="FUL14" s="33"/>
      <c r="FUM14" s="33"/>
      <c r="FUN14" s="33"/>
      <c r="FUO14" s="33"/>
      <c r="FUP14" s="33"/>
      <c r="FUQ14" s="33"/>
      <c r="FUR14" s="33"/>
      <c r="FUS14" s="33"/>
      <c r="FUT14" s="33"/>
      <c r="FUU14" s="33"/>
      <c r="FUV14" s="33"/>
      <c r="FUW14" s="33"/>
      <c r="FUX14" s="33"/>
      <c r="FUY14" s="33"/>
      <c r="FUZ14" s="33"/>
      <c r="FVA14" s="33"/>
      <c r="FVB14" s="33"/>
      <c r="FVC14" s="33"/>
      <c r="FVD14" s="33"/>
      <c r="FVE14" s="33"/>
      <c r="FVF14" s="33"/>
      <c r="FVG14" s="33"/>
      <c r="FVH14" s="33"/>
      <c r="FVI14" s="33"/>
      <c r="FVJ14" s="33"/>
      <c r="FVK14" s="33"/>
      <c r="FVL14" s="33"/>
      <c r="FVM14" s="33"/>
      <c r="FVN14" s="33"/>
      <c r="FVO14" s="33"/>
      <c r="FVP14" s="33"/>
      <c r="FVQ14" s="33"/>
      <c r="FVR14" s="33"/>
      <c r="FVS14" s="33"/>
      <c r="FVT14" s="33"/>
      <c r="FVU14" s="33"/>
      <c r="FVV14" s="33"/>
      <c r="FVW14" s="33"/>
      <c r="FVX14" s="33"/>
      <c r="FVY14" s="33"/>
      <c r="FVZ14" s="33"/>
      <c r="FWA14" s="33"/>
      <c r="FWB14" s="33"/>
      <c r="FWC14" s="33"/>
      <c r="FWD14" s="33"/>
      <c r="FWE14" s="33"/>
      <c r="FWF14" s="33"/>
      <c r="FWG14" s="33"/>
      <c r="FWH14" s="33"/>
      <c r="FWI14" s="33"/>
      <c r="FWJ14" s="33"/>
      <c r="FWK14" s="33"/>
      <c r="FWL14" s="33"/>
      <c r="FWM14" s="33"/>
      <c r="FWN14" s="33"/>
      <c r="FWO14" s="33"/>
      <c r="FWP14" s="33"/>
      <c r="FWQ14" s="33"/>
      <c r="FWR14" s="33"/>
      <c r="FWS14" s="33"/>
      <c r="FWT14" s="33"/>
      <c r="FWU14" s="33"/>
      <c r="FWV14" s="33"/>
      <c r="FWW14" s="33"/>
      <c r="FWX14" s="33"/>
      <c r="FWY14" s="33"/>
      <c r="FWZ14" s="33"/>
      <c r="FXA14" s="33"/>
      <c r="FXB14" s="33"/>
      <c r="FXC14" s="33"/>
      <c r="FXD14" s="33"/>
      <c r="FXE14" s="33"/>
      <c r="FXF14" s="33"/>
      <c r="FXG14" s="33"/>
      <c r="FXH14" s="33"/>
      <c r="FXI14" s="33"/>
      <c r="FXJ14" s="33"/>
      <c r="FXK14" s="33"/>
      <c r="FXL14" s="33"/>
      <c r="FXM14" s="33"/>
      <c r="FXN14" s="33"/>
      <c r="FXO14" s="33"/>
      <c r="FXP14" s="33"/>
      <c r="FXQ14" s="33"/>
      <c r="FXR14" s="33"/>
      <c r="FXS14" s="33"/>
      <c r="FXT14" s="33"/>
      <c r="FXU14" s="33"/>
      <c r="FXV14" s="33"/>
      <c r="FXW14" s="33"/>
      <c r="FXX14" s="33"/>
      <c r="FXY14" s="33"/>
      <c r="FXZ14" s="33"/>
      <c r="FYA14" s="33"/>
      <c r="FYB14" s="33"/>
      <c r="FYC14" s="33"/>
      <c r="FYD14" s="33"/>
      <c r="FYE14" s="33"/>
      <c r="FYF14" s="33"/>
      <c r="FYG14" s="33"/>
      <c r="FYH14" s="33"/>
      <c r="FYI14" s="33"/>
      <c r="FYJ14" s="33"/>
      <c r="FYK14" s="33"/>
      <c r="FYL14" s="33"/>
      <c r="FYM14" s="33"/>
      <c r="FYN14" s="33"/>
      <c r="FYO14" s="33"/>
      <c r="FYP14" s="33"/>
      <c r="FYQ14" s="33"/>
      <c r="FYR14" s="33"/>
      <c r="FYS14" s="33"/>
      <c r="FYT14" s="33"/>
      <c r="FYU14" s="33"/>
      <c r="FYV14" s="33"/>
      <c r="FYW14" s="33"/>
      <c r="FYX14" s="33"/>
      <c r="FYY14" s="33"/>
      <c r="FYZ14" s="33"/>
      <c r="FZA14" s="33"/>
      <c r="FZB14" s="33"/>
      <c r="FZC14" s="33"/>
      <c r="FZD14" s="33"/>
      <c r="FZE14" s="33"/>
      <c r="FZF14" s="33"/>
      <c r="FZG14" s="33"/>
      <c r="FZH14" s="33"/>
      <c r="FZI14" s="33"/>
      <c r="FZJ14" s="33"/>
      <c r="FZK14" s="33"/>
      <c r="FZL14" s="33"/>
      <c r="FZM14" s="33"/>
      <c r="FZN14" s="33"/>
      <c r="FZO14" s="33"/>
      <c r="FZP14" s="33"/>
      <c r="FZQ14" s="33"/>
      <c r="FZR14" s="33"/>
      <c r="FZS14" s="33"/>
      <c r="FZT14" s="33"/>
      <c r="FZU14" s="33"/>
      <c r="FZV14" s="33"/>
      <c r="FZW14" s="33"/>
      <c r="FZX14" s="33"/>
      <c r="FZY14" s="33"/>
      <c r="FZZ14" s="33"/>
      <c r="GAA14" s="33"/>
      <c r="GAB14" s="33"/>
      <c r="GAC14" s="33"/>
      <c r="GAD14" s="33"/>
      <c r="GAE14" s="33"/>
      <c r="GAF14" s="33"/>
      <c r="GAG14" s="33"/>
      <c r="GAH14" s="33"/>
      <c r="GAI14" s="33"/>
      <c r="GAJ14" s="33"/>
      <c r="GAK14" s="33"/>
      <c r="GAL14" s="33"/>
      <c r="GAM14" s="33"/>
      <c r="GAN14" s="33"/>
      <c r="GAO14" s="33"/>
      <c r="GAP14" s="33"/>
      <c r="GAQ14" s="33"/>
      <c r="GAR14" s="33"/>
      <c r="GAS14" s="33"/>
      <c r="GAT14" s="33"/>
      <c r="GAU14" s="33"/>
      <c r="GAV14" s="33"/>
      <c r="GAW14" s="33"/>
      <c r="GAX14" s="33"/>
      <c r="GAY14" s="33"/>
      <c r="GAZ14" s="33"/>
      <c r="GBA14" s="33"/>
      <c r="GBB14" s="33"/>
      <c r="GBC14" s="33"/>
      <c r="GBD14" s="33"/>
      <c r="GBE14" s="33"/>
      <c r="GBF14" s="33"/>
      <c r="GBG14" s="33"/>
      <c r="GBH14" s="33"/>
      <c r="GBI14" s="33"/>
      <c r="GBJ14" s="33"/>
      <c r="GBK14" s="33"/>
      <c r="GBL14" s="33"/>
      <c r="GBM14" s="33"/>
      <c r="GBN14" s="33"/>
      <c r="GBO14" s="33"/>
      <c r="GBP14" s="33"/>
      <c r="GBQ14" s="33"/>
      <c r="GBR14" s="33"/>
      <c r="GBS14" s="33"/>
      <c r="GBT14" s="33"/>
      <c r="GBU14" s="33"/>
      <c r="GBV14" s="33"/>
      <c r="GBW14" s="33"/>
      <c r="GBX14" s="33"/>
      <c r="GBY14" s="33"/>
      <c r="GBZ14" s="33"/>
      <c r="GCA14" s="33"/>
      <c r="GCB14" s="33"/>
      <c r="GCC14" s="33"/>
      <c r="GCD14" s="33"/>
      <c r="GCE14" s="33"/>
      <c r="GCF14" s="33"/>
      <c r="GCG14" s="33"/>
      <c r="GCH14" s="33"/>
      <c r="GCI14" s="33"/>
      <c r="GCJ14" s="33"/>
      <c r="GCK14" s="33"/>
      <c r="GCL14" s="33"/>
      <c r="GCM14" s="33"/>
      <c r="GCN14" s="33"/>
      <c r="GCO14" s="33"/>
      <c r="GCP14" s="33"/>
      <c r="GCQ14" s="33"/>
      <c r="GCR14" s="33"/>
      <c r="GCS14" s="33"/>
      <c r="GCT14" s="33"/>
      <c r="GCU14" s="33"/>
      <c r="GCV14" s="33"/>
      <c r="GCW14" s="33"/>
      <c r="GCX14" s="33"/>
      <c r="GCY14" s="33"/>
      <c r="GCZ14" s="33"/>
      <c r="GDA14" s="33"/>
      <c r="GDB14" s="33"/>
      <c r="GDC14" s="33"/>
      <c r="GDD14" s="33"/>
      <c r="GDE14" s="33"/>
      <c r="GDF14" s="33"/>
      <c r="GDG14" s="33"/>
      <c r="GDH14" s="33"/>
      <c r="GDI14" s="33"/>
      <c r="GDJ14" s="33"/>
      <c r="GDK14" s="33"/>
      <c r="GDL14" s="33"/>
      <c r="GDM14" s="33"/>
      <c r="GDN14" s="33"/>
      <c r="GDO14" s="33"/>
      <c r="GDP14" s="33"/>
      <c r="GDQ14" s="33"/>
      <c r="GDR14" s="33"/>
      <c r="GDS14" s="33"/>
      <c r="GDT14" s="33"/>
      <c r="GDU14" s="33"/>
      <c r="GDV14" s="33"/>
      <c r="GDW14" s="33"/>
      <c r="GDX14" s="33"/>
      <c r="GDY14" s="33"/>
      <c r="GDZ14" s="33"/>
      <c r="GEA14" s="33"/>
      <c r="GEB14" s="33"/>
      <c r="GEC14" s="33"/>
      <c r="GED14" s="33"/>
      <c r="GEE14" s="33"/>
      <c r="GEF14" s="33"/>
      <c r="GEG14" s="33"/>
      <c r="GEH14" s="33"/>
      <c r="GEI14" s="33"/>
      <c r="GEJ14" s="33"/>
      <c r="GEK14" s="33"/>
      <c r="GEL14" s="33"/>
      <c r="GEM14" s="33"/>
      <c r="GEN14" s="33"/>
      <c r="GEO14" s="33"/>
      <c r="GEP14" s="33"/>
      <c r="GEQ14" s="33"/>
      <c r="GER14" s="33"/>
      <c r="GES14" s="33"/>
      <c r="GET14" s="33"/>
      <c r="GEU14" s="33"/>
      <c r="GEV14" s="33"/>
      <c r="GEW14" s="33"/>
      <c r="GEX14" s="33"/>
      <c r="GEY14" s="33"/>
      <c r="GEZ14" s="33"/>
      <c r="GFA14" s="33"/>
      <c r="GFB14" s="33"/>
      <c r="GFC14" s="33"/>
      <c r="GFD14" s="33"/>
      <c r="GFE14" s="33"/>
      <c r="GFF14" s="33"/>
      <c r="GFG14" s="33"/>
      <c r="GFH14" s="33"/>
      <c r="GFI14" s="33"/>
      <c r="GFJ14" s="33"/>
      <c r="GFK14" s="33"/>
      <c r="GFL14" s="33"/>
      <c r="GFM14" s="33"/>
      <c r="GFN14" s="33"/>
      <c r="GFO14" s="33"/>
      <c r="GFP14" s="33"/>
      <c r="GFQ14" s="33"/>
      <c r="GFR14" s="33"/>
      <c r="GFS14" s="33"/>
      <c r="GFT14" s="33"/>
      <c r="GFU14" s="33"/>
      <c r="GFV14" s="33"/>
      <c r="GFW14" s="33"/>
      <c r="GFX14" s="33"/>
      <c r="GFY14" s="33"/>
      <c r="GFZ14" s="33"/>
      <c r="GGA14" s="33"/>
      <c r="GGB14" s="33"/>
      <c r="GGC14" s="33"/>
      <c r="GGD14" s="33"/>
      <c r="GGE14" s="33"/>
      <c r="GGF14" s="33"/>
      <c r="GGG14" s="33"/>
      <c r="GGH14" s="33"/>
      <c r="GGI14" s="33"/>
      <c r="GGJ14" s="33"/>
      <c r="GGK14" s="33"/>
      <c r="GGL14" s="33"/>
      <c r="GGM14" s="33"/>
      <c r="GGN14" s="33"/>
      <c r="GGO14" s="33"/>
      <c r="GGP14" s="33"/>
      <c r="GGQ14" s="33"/>
      <c r="GGR14" s="33"/>
      <c r="GGS14" s="33"/>
      <c r="GGT14" s="33"/>
      <c r="GGU14" s="33"/>
      <c r="GGV14" s="33"/>
      <c r="GGW14" s="33"/>
      <c r="GGX14" s="33"/>
      <c r="GGY14" s="33"/>
      <c r="GGZ14" s="33"/>
      <c r="GHA14" s="33"/>
      <c r="GHB14" s="33"/>
      <c r="GHC14" s="33"/>
      <c r="GHD14" s="33"/>
      <c r="GHE14" s="33"/>
      <c r="GHF14" s="33"/>
      <c r="GHG14" s="33"/>
      <c r="GHH14" s="33"/>
      <c r="GHI14" s="33"/>
      <c r="GHJ14" s="33"/>
      <c r="GHK14" s="33"/>
      <c r="GHL14" s="33"/>
      <c r="GHM14" s="33"/>
      <c r="GHN14" s="33"/>
      <c r="GHO14" s="33"/>
      <c r="GHP14" s="33"/>
      <c r="GHQ14" s="33"/>
      <c r="GHR14" s="33"/>
      <c r="GHS14" s="33"/>
      <c r="GHT14" s="33"/>
      <c r="GHU14" s="33"/>
      <c r="GHV14" s="33"/>
      <c r="GHW14" s="33"/>
      <c r="GHX14" s="33"/>
      <c r="GHY14" s="33"/>
      <c r="GHZ14" s="33"/>
      <c r="GIA14" s="33"/>
      <c r="GIB14" s="33"/>
      <c r="GIC14" s="33"/>
      <c r="GID14" s="33"/>
      <c r="GIE14" s="33"/>
      <c r="GIF14" s="33"/>
      <c r="GIG14" s="33"/>
      <c r="GIH14" s="33"/>
      <c r="GII14" s="33"/>
      <c r="GIJ14" s="33"/>
      <c r="GIK14" s="33"/>
      <c r="GIL14" s="33"/>
      <c r="GIM14" s="33"/>
      <c r="GIN14" s="33"/>
      <c r="GIO14" s="33"/>
      <c r="GIP14" s="33"/>
      <c r="GIQ14" s="33"/>
      <c r="GIR14" s="33"/>
      <c r="GIS14" s="33"/>
      <c r="GIT14" s="33"/>
      <c r="GIU14" s="33"/>
      <c r="GIV14" s="33"/>
      <c r="GIW14" s="33"/>
      <c r="GIX14" s="33"/>
      <c r="GIY14" s="33"/>
      <c r="GIZ14" s="33"/>
      <c r="GJA14" s="33"/>
      <c r="GJB14" s="33"/>
      <c r="GJC14" s="33"/>
      <c r="GJD14" s="33"/>
      <c r="GJE14" s="33"/>
      <c r="GJF14" s="33"/>
      <c r="GJG14" s="33"/>
      <c r="GJH14" s="33"/>
      <c r="GJI14" s="33"/>
      <c r="GJJ14" s="33"/>
      <c r="GJK14" s="33"/>
      <c r="GJL14" s="33"/>
      <c r="GJM14" s="33"/>
      <c r="GJN14" s="33"/>
      <c r="GJO14" s="33"/>
      <c r="GJP14" s="33"/>
      <c r="GJQ14" s="33"/>
      <c r="GJR14" s="33"/>
      <c r="GJS14" s="33"/>
      <c r="GJT14" s="33"/>
      <c r="GJU14" s="33"/>
      <c r="GJV14" s="33"/>
      <c r="GJW14" s="33"/>
      <c r="GJX14" s="33"/>
      <c r="GJY14" s="33"/>
      <c r="GJZ14" s="33"/>
      <c r="GKA14" s="33"/>
      <c r="GKB14" s="33"/>
      <c r="GKC14" s="33"/>
      <c r="GKD14" s="33"/>
      <c r="GKE14" s="33"/>
      <c r="GKF14" s="33"/>
      <c r="GKG14" s="33"/>
      <c r="GKH14" s="33"/>
      <c r="GKI14" s="33"/>
      <c r="GKJ14" s="33"/>
      <c r="GKK14" s="33"/>
      <c r="GKL14" s="33"/>
      <c r="GKM14" s="33"/>
      <c r="GKN14" s="33"/>
      <c r="GKO14" s="33"/>
      <c r="GKP14" s="33"/>
      <c r="GKQ14" s="33"/>
      <c r="GKR14" s="33"/>
      <c r="GKS14" s="33"/>
      <c r="GKT14" s="33"/>
      <c r="GKU14" s="33"/>
      <c r="GKV14" s="33"/>
      <c r="GKW14" s="33"/>
      <c r="GKX14" s="33"/>
      <c r="GKY14" s="33"/>
      <c r="GKZ14" s="33"/>
      <c r="GLA14" s="33"/>
      <c r="GLB14" s="33"/>
      <c r="GLC14" s="33"/>
      <c r="GLD14" s="33"/>
      <c r="GLE14" s="33"/>
      <c r="GLF14" s="33"/>
      <c r="GLG14" s="33"/>
      <c r="GLH14" s="33"/>
      <c r="GLI14" s="33"/>
      <c r="GLJ14" s="33"/>
      <c r="GLK14" s="33"/>
      <c r="GLL14" s="33"/>
      <c r="GLM14" s="33"/>
      <c r="GLN14" s="33"/>
      <c r="GLO14" s="33"/>
      <c r="GLP14" s="33"/>
      <c r="GLQ14" s="33"/>
      <c r="GLR14" s="33"/>
      <c r="GLS14" s="33"/>
      <c r="GLT14" s="33"/>
      <c r="GLU14" s="33"/>
      <c r="GLV14" s="33"/>
      <c r="GLW14" s="33"/>
      <c r="GLX14" s="33"/>
      <c r="GLY14" s="33"/>
      <c r="GLZ14" s="33"/>
      <c r="GMA14" s="33"/>
      <c r="GMB14" s="33"/>
      <c r="GMC14" s="33"/>
      <c r="GMD14" s="33"/>
      <c r="GME14" s="33"/>
      <c r="GMF14" s="33"/>
      <c r="GMG14" s="33"/>
      <c r="GMH14" s="33"/>
      <c r="GMI14" s="33"/>
      <c r="GMJ14" s="33"/>
      <c r="GMK14" s="33"/>
      <c r="GML14" s="33"/>
      <c r="GMM14" s="33"/>
      <c r="GMN14" s="33"/>
      <c r="GMO14" s="33"/>
      <c r="GMP14" s="33"/>
      <c r="GMQ14" s="33"/>
      <c r="GMR14" s="33"/>
      <c r="GMS14" s="33"/>
      <c r="GMT14" s="33"/>
      <c r="GMU14" s="33"/>
      <c r="GMV14" s="33"/>
      <c r="GMW14" s="33"/>
      <c r="GMX14" s="33"/>
      <c r="GMY14" s="33"/>
      <c r="GMZ14" s="33"/>
      <c r="GNA14" s="33"/>
      <c r="GNB14" s="33"/>
      <c r="GNC14" s="33"/>
      <c r="GND14" s="33"/>
      <c r="GNE14" s="33"/>
      <c r="GNF14" s="33"/>
      <c r="GNG14" s="33"/>
      <c r="GNH14" s="33"/>
      <c r="GNI14" s="33"/>
      <c r="GNJ14" s="33"/>
      <c r="GNK14" s="33"/>
      <c r="GNL14" s="33"/>
      <c r="GNM14" s="33"/>
      <c r="GNN14" s="33"/>
      <c r="GNO14" s="33"/>
      <c r="GNP14" s="33"/>
      <c r="GNQ14" s="33"/>
      <c r="GNR14" s="33"/>
      <c r="GNS14" s="33"/>
      <c r="GNT14" s="33"/>
      <c r="GNU14" s="33"/>
      <c r="GNV14" s="33"/>
      <c r="GNW14" s="33"/>
      <c r="GNX14" s="33"/>
      <c r="GNY14" s="33"/>
      <c r="GNZ14" s="33"/>
      <c r="GOA14" s="33"/>
      <c r="GOB14" s="33"/>
      <c r="GOC14" s="33"/>
      <c r="GOD14" s="33"/>
      <c r="GOE14" s="33"/>
      <c r="GOF14" s="33"/>
      <c r="GOG14" s="33"/>
      <c r="GOH14" s="33"/>
      <c r="GOI14" s="33"/>
      <c r="GOJ14" s="33"/>
      <c r="GOK14" s="33"/>
      <c r="GOL14" s="33"/>
      <c r="GOM14" s="33"/>
      <c r="GON14" s="33"/>
      <c r="GOO14" s="33"/>
      <c r="GOP14" s="33"/>
      <c r="GOQ14" s="33"/>
      <c r="GOR14" s="33"/>
      <c r="GOS14" s="33"/>
      <c r="GOT14" s="33"/>
      <c r="GOU14" s="33"/>
      <c r="GOV14" s="33"/>
      <c r="GOW14" s="33"/>
      <c r="GOX14" s="33"/>
      <c r="GOY14" s="33"/>
      <c r="GOZ14" s="33"/>
      <c r="GPA14" s="33"/>
      <c r="GPB14" s="33"/>
      <c r="GPC14" s="33"/>
      <c r="GPD14" s="33"/>
      <c r="GPE14" s="33"/>
      <c r="GPF14" s="33"/>
      <c r="GPG14" s="33"/>
      <c r="GPH14" s="33"/>
      <c r="GPI14" s="33"/>
      <c r="GPJ14" s="33"/>
      <c r="GPK14" s="33"/>
      <c r="GPL14" s="33"/>
      <c r="GPM14" s="33"/>
      <c r="GPN14" s="33"/>
      <c r="GPO14" s="33"/>
      <c r="GPP14" s="33"/>
      <c r="GPQ14" s="33"/>
      <c r="GPR14" s="33"/>
      <c r="GPS14" s="33"/>
      <c r="GPT14" s="33"/>
      <c r="GPU14" s="33"/>
      <c r="GPV14" s="33"/>
      <c r="GPW14" s="33"/>
      <c r="GPX14" s="33"/>
      <c r="GPY14" s="33"/>
      <c r="GPZ14" s="33"/>
      <c r="GQA14" s="33"/>
      <c r="GQB14" s="33"/>
      <c r="GQC14" s="33"/>
      <c r="GQD14" s="33"/>
      <c r="GQE14" s="33"/>
      <c r="GQF14" s="33"/>
      <c r="GQG14" s="33"/>
      <c r="GQH14" s="33"/>
      <c r="GQI14" s="33"/>
      <c r="GQJ14" s="33"/>
      <c r="GQK14" s="33"/>
      <c r="GQL14" s="33"/>
      <c r="GQM14" s="33"/>
      <c r="GQN14" s="33"/>
      <c r="GQO14" s="33"/>
      <c r="GQP14" s="33"/>
      <c r="GQQ14" s="33"/>
      <c r="GQR14" s="33"/>
      <c r="GQS14" s="33"/>
      <c r="GQT14" s="33"/>
      <c r="GQU14" s="33"/>
      <c r="GQV14" s="33"/>
      <c r="GQW14" s="33"/>
      <c r="GQX14" s="33"/>
      <c r="GQY14" s="33"/>
      <c r="GQZ14" s="33"/>
      <c r="GRA14" s="33"/>
      <c r="GRB14" s="33"/>
      <c r="GRC14" s="33"/>
      <c r="GRD14" s="33"/>
      <c r="GRE14" s="33"/>
      <c r="GRF14" s="33"/>
      <c r="GRG14" s="33"/>
      <c r="GRH14" s="33"/>
      <c r="GRI14" s="33"/>
      <c r="GRJ14" s="33"/>
      <c r="GRK14" s="33"/>
      <c r="GRL14" s="33"/>
      <c r="GRM14" s="33"/>
      <c r="GRN14" s="33"/>
      <c r="GRO14" s="33"/>
      <c r="GRP14" s="33"/>
      <c r="GRQ14" s="33"/>
      <c r="GRR14" s="33"/>
      <c r="GRS14" s="33"/>
      <c r="GRT14" s="33"/>
      <c r="GRU14" s="33"/>
      <c r="GRV14" s="33"/>
      <c r="GRW14" s="33"/>
      <c r="GRX14" s="33"/>
      <c r="GRY14" s="33"/>
      <c r="GRZ14" s="33"/>
      <c r="GSA14" s="33"/>
      <c r="GSB14" s="33"/>
      <c r="GSC14" s="33"/>
      <c r="GSD14" s="33"/>
      <c r="GSE14" s="33"/>
      <c r="GSF14" s="33"/>
      <c r="GSG14" s="33"/>
      <c r="GSH14" s="33"/>
      <c r="GSI14" s="33"/>
      <c r="GSJ14" s="33"/>
      <c r="GSK14" s="33"/>
      <c r="GSL14" s="33"/>
      <c r="GSM14" s="33"/>
      <c r="GSN14" s="33"/>
      <c r="GSO14" s="33"/>
      <c r="GSP14" s="33"/>
      <c r="GSQ14" s="33"/>
      <c r="GSR14" s="33"/>
      <c r="GSS14" s="33"/>
      <c r="GST14" s="33"/>
      <c r="GSU14" s="33"/>
      <c r="GSV14" s="33"/>
      <c r="GSW14" s="33"/>
      <c r="GSX14" s="33"/>
      <c r="GSY14" s="33"/>
      <c r="GSZ14" s="33"/>
      <c r="GTA14" s="33"/>
      <c r="GTB14" s="33"/>
      <c r="GTC14" s="33"/>
      <c r="GTD14" s="33"/>
      <c r="GTE14" s="33"/>
      <c r="GTF14" s="33"/>
      <c r="GTG14" s="33"/>
      <c r="GTH14" s="33"/>
      <c r="GTI14" s="33"/>
      <c r="GTJ14" s="33"/>
      <c r="GTK14" s="33"/>
      <c r="GTL14" s="33"/>
      <c r="GTM14" s="33"/>
      <c r="GTN14" s="33"/>
      <c r="GTO14" s="33"/>
      <c r="GTP14" s="33"/>
      <c r="GTQ14" s="33"/>
      <c r="GTR14" s="33"/>
      <c r="GTS14" s="33"/>
      <c r="GTT14" s="33"/>
      <c r="GTU14" s="33"/>
      <c r="GTV14" s="33"/>
      <c r="GTW14" s="33"/>
      <c r="GTX14" s="33"/>
      <c r="GTY14" s="33"/>
      <c r="GTZ14" s="33"/>
      <c r="GUA14" s="33"/>
      <c r="GUB14" s="33"/>
      <c r="GUC14" s="33"/>
      <c r="GUD14" s="33"/>
      <c r="GUE14" s="33"/>
      <c r="GUF14" s="33"/>
      <c r="GUG14" s="33"/>
      <c r="GUH14" s="33"/>
      <c r="GUI14" s="33"/>
      <c r="GUJ14" s="33"/>
      <c r="GUK14" s="33"/>
      <c r="GUL14" s="33"/>
      <c r="GUM14" s="33"/>
      <c r="GUN14" s="33"/>
      <c r="GUO14" s="33"/>
      <c r="GUP14" s="33"/>
      <c r="GUQ14" s="33"/>
      <c r="GUR14" s="33"/>
      <c r="GUS14" s="33"/>
      <c r="GUT14" s="33"/>
      <c r="GUU14" s="33"/>
      <c r="GUV14" s="33"/>
      <c r="GUW14" s="33"/>
      <c r="GUX14" s="33"/>
      <c r="GUY14" s="33"/>
      <c r="GUZ14" s="33"/>
      <c r="GVA14" s="33"/>
      <c r="GVB14" s="33"/>
      <c r="GVC14" s="33"/>
      <c r="GVD14" s="33"/>
      <c r="GVE14" s="33"/>
      <c r="GVF14" s="33"/>
      <c r="GVG14" s="33"/>
      <c r="GVH14" s="33"/>
      <c r="GVI14" s="33"/>
      <c r="GVJ14" s="33"/>
      <c r="GVK14" s="33"/>
      <c r="GVL14" s="33"/>
      <c r="GVM14" s="33"/>
      <c r="GVN14" s="33"/>
      <c r="GVO14" s="33"/>
      <c r="GVP14" s="33"/>
      <c r="GVQ14" s="33"/>
      <c r="GVR14" s="33"/>
      <c r="GVS14" s="33"/>
      <c r="GVT14" s="33"/>
      <c r="GVU14" s="33"/>
      <c r="GVV14" s="33"/>
      <c r="GVW14" s="33"/>
      <c r="GVX14" s="33"/>
      <c r="GVY14" s="33"/>
      <c r="GVZ14" s="33"/>
      <c r="GWA14" s="33"/>
      <c r="GWB14" s="33"/>
      <c r="GWC14" s="33"/>
      <c r="GWD14" s="33"/>
      <c r="GWE14" s="33"/>
      <c r="GWF14" s="33"/>
      <c r="GWG14" s="33"/>
      <c r="GWH14" s="33"/>
      <c r="GWI14" s="33"/>
      <c r="GWJ14" s="33"/>
      <c r="GWK14" s="33"/>
      <c r="GWL14" s="33"/>
      <c r="GWM14" s="33"/>
      <c r="GWN14" s="33"/>
      <c r="GWO14" s="33"/>
      <c r="GWP14" s="33"/>
      <c r="GWQ14" s="33"/>
      <c r="GWR14" s="33"/>
      <c r="GWS14" s="33"/>
      <c r="GWT14" s="33"/>
      <c r="GWU14" s="33"/>
      <c r="GWV14" s="33"/>
      <c r="GWW14" s="33"/>
      <c r="GWX14" s="33"/>
      <c r="GWY14" s="33"/>
      <c r="GWZ14" s="33"/>
      <c r="GXA14" s="33"/>
      <c r="GXB14" s="33"/>
      <c r="GXC14" s="33"/>
      <c r="GXD14" s="33"/>
      <c r="GXE14" s="33"/>
      <c r="GXF14" s="33"/>
      <c r="GXG14" s="33"/>
      <c r="GXH14" s="33"/>
      <c r="GXI14" s="33"/>
      <c r="GXJ14" s="33"/>
      <c r="GXK14" s="33"/>
      <c r="GXL14" s="33"/>
      <c r="GXM14" s="33"/>
      <c r="GXN14" s="33"/>
      <c r="GXO14" s="33"/>
      <c r="GXP14" s="33"/>
      <c r="GXQ14" s="33"/>
      <c r="GXR14" s="33"/>
      <c r="GXS14" s="33"/>
      <c r="GXT14" s="33"/>
      <c r="GXU14" s="33"/>
      <c r="GXV14" s="33"/>
      <c r="GXW14" s="33"/>
      <c r="GXX14" s="33"/>
      <c r="GXY14" s="33"/>
      <c r="GXZ14" s="33"/>
      <c r="GYA14" s="33"/>
      <c r="GYB14" s="33"/>
      <c r="GYC14" s="33"/>
      <c r="GYD14" s="33"/>
      <c r="GYE14" s="33"/>
      <c r="GYF14" s="33"/>
      <c r="GYG14" s="33"/>
      <c r="GYH14" s="33"/>
      <c r="GYI14" s="33"/>
      <c r="GYJ14" s="33"/>
      <c r="GYK14" s="33"/>
      <c r="GYL14" s="33"/>
      <c r="GYM14" s="33"/>
      <c r="GYN14" s="33"/>
      <c r="GYO14" s="33"/>
      <c r="GYP14" s="33"/>
      <c r="GYQ14" s="33"/>
      <c r="GYR14" s="33"/>
      <c r="GYS14" s="33"/>
      <c r="GYT14" s="33"/>
      <c r="GYU14" s="33"/>
      <c r="GYV14" s="33"/>
      <c r="GYW14" s="33"/>
      <c r="GYX14" s="33"/>
      <c r="GYY14" s="33"/>
      <c r="GYZ14" s="33"/>
      <c r="GZA14" s="33"/>
      <c r="GZB14" s="33"/>
      <c r="GZC14" s="33"/>
      <c r="GZD14" s="33"/>
      <c r="GZE14" s="33"/>
      <c r="GZF14" s="33"/>
      <c r="GZG14" s="33"/>
      <c r="GZH14" s="33"/>
      <c r="GZI14" s="33"/>
      <c r="GZJ14" s="33"/>
      <c r="GZK14" s="33"/>
      <c r="GZL14" s="33"/>
      <c r="GZM14" s="33"/>
      <c r="GZN14" s="33"/>
      <c r="GZO14" s="33"/>
      <c r="GZP14" s="33"/>
      <c r="GZQ14" s="33"/>
      <c r="GZR14" s="33"/>
      <c r="GZS14" s="33"/>
      <c r="GZT14" s="33"/>
      <c r="GZU14" s="33"/>
      <c r="GZV14" s="33"/>
      <c r="GZW14" s="33"/>
      <c r="GZX14" s="33"/>
      <c r="GZY14" s="33"/>
      <c r="GZZ14" s="33"/>
      <c r="HAA14" s="33"/>
      <c r="HAB14" s="33"/>
      <c r="HAC14" s="33"/>
      <c r="HAD14" s="33"/>
      <c r="HAE14" s="33"/>
      <c r="HAF14" s="33"/>
      <c r="HAG14" s="33"/>
      <c r="HAH14" s="33"/>
      <c r="HAI14" s="33"/>
      <c r="HAJ14" s="33"/>
      <c r="HAK14" s="33"/>
      <c r="HAL14" s="33"/>
      <c r="HAM14" s="33"/>
      <c r="HAN14" s="33"/>
      <c r="HAO14" s="33"/>
      <c r="HAP14" s="33"/>
      <c r="HAQ14" s="33"/>
      <c r="HAR14" s="33"/>
      <c r="HAS14" s="33"/>
      <c r="HAT14" s="33"/>
      <c r="HAU14" s="33"/>
      <c r="HAV14" s="33"/>
      <c r="HAW14" s="33"/>
      <c r="HAX14" s="33"/>
      <c r="HAY14" s="33"/>
      <c r="HAZ14" s="33"/>
      <c r="HBA14" s="33"/>
      <c r="HBB14" s="33"/>
      <c r="HBC14" s="33"/>
      <c r="HBD14" s="33"/>
      <c r="HBE14" s="33"/>
      <c r="HBF14" s="33"/>
      <c r="HBG14" s="33"/>
      <c r="HBH14" s="33"/>
      <c r="HBI14" s="33"/>
      <c r="HBJ14" s="33"/>
      <c r="HBK14" s="33"/>
      <c r="HBL14" s="33"/>
      <c r="HBM14" s="33"/>
      <c r="HBN14" s="33"/>
      <c r="HBO14" s="33"/>
      <c r="HBP14" s="33"/>
      <c r="HBQ14" s="33"/>
      <c r="HBR14" s="33"/>
      <c r="HBS14" s="33"/>
      <c r="HBT14" s="33"/>
      <c r="HBU14" s="33"/>
      <c r="HBV14" s="33"/>
      <c r="HBW14" s="33"/>
      <c r="HBX14" s="33"/>
      <c r="HBY14" s="33"/>
      <c r="HBZ14" s="33"/>
      <c r="HCA14" s="33"/>
      <c r="HCB14" s="33"/>
      <c r="HCC14" s="33"/>
      <c r="HCD14" s="33"/>
      <c r="HCE14" s="33"/>
      <c r="HCF14" s="33"/>
      <c r="HCG14" s="33"/>
      <c r="HCH14" s="33"/>
      <c r="HCI14" s="33"/>
      <c r="HCJ14" s="33"/>
      <c r="HCK14" s="33"/>
      <c r="HCL14" s="33"/>
      <c r="HCM14" s="33"/>
      <c r="HCN14" s="33"/>
      <c r="HCO14" s="33"/>
      <c r="HCP14" s="33"/>
      <c r="HCQ14" s="33"/>
      <c r="HCR14" s="33"/>
      <c r="HCS14" s="33"/>
      <c r="HCT14" s="33"/>
      <c r="HCU14" s="33"/>
      <c r="HCV14" s="33"/>
      <c r="HCW14" s="33"/>
      <c r="HCX14" s="33"/>
      <c r="HCY14" s="33"/>
      <c r="HCZ14" s="33"/>
      <c r="HDA14" s="33"/>
      <c r="HDB14" s="33"/>
      <c r="HDC14" s="33"/>
      <c r="HDD14" s="33"/>
      <c r="HDE14" s="33"/>
      <c r="HDF14" s="33"/>
      <c r="HDG14" s="33"/>
      <c r="HDH14" s="33"/>
      <c r="HDI14" s="33"/>
      <c r="HDJ14" s="33"/>
      <c r="HDK14" s="33"/>
      <c r="HDL14" s="33"/>
      <c r="HDM14" s="33"/>
      <c r="HDN14" s="33"/>
      <c r="HDO14" s="33"/>
      <c r="HDP14" s="33"/>
      <c r="HDQ14" s="33"/>
      <c r="HDR14" s="33"/>
      <c r="HDS14" s="33"/>
      <c r="HDT14" s="33"/>
      <c r="HDU14" s="33"/>
      <c r="HDV14" s="33"/>
      <c r="HDW14" s="33"/>
      <c r="HDX14" s="33"/>
      <c r="HDY14" s="33"/>
      <c r="HDZ14" s="33"/>
      <c r="HEA14" s="33"/>
      <c r="HEB14" s="33"/>
      <c r="HEC14" s="33"/>
      <c r="HED14" s="33"/>
      <c r="HEE14" s="33"/>
      <c r="HEF14" s="33"/>
      <c r="HEG14" s="33"/>
      <c r="HEH14" s="33"/>
      <c r="HEI14" s="33"/>
      <c r="HEJ14" s="33"/>
      <c r="HEK14" s="33"/>
      <c r="HEL14" s="33"/>
      <c r="HEM14" s="33"/>
      <c r="HEN14" s="33"/>
      <c r="HEO14" s="33"/>
      <c r="HEP14" s="33"/>
      <c r="HEQ14" s="33"/>
      <c r="HER14" s="33"/>
      <c r="HES14" s="33"/>
      <c r="HET14" s="33"/>
      <c r="HEU14" s="33"/>
      <c r="HEV14" s="33"/>
      <c r="HEW14" s="33"/>
      <c r="HEX14" s="33"/>
      <c r="HEY14" s="33"/>
      <c r="HEZ14" s="33"/>
      <c r="HFA14" s="33"/>
      <c r="HFB14" s="33"/>
      <c r="HFC14" s="33"/>
      <c r="HFD14" s="33"/>
      <c r="HFE14" s="33"/>
      <c r="HFF14" s="33"/>
      <c r="HFG14" s="33"/>
      <c r="HFH14" s="33"/>
      <c r="HFI14" s="33"/>
      <c r="HFJ14" s="33"/>
      <c r="HFK14" s="33"/>
      <c r="HFL14" s="33"/>
      <c r="HFM14" s="33"/>
      <c r="HFN14" s="33"/>
      <c r="HFO14" s="33"/>
      <c r="HFP14" s="33"/>
      <c r="HFQ14" s="33"/>
      <c r="HFR14" s="33"/>
      <c r="HFS14" s="33"/>
      <c r="HFT14" s="33"/>
      <c r="HFU14" s="33"/>
      <c r="HFV14" s="33"/>
      <c r="HFW14" s="33"/>
      <c r="HFX14" s="33"/>
      <c r="HFY14" s="33"/>
      <c r="HFZ14" s="33"/>
      <c r="HGA14" s="33"/>
      <c r="HGB14" s="33"/>
      <c r="HGC14" s="33"/>
      <c r="HGD14" s="33"/>
      <c r="HGE14" s="33"/>
      <c r="HGF14" s="33"/>
      <c r="HGG14" s="33"/>
      <c r="HGH14" s="33"/>
      <c r="HGI14" s="33"/>
      <c r="HGJ14" s="33"/>
      <c r="HGK14" s="33"/>
      <c r="HGL14" s="33"/>
      <c r="HGM14" s="33"/>
      <c r="HGN14" s="33"/>
      <c r="HGO14" s="33"/>
      <c r="HGP14" s="33"/>
      <c r="HGQ14" s="33"/>
      <c r="HGR14" s="33"/>
      <c r="HGS14" s="33"/>
      <c r="HGT14" s="33"/>
      <c r="HGU14" s="33"/>
      <c r="HGV14" s="33"/>
      <c r="HGW14" s="33"/>
      <c r="HGX14" s="33"/>
      <c r="HGY14" s="33"/>
      <c r="HGZ14" s="33"/>
      <c r="HHA14" s="33"/>
      <c r="HHB14" s="33"/>
      <c r="HHC14" s="33"/>
      <c r="HHD14" s="33"/>
      <c r="HHE14" s="33"/>
      <c r="HHF14" s="33"/>
      <c r="HHG14" s="33"/>
      <c r="HHH14" s="33"/>
      <c r="HHI14" s="33"/>
      <c r="HHJ14" s="33"/>
      <c r="HHK14" s="33"/>
      <c r="HHL14" s="33"/>
      <c r="HHM14" s="33"/>
      <c r="HHN14" s="33"/>
      <c r="HHO14" s="33"/>
      <c r="HHP14" s="33"/>
      <c r="HHQ14" s="33"/>
      <c r="HHR14" s="33"/>
      <c r="HHS14" s="33"/>
      <c r="HHT14" s="33"/>
      <c r="HHU14" s="33"/>
      <c r="HHV14" s="33"/>
      <c r="HHW14" s="33"/>
      <c r="HHX14" s="33"/>
      <c r="HHY14" s="33"/>
      <c r="HHZ14" s="33"/>
      <c r="HIA14" s="33"/>
      <c r="HIB14" s="33"/>
      <c r="HIC14" s="33"/>
      <c r="HID14" s="33"/>
      <c r="HIE14" s="33"/>
      <c r="HIF14" s="33"/>
      <c r="HIG14" s="33"/>
      <c r="HIH14" s="33"/>
      <c r="HII14" s="33"/>
      <c r="HIJ14" s="33"/>
      <c r="HIK14" s="33"/>
      <c r="HIL14" s="33"/>
      <c r="HIM14" s="33"/>
      <c r="HIN14" s="33"/>
      <c r="HIO14" s="33"/>
      <c r="HIP14" s="33"/>
      <c r="HIQ14" s="33"/>
      <c r="HIR14" s="33"/>
      <c r="HIS14" s="33"/>
      <c r="HIT14" s="33"/>
      <c r="HIU14" s="33"/>
      <c r="HIV14" s="33"/>
      <c r="HIW14" s="33"/>
      <c r="HIX14" s="33"/>
      <c r="HIY14" s="33"/>
      <c r="HIZ14" s="33"/>
      <c r="HJA14" s="33"/>
      <c r="HJB14" s="33"/>
      <c r="HJC14" s="33"/>
      <c r="HJD14" s="33"/>
      <c r="HJE14" s="33"/>
      <c r="HJF14" s="33"/>
      <c r="HJG14" s="33"/>
      <c r="HJH14" s="33"/>
      <c r="HJI14" s="33"/>
      <c r="HJJ14" s="33"/>
      <c r="HJK14" s="33"/>
      <c r="HJL14" s="33"/>
      <c r="HJM14" s="33"/>
      <c r="HJN14" s="33"/>
      <c r="HJO14" s="33"/>
      <c r="HJP14" s="33"/>
      <c r="HJQ14" s="33"/>
      <c r="HJR14" s="33"/>
      <c r="HJS14" s="33"/>
      <c r="HJT14" s="33"/>
      <c r="HJU14" s="33"/>
      <c r="HJV14" s="33"/>
      <c r="HJW14" s="33"/>
      <c r="HJX14" s="33"/>
      <c r="HJY14" s="33"/>
      <c r="HJZ14" s="33"/>
      <c r="HKA14" s="33"/>
      <c r="HKB14" s="33"/>
      <c r="HKC14" s="33"/>
      <c r="HKD14" s="33"/>
      <c r="HKE14" s="33"/>
      <c r="HKF14" s="33"/>
      <c r="HKG14" s="33"/>
      <c r="HKH14" s="33"/>
      <c r="HKI14" s="33"/>
      <c r="HKJ14" s="33"/>
      <c r="HKK14" s="33"/>
      <c r="HKL14" s="33"/>
      <c r="HKM14" s="33"/>
      <c r="HKN14" s="33"/>
      <c r="HKO14" s="33"/>
      <c r="HKP14" s="33"/>
      <c r="HKQ14" s="33"/>
      <c r="HKR14" s="33"/>
      <c r="HKS14" s="33"/>
      <c r="HKT14" s="33"/>
      <c r="HKU14" s="33"/>
      <c r="HKV14" s="33"/>
      <c r="HKW14" s="33"/>
      <c r="HKX14" s="33"/>
      <c r="HKY14" s="33"/>
      <c r="HKZ14" s="33"/>
      <c r="HLA14" s="33"/>
      <c r="HLB14" s="33"/>
      <c r="HLC14" s="33"/>
      <c r="HLD14" s="33"/>
      <c r="HLE14" s="33"/>
      <c r="HLF14" s="33"/>
      <c r="HLG14" s="33"/>
      <c r="HLH14" s="33"/>
      <c r="HLI14" s="33"/>
      <c r="HLJ14" s="33"/>
      <c r="HLK14" s="33"/>
      <c r="HLL14" s="33"/>
      <c r="HLM14" s="33"/>
      <c r="HLN14" s="33"/>
      <c r="HLO14" s="33"/>
      <c r="HLP14" s="33"/>
      <c r="HLQ14" s="33"/>
      <c r="HLR14" s="33"/>
      <c r="HLS14" s="33"/>
      <c r="HLT14" s="33"/>
      <c r="HLU14" s="33"/>
      <c r="HLV14" s="33"/>
      <c r="HLW14" s="33"/>
      <c r="HLX14" s="33"/>
      <c r="HLY14" s="33"/>
      <c r="HLZ14" s="33"/>
      <c r="HMA14" s="33"/>
      <c r="HMB14" s="33"/>
      <c r="HMC14" s="33"/>
      <c r="HMD14" s="33"/>
      <c r="HME14" s="33"/>
      <c r="HMF14" s="33"/>
      <c r="HMG14" s="33"/>
      <c r="HMH14" s="33"/>
      <c r="HMI14" s="33"/>
      <c r="HMJ14" s="33"/>
      <c r="HMK14" s="33"/>
      <c r="HML14" s="33"/>
      <c r="HMM14" s="33"/>
      <c r="HMN14" s="33"/>
      <c r="HMO14" s="33"/>
      <c r="HMP14" s="33"/>
      <c r="HMQ14" s="33"/>
      <c r="HMR14" s="33"/>
      <c r="HMS14" s="33"/>
      <c r="HMT14" s="33"/>
      <c r="HMU14" s="33"/>
      <c r="HMV14" s="33"/>
      <c r="HMW14" s="33"/>
      <c r="HMX14" s="33"/>
      <c r="HMY14" s="33"/>
      <c r="HMZ14" s="33"/>
      <c r="HNA14" s="33"/>
      <c r="HNB14" s="33"/>
      <c r="HNC14" s="33"/>
      <c r="HND14" s="33"/>
      <c r="HNE14" s="33"/>
      <c r="HNF14" s="33"/>
      <c r="HNG14" s="33"/>
      <c r="HNH14" s="33"/>
      <c r="HNI14" s="33"/>
      <c r="HNJ14" s="33"/>
      <c r="HNK14" s="33"/>
      <c r="HNL14" s="33"/>
      <c r="HNM14" s="33"/>
      <c r="HNN14" s="33"/>
      <c r="HNO14" s="33"/>
      <c r="HNP14" s="33"/>
      <c r="HNQ14" s="33"/>
      <c r="HNR14" s="33"/>
      <c r="HNS14" s="33"/>
      <c r="HNT14" s="33"/>
      <c r="HNU14" s="33"/>
      <c r="HNV14" s="33"/>
      <c r="HNW14" s="33"/>
      <c r="HNX14" s="33"/>
      <c r="HNY14" s="33"/>
      <c r="HNZ14" s="33"/>
      <c r="HOA14" s="33"/>
      <c r="HOB14" s="33"/>
      <c r="HOC14" s="33"/>
      <c r="HOD14" s="33"/>
      <c r="HOE14" s="33"/>
      <c r="HOF14" s="33"/>
      <c r="HOG14" s="33"/>
      <c r="HOH14" s="33"/>
      <c r="HOI14" s="33"/>
      <c r="HOJ14" s="33"/>
      <c r="HOK14" s="33"/>
      <c r="HOL14" s="33"/>
      <c r="HOM14" s="33"/>
      <c r="HON14" s="33"/>
      <c r="HOO14" s="33"/>
      <c r="HOP14" s="33"/>
      <c r="HOQ14" s="33"/>
      <c r="HOR14" s="33"/>
      <c r="HOS14" s="33"/>
      <c r="HOT14" s="33"/>
      <c r="HOU14" s="33"/>
      <c r="HOV14" s="33"/>
      <c r="HOW14" s="33"/>
      <c r="HOX14" s="33"/>
      <c r="HOY14" s="33"/>
      <c r="HOZ14" s="33"/>
      <c r="HPA14" s="33"/>
      <c r="HPB14" s="33"/>
      <c r="HPC14" s="33"/>
      <c r="HPD14" s="33"/>
      <c r="HPE14" s="33"/>
      <c r="HPF14" s="33"/>
      <c r="HPG14" s="33"/>
      <c r="HPH14" s="33"/>
      <c r="HPI14" s="33"/>
      <c r="HPJ14" s="33"/>
      <c r="HPK14" s="33"/>
      <c r="HPL14" s="33"/>
      <c r="HPM14" s="33"/>
      <c r="HPN14" s="33"/>
      <c r="HPO14" s="33"/>
      <c r="HPP14" s="33"/>
      <c r="HPQ14" s="33"/>
      <c r="HPR14" s="33"/>
      <c r="HPS14" s="33"/>
      <c r="HPT14" s="33"/>
      <c r="HPU14" s="33"/>
      <c r="HPV14" s="33"/>
      <c r="HPW14" s="33"/>
      <c r="HPX14" s="33"/>
      <c r="HPY14" s="33"/>
      <c r="HPZ14" s="33"/>
      <c r="HQA14" s="33"/>
      <c r="HQB14" s="33"/>
      <c r="HQC14" s="33"/>
      <c r="HQD14" s="33"/>
      <c r="HQE14" s="33"/>
      <c r="HQF14" s="33"/>
      <c r="HQG14" s="33"/>
      <c r="HQH14" s="33"/>
      <c r="HQI14" s="33"/>
      <c r="HQJ14" s="33"/>
      <c r="HQK14" s="33"/>
      <c r="HQL14" s="33"/>
      <c r="HQM14" s="33"/>
      <c r="HQN14" s="33"/>
      <c r="HQO14" s="33"/>
      <c r="HQP14" s="33"/>
      <c r="HQQ14" s="33"/>
      <c r="HQR14" s="33"/>
      <c r="HQS14" s="33"/>
      <c r="HQT14" s="33"/>
      <c r="HQU14" s="33"/>
      <c r="HQV14" s="33"/>
      <c r="HQW14" s="33"/>
      <c r="HQX14" s="33"/>
      <c r="HQY14" s="33"/>
      <c r="HQZ14" s="33"/>
      <c r="HRA14" s="33"/>
      <c r="HRB14" s="33"/>
      <c r="HRC14" s="33"/>
      <c r="HRD14" s="33"/>
      <c r="HRE14" s="33"/>
      <c r="HRF14" s="33"/>
      <c r="HRG14" s="33"/>
      <c r="HRH14" s="33"/>
      <c r="HRI14" s="33"/>
      <c r="HRJ14" s="33"/>
      <c r="HRK14" s="33"/>
      <c r="HRL14" s="33"/>
      <c r="HRM14" s="33"/>
      <c r="HRN14" s="33"/>
      <c r="HRO14" s="33"/>
      <c r="HRP14" s="33"/>
      <c r="HRQ14" s="33"/>
      <c r="HRR14" s="33"/>
      <c r="HRS14" s="33"/>
      <c r="HRT14" s="33"/>
      <c r="HRU14" s="33"/>
      <c r="HRV14" s="33"/>
      <c r="HRW14" s="33"/>
      <c r="HRX14" s="33"/>
      <c r="HRY14" s="33"/>
      <c r="HRZ14" s="33"/>
      <c r="HSA14" s="33"/>
      <c r="HSB14" s="33"/>
      <c r="HSC14" s="33"/>
      <c r="HSD14" s="33"/>
      <c r="HSE14" s="33"/>
      <c r="HSF14" s="33"/>
      <c r="HSG14" s="33"/>
      <c r="HSH14" s="33"/>
      <c r="HSI14" s="33"/>
      <c r="HSJ14" s="33"/>
      <c r="HSK14" s="33"/>
      <c r="HSL14" s="33"/>
      <c r="HSM14" s="33"/>
      <c r="HSN14" s="33"/>
      <c r="HSO14" s="33"/>
      <c r="HSP14" s="33"/>
      <c r="HSQ14" s="33"/>
      <c r="HSR14" s="33"/>
      <c r="HSS14" s="33"/>
      <c r="HST14" s="33"/>
      <c r="HSU14" s="33"/>
      <c r="HSV14" s="33"/>
      <c r="HSW14" s="33"/>
      <c r="HSX14" s="33"/>
      <c r="HSY14" s="33"/>
      <c r="HSZ14" s="33"/>
      <c r="HTA14" s="33"/>
      <c r="HTB14" s="33"/>
      <c r="HTC14" s="33"/>
      <c r="HTD14" s="33"/>
      <c r="HTE14" s="33"/>
      <c r="HTF14" s="33"/>
      <c r="HTG14" s="33"/>
      <c r="HTH14" s="33"/>
      <c r="HTI14" s="33"/>
      <c r="HTJ14" s="33"/>
      <c r="HTK14" s="33"/>
      <c r="HTL14" s="33"/>
      <c r="HTM14" s="33"/>
      <c r="HTN14" s="33"/>
      <c r="HTO14" s="33"/>
      <c r="HTP14" s="33"/>
      <c r="HTQ14" s="33"/>
      <c r="HTR14" s="33"/>
      <c r="HTS14" s="33"/>
      <c r="HTT14" s="33"/>
      <c r="HTU14" s="33"/>
      <c r="HTV14" s="33"/>
      <c r="HTW14" s="33"/>
      <c r="HTX14" s="33"/>
      <c r="HTY14" s="33"/>
      <c r="HTZ14" s="33"/>
      <c r="HUA14" s="33"/>
      <c r="HUB14" s="33"/>
      <c r="HUC14" s="33"/>
      <c r="HUD14" s="33"/>
      <c r="HUE14" s="33"/>
      <c r="HUF14" s="33"/>
      <c r="HUG14" s="33"/>
      <c r="HUH14" s="33"/>
      <c r="HUI14" s="33"/>
      <c r="HUJ14" s="33"/>
      <c r="HUK14" s="33"/>
      <c r="HUL14" s="33"/>
      <c r="HUM14" s="33"/>
      <c r="HUN14" s="33"/>
      <c r="HUO14" s="33"/>
      <c r="HUP14" s="33"/>
      <c r="HUQ14" s="33"/>
      <c r="HUR14" s="33"/>
      <c r="HUS14" s="33"/>
      <c r="HUT14" s="33"/>
      <c r="HUU14" s="33"/>
      <c r="HUV14" s="33"/>
      <c r="HUW14" s="33"/>
      <c r="HUX14" s="33"/>
      <c r="HUY14" s="33"/>
      <c r="HUZ14" s="33"/>
      <c r="HVA14" s="33"/>
      <c r="HVB14" s="33"/>
      <c r="HVC14" s="33"/>
      <c r="HVD14" s="33"/>
      <c r="HVE14" s="33"/>
      <c r="HVF14" s="33"/>
      <c r="HVG14" s="33"/>
      <c r="HVH14" s="33"/>
      <c r="HVI14" s="33"/>
      <c r="HVJ14" s="33"/>
      <c r="HVK14" s="33"/>
      <c r="HVL14" s="33"/>
      <c r="HVM14" s="33"/>
      <c r="HVN14" s="33"/>
      <c r="HVO14" s="33"/>
      <c r="HVP14" s="33"/>
      <c r="HVQ14" s="33"/>
      <c r="HVR14" s="33"/>
      <c r="HVS14" s="33"/>
      <c r="HVT14" s="33"/>
      <c r="HVU14" s="33"/>
      <c r="HVV14" s="33"/>
      <c r="HVW14" s="33"/>
      <c r="HVX14" s="33"/>
      <c r="HVY14" s="33"/>
      <c r="HVZ14" s="33"/>
      <c r="HWA14" s="33"/>
      <c r="HWB14" s="33"/>
      <c r="HWC14" s="33"/>
      <c r="HWD14" s="33"/>
      <c r="HWE14" s="33"/>
      <c r="HWF14" s="33"/>
      <c r="HWG14" s="33"/>
      <c r="HWH14" s="33"/>
      <c r="HWI14" s="33"/>
      <c r="HWJ14" s="33"/>
      <c r="HWK14" s="33"/>
      <c r="HWL14" s="33"/>
      <c r="HWM14" s="33"/>
      <c r="HWN14" s="33"/>
      <c r="HWO14" s="33"/>
      <c r="HWP14" s="33"/>
      <c r="HWQ14" s="33"/>
      <c r="HWR14" s="33"/>
      <c r="HWS14" s="33"/>
      <c r="HWT14" s="33"/>
      <c r="HWU14" s="33"/>
      <c r="HWV14" s="33"/>
      <c r="HWW14" s="33"/>
      <c r="HWX14" s="33"/>
      <c r="HWY14" s="33"/>
      <c r="HWZ14" s="33"/>
      <c r="HXA14" s="33"/>
      <c r="HXB14" s="33"/>
      <c r="HXC14" s="33"/>
      <c r="HXD14" s="33"/>
      <c r="HXE14" s="33"/>
      <c r="HXF14" s="33"/>
      <c r="HXG14" s="33"/>
      <c r="HXH14" s="33"/>
      <c r="HXI14" s="33"/>
      <c r="HXJ14" s="33"/>
      <c r="HXK14" s="33"/>
      <c r="HXL14" s="33"/>
      <c r="HXM14" s="33"/>
      <c r="HXN14" s="33"/>
      <c r="HXO14" s="33"/>
      <c r="HXP14" s="33"/>
      <c r="HXQ14" s="33"/>
      <c r="HXR14" s="33"/>
      <c r="HXS14" s="33"/>
      <c r="HXT14" s="33"/>
      <c r="HXU14" s="33"/>
      <c r="HXV14" s="33"/>
      <c r="HXW14" s="33"/>
      <c r="HXX14" s="33"/>
      <c r="HXY14" s="33"/>
      <c r="HXZ14" s="33"/>
      <c r="HYA14" s="33"/>
      <c r="HYB14" s="33"/>
      <c r="HYC14" s="33"/>
      <c r="HYD14" s="33"/>
      <c r="HYE14" s="33"/>
      <c r="HYF14" s="33"/>
      <c r="HYG14" s="33"/>
      <c r="HYH14" s="33"/>
      <c r="HYI14" s="33"/>
      <c r="HYJ14" s="33"/>
      <c r="HYK14" s="33"/>
      <c r="HYL14" s="33"/>
      <c r="HYM14" s="33"/>
      <c r="HYN14" s="33"/>
      <c r="HYO14" s="33"/>
      <c r="HYP14" s="33"/>
      <c r="HYQ14" s="33"/>
      <c r="HYR14" s="33"/>
      <c r="HYS14" s="33"/>
      <c r="HYT14" s="33"/>
      <c r="HYU14" s="33"/>
      <c r="HYV14" s="33"/>
      <c r="HYW14" s="33"/>
      <c r="HYX14" s="33"/>
      <c r="HYY14" s="33"/>
      <c r="HYZ14" s="33"/>
      <c r="HZA14" s="33"/>
      <c r="HZB14" s="33"/>
      <c r="HZC14" s="33"/>
      <c r="HZD14" s="33"/>
      <c r="HZE14" s="33"/>
      <c r="HZF14" s="33"/>
      <c r="HZG14" s="33"/>
      <c r="HZH14" s="33"/>
      <c r="HZI14" s="33"/>
      <c r="HZJ14" s="33"/>
      <c r="HZK14" s="33"/>
      <c r="HZL14" s="33"/>
      <c r="HZM14" s="33"/>
      <c r="HZN14" s="33"/>
      <c r="HZO14" s="33"/>
      <c r="HZP14" s="33"/>
      <c r="HZQ14" s="33"/>
      <c r="HZR14" s="33"/>
      <c r="HZS14" s="33"/>
      <c r="HZT14" s="33"/>
      <c r="HZU14" s="33"/>
      <c r="HZV14" s="33"/>
      <c r="HZW14" s="33"/>
      <c r="HZX14" s="33"/>
      <c r="HZY14" s="33"/>
      <c r="HZZ14" s="33"/>
      <c r="IAA14" s="33"/>
      <c r="IAB14" s="33"/>
      <c r="IAC14" s="33"/>
      <c r="IAD14" s="33"/>
      <c r="IAE14" s="33"/>
      <c r="IAF14" s="33"/>
      <c r="IAG14" s="33"/>
      <c r="IAH14" s="33"/>
      <c r="IAI14" s="33"/>
      <c r="IAJ14" s="33"/>
      <c r="IAK14" s="33"/>
      <c r="IAL14" s="33"/>
      <c r="IAM14" s="33"/>
      <c r="IAN14" s="33"/>
      <c r="IAO14" s="33"/>
      <c r="IAP14" s="33"/>
      <c r="IAQ14" s="33"/>
      <c r="IAR14" s="33"/>
      <c r="IAS14" s="33"/>
      <c r="IAT14" s="33"/>
      <c r="IAU14" s="33"/>
      <c r="IAV14" s="33"/>
      <c r="IAW14" s="33"/>
      <c r="IAX14" s="33"/>
      <c r="IAY14" s="33"/>
      <c r="IAZ14" s="33"/>
      <c r="IBA14" s="33"/>
      <c r="IBB14" s="33"/>
      <c r="IBC14" s="33"/>
      <c r="IBD14" s="33"/>
      <c r="IBE14" s="33"/>
      <c r="IBF14" s="33"/>
      <c r="IBG14" s="33"/>
      <c r="IBH14" s="33"/>
      <c r="IBI14" s="33"/>
      <c r="IBJ14" s="33"/>
      <c r="IBK14" s="33"/>
      <c r="IBL14" s="33"/>
      <c r="IBM14" s="33"/>
      <c r="IBN14" s="33"/>
      <c r="IBO14" s="33"/>
      <c r="IBP14" s="33"/>
      <c r="IBQ14" s="33"/>
      <c r="IBR14" s="33"/>
      <c r="IBS14" s="33"/>
      <c r="IBT14" s="33"/>
      <c r="IBU14" s="33"/>
      <c r="IBV14" s="33"/>
      <c r="IBW14" s="33"/>
      <c r="IBX14" s="33"/>
      <c r="IBY14" s="33"/>
      <c r="IBZ14" s="33"/>
      <c r="ICA14" s="33"/>
      <c r="ICB14" s="33"/>
      <c r="ICC14" s="33"/>
      <c r="ICD14" s="33"/>
      <c r="ICE14" s="33"/>
      <c r="ICF14" s="33"/>
      <c r="ICG14" s="33"/>
      <c r="ICH14" s="33"/>
      <c r="ICI14" s="33"/>
      <c r="ICJ14" s="33"/>
      <c r="ICK14" s="33"/>
      <c r="ICL14" s="33"/>
      <c r="ICM14" s="33"/>
      <c r="ICN14" s="33"/>
      <c r="ICO14" s="33"/>
      <c r="ICP14" s="33"/>
      <c r="ICQ14" s="33"/>
      <c r="ICR14" s="33"/>
      <c r="ICS14" s="33"/>
      <c r="ICT14" s="33"/>
      <c r="ICU14" s="33"/>
      <c r="ICV14" s="33"/>
      <c r="ICW14" s="33"/>
      <c r="ICX14" s="33"/>
      <c r="ICY14" s="33"/>
      <c r="ICZ14" s="33"/>
      <c r="IDA14" s="33"/>
      <c r="IDB14" s="33"/>
      <c r="IDC14" s="33"/>
      <c r="IDD14" s="33"/>
      <c r="IDE14" s="33"/>
      <c r="IDF14" s="33"/>
      <c r="IDG14" s="33"/>
      <c r="IDH14" s="33"/>
      <c r="IDI14" s="33"/>
      <c r="IDJ14" s="33"/>
      <c r="IDK14" s="33"/>
      <c r="IDL14" s="33"/>
      <c r="IDM14" s="33"/>
      <c r="IDN14" s="33"/>
      <c r="IDO14" s="33"/>
      <c r="IDP14" s="33"/>
      <c r="IDQ14" s="33"/>
      <c r="IDR14" s="33"/>
      <c r="IDS14" s="33"/>
      <c r="IDT14" s="33"/>
      <c r="IDU14" s="33"/>
      <c r="IDV14" s="33"/>
      <c r="IDW14" s="33"/>
      <c r="IDX14" s="33"/>
      <c r="IDY14" s="33"/>
      <c r="IDZ14" s="33"/>
      <c r="IEA14" s="33"/>
      <c r="IEB14" s="33"/>
      <c r="IEC14" s="33"/>
      <c r="IED14" s="33"/>
      <c r="IEE14" s="33"/>
      <c r="IEF14" s="33"/>
      <c r="IEG14" s="33"/>
      <c r="IEH14" s="33"/>
      <c r="IEI14" s="33"/>
      <c r="IEJ14" s="33"/>
      <c r="IEK14" s="33"/>
      <c r="IEL14" s="33"/>
      <c r="IEM14" s="33"/>
      <c r="IEN14" s="33"/>
      <c r="IEO14" s="33"/>
      <c r="IEP14" s="33"/>
      <c r="IEQ14" s="33"/>
      <c r="IER14" s="33"/>
      <c r="IES14" s="33"/>
      <c r="IET14" s="33"/>
      <c r="IEU14" s="33"/>
      <c r="IEV14" s="33"/>
      <c r="IEW14" s="33"/>
      <c r="IEX14" s="33"/>
      <c r="IEY14" s="33"/>
      <c r="IEZ14" s="33"/>
      <c r="IFA14" s="33"/>
      <c r="IFB14" s="33"/>
      <c r="IFC14" s="33"/>
      <c r="IFD14" s="33"/>
      <c r="IFE14" s="33"/>
      <c r="IFF14" s="33"/>
      <c r="IFG14" s="33"/>
      <c r="IFH14" s="33"/>
      <c r="IFI14" s="33"/>
      <c r="IFJ14" s="33"/>
      <c r="IFK14" s="33"/>
      <c r="IFL14" s="33"/>
      <c r="IFM14" s="33"/>
      <c r="IFN14" s="33"/>
      <c r="IFO14" s="33"/>
      <c r="IFP14" s="33"/>
      <c r="IFQ14" s="33"/>
      <c r="IFR14" s="33"/>
      <c r="IFS14" s="33"/>
      <c r="IFT14" s="33"/>
      <c r="IFU14" s="33"/>
      <c r="IFV14" s="33"/>
      <c r="IFW14" s="33"/>
      <c r="IFX14" s="33"/>
      <c r="IFY14" s="33"/>
      <c r="IFZ14" s="33"/>
      <c r="IGA14" s="33"/>
      <c r="IGB14" s="33"/>
      <c r="IGC14" s="33"/>
      <c r="IGD14" s="33"/>
      <c r="IGE14" s="33"/>
      <c r="IGF14" s="33"/>
      <c r="IGG14" s="33"/>
      <c r="IGH14" s="33"/>
      <c r="IGI14" s="33"/>
      <c r="IGJ14" s="33"/>
      <c r="IGK14" s="33"/>
      <c r="IGL14" s="33"/>
      <c r="IGM14" s="33"/>
      <c r="IGN14" s="33"/>
      <c r="IGO14" s="33"/>
      <c r="IGP14" s="33"/>
      <c r="IGQ14" s="33"/>
      <c r="IGR14" s="33"/>
      <c r="IGS14" s="33"/>
      <c r="IGT14" s="33"/>
      <c r="IGU14" s="33"/>
      <c r="IGV14" s="33"/>
      <c r="IGW14" s="33"/>
      <c r="IGX14" s="33"/>
      <c r="IGY14" s="33"/>
      <c r="IGZ14" s="33"/>
      <c r="IHA14" s="33"/>
      <c r="IHB14" s="33"/>
      <c r="IHC14" s="33"/>
      <c r="IHD14" s="33"/>
      <c r="IHE14" s="33"/>
      <c r="IHF14" s="33"/>
      <c r="IHG14" s="33"/>
      <c r="IHH14" s="33"/>
      <c r="IHI14" s="33"/>
      <c r="IHJ14" s="33"/>
      <c r="IHK14" s="33"/>
      <c r="IHL14" s="33"/>
      <c r="IHM14" s="33"/>
      <c r="IHN14" s="33"/>
      <c r="IHO14" s="33"/>
      <c r="IHP14" s="33"/>
      <c r="IHQ14" s="33"/>
      <c r="IHR14" s="33"/>
      <c r="IHS14" s="33"/>
      <c r="IHT14" s="33"/>
      <c r="IHU14" s="33"/>
      <c r="IHV14" s="33"/>
      <c r="IHW14" s="33"/>
      <c r="IHX14" s="33"/>
      <c r="IHY14" s="33"/>
      <c r="IHZ14" s="33"/>
      <c r="IIA14" s="33"/>
      <c r="IIB14" s="33"/>
      <c r="IIC14" s="33"/>
      <c r="IID14" s="33"/>
      <c r="IIE14" s="33"/>
      <c r="IIF14" s="33"/>
      <c r="IIG14" s="33"/>
      <c r="IIH14" s="33"/>
      <c r="III14" s="33"/>
      <c r="IIJ14" s="33"/>
      <c r="IIK14" s="33"/>
      <c r="IIL14" s="33"/>
      <c r="IIM14" s="33"/>
      <c r="IIN14" s="33"/>
      <c r="IIO14" s="33"/>
      <c r="IIP14" s="33"/>
      <c r="IIQ14" s="33"/>
      <c r="IIR14" s="33"/>
      <c r="IIS14" s="33"/>
      <c r="IIT14" s="33"/>
      <c r="IIU14" s="33"/>
      <c r="IIV14" s="33"/>
      <c r="IIW14" s="33"/>
      <c r="IIX14" s="33"/>
      <c r="IIY14" s="33"/>
      <c r="IIZ14" s="33"/>
      <c r="IJA14" s="33"/>
      <c r="IJB14" s="33"/>
      <c r="IJC14" s="33"/>
      <c r="IJD14" s="33"/>
      <c r="IJE14" s="33"/>
      <c r="IJF14" s="33"/>
      <c r="IJG14" s="33"/>
      <c r="IJH14" s="33"/>
      <c r="IJI14" s="33"/>
      <c r="IJJ14" s="33"/>
      <c r="IJK14" s="33"/>
      <c r="IJL14" s="33"/>
      <c r="IJM14" s="33"/>
      <c r="IJN14" s="33"/>
      <c r="IJO14" s="33"/>
      <c r="IJP14" s="33"/>
      <c r="IJQ14" s="33"/>
      <c r="IJR14" s="33"/>
      <c r="IJS14" s="33"/>
      <c r="IJT14" s="33"/>
      <c r="IJU14" s="33"/>
      <c r="IJV14" s="33"/>
      <c r="IJW14" s="33"/>
      <c r="IJX14" s="33"/>
      <c r="IJY14" s="33"/>
      <c r="IJZ14" s="33"/>
      <c r="IKA14" s="33"/>
      <c r="IKB14" s="33"/>
      <c r="IKC14" s="33"/>
      <c r="IKD14" s="33"/>
      <c r="IKE14" s="33"/>
      <c r="IKF14" s="33"/>
      <c r="IKG14" s="33"/>
      <c r="IKH14" s="33"/>
      <c r="IKI14" s="33"/>
      <c r="IKJ14" s="33"/>
      <c r="IKK14" s="33"/>
      <c r="IKL14" s="33"/>
      <c r="IKM14" s="33"/>
      <c r="IKN14" s="33"/>
      <c r="IKO14" s="33"/>
      <c r="IKP14" s="33"/>
      <c r="IKQ14" s="33"/>
      <c r="IKR14" s="33"/>
      <c r="IKS14" s="33"/>
      <c r="IKT14" s="33"/>
      <c r="IKU14" s="33"/>
      <c r="IKV14" s="33"/>
      <c r="IKW14" s="33"/>
      <c r="IKX14" s="33"/>
      <c r="IKY14" s="33"/>
      <c r="IKZ14" s="33"/>
      <c r="ILA14" s="33"/>
      <c r="ILB14" s="33"/>
      <c r="ILC14" s="33"/>
      <c r="ILD14" s="33"/>
      <c r="ILE14" s="33"/>
      <c r="ILF14" s="33"/>
      <c r="ILG14" s="33"/>
      <c r="ILH14" s="33"/>
      <c r="ILI14" s="33"/>
      <c r="ILJ14" s="33"/>
      <c r="ILK14" s="33"/>
      <c r="ILL14" s="33"/>
      <c r="ILM14" s="33"/>
      <c r="ILN14" s="33"/>
      <c r="ILO14" s="33"/>
      <c r="ILP14" s="33"/>
      <c r="ILQ14" s="33"/>
      <c r="ILR14" s="33"/>
      <c r="ILS14" s="33"/>
      <c r="ILT14" s="33"/>
      <c r="ILU14" s="33"/>
      <c r="ILV14" s="33"/>
      <c r="ILW14" s="33"/>
      <c r="ILX14" s="33"/>
      <c r="ILY14" s="33"/>
      <c r="ILZ14" s="33"/>
      <c r="IMA14" s="33"/>
      <c r="IMB14" s="33"/>
      <c r="IMC14" s="33"/>
      <c r="IMD14" s="33"/>
      <c r="IME14" s="33"/>
      <c r="IMF14" s="33"/>
      <c r="IMG14" s="33"/>
      <c r="IMH14" s="33"/>
      <c r="IMI14" s="33"/>
      <c r="IMJ14" s="33"/>
      <c r="IMK14" s="33"/>
      <c r="IML14" s="33"/>
      <c r="IMM14" s="33"/>
      <c r="IMN14" s="33"/>
      <c r="IMO14" s="33"/>
      <c r="IMP14" s="33"/>
      <c r="IMQ14" s="33"/>
      <c r="IMR14" s="33"/>
      <c r="IMS14" s="33"/>
      <c r="IMT14" s="33"/>
      <c r="IMU14" s="33"/>
      <c r="IMV14" s="33"/>
      <c r="IMW14" s="33"/>
      <c r="IMX14" s="33"/>
      <c r="IMY14" s="33"/>
      <c r="IMZ14" s="33"/>
      <c r="INA14" s="33"/>
      <c r="INB14" s="33"/>
      <c r="INC14" s="33"/>
      <c r="IND14" s="33"/>
      <c r="INE14" s="33"/>
      <c r="INF14" s="33"/>
      <c r="ING14" s="33"/>
      <c r="INH14" s="33"/>
      <c r="INI14" s="33"/>
      <c r="INJ14" s="33"/>
      <c r="INK14" s="33"/>
      <c r="INL14" s="33"/>
      <c r="INM14" s="33"/>
      <c r="INN14" s="33"/>
      <c r="INO14" s="33"/>
      <c r="INP14" s="33"/>
      <c r="INQ14" s="33"/>
      <c r="INR14" s="33"/>
      <c r="INS14" s="33"/>
      <c r="INT14" s="33"/>
      <c r="INU14" s="33"/>
      <c r="INV14" s="33"/>
      <c r="INW14" s="33"/>
      <c r="INX14" s="33"/>
      <c r="INY14" s="33"/>
      <c r="INZ14" s="33"/>
      <c r="IOA14" s="33"/>
      <c r="IOB14" s="33"/>
      <c r="IOC14" s="33"/>
      <c r="IOD14" s="33"/>
      <c r="IOE14" s="33"/>
      <c r="IOF14" s="33"/>
      <c r="IOG14" s="33"/>
      <c r="IOH14" s="33"/>
      <c r="IOI14" s="33"/>
      <c r="IOJ14" s="33"/>
      <c r="IOK14" s="33"/>
      <c r="IOL14" s="33"/>
      <c r="IOM14" s="33"/>
      <c r="ION14" s="33"/>
      <c r="IOO14" s="33"/>
      <c r="IOP14" s="33"/>
      <c r="IOQ14" s="33"/>
      <c r="IOR14" s="33"/>
      <c r="IOS14" s="33"/>
      <c r="IOT14" s="33"/>
      <c r="IOU14" s="33"/>
      <c r="IOV14" s="33"/>
      <c r="IOW14" s="33"/>
      <c r="IOX14" s="33"/>
      <c r="IOY14" s="33"/>
      <c r="IOZ14" s="33"/>
      <c r="IPA14" s="33"/>
      <c r="IPB14" s="33"/>
      <c r="IPC14" s="33"/>
      <c r="IPD14" s="33"/>
      <c r="IPE14" s="33"/>
      <c r="IPF14" s="33"/>
      <c r="IPG14" s="33"/>
      <c r="IPH14" s="33"/>
      <c r="IPI14" s="33"/>
      <c r="IPJ14" s="33"/>
      <c r="IPK14" s="33"/>
      <c r="IPL14" s="33"/>
      <c r="IPM14" s="33"/>
      <c r="IPN14" s="33"/>
      <c r="IPO14" s="33"/>
      <c r="IPP14" s="33"/>
      <c r="IPQ14" s="33"/>
      <c r="IPR14" s="33"/>
      <c r="IPS14" s="33"/>
      <c r="IPT14" s="33"/>
      <c r="IPU14" s="33"/>
      <c r="IPV14" s="33"/>
      <c r="IPW14" s="33"/>
      <c r="IPX14" s="33"/>
      <c r="IPY14" s="33"/>
      <c r="IPZ14" s="33"/>
      <c r="IQA14" s="33"/>
      <c r="IQB14" s="33"/>
      <c r="IQC14" s="33"/>
      <c r="IQD14" s="33"/>
      <c r="IQE14" s="33"/>
      <c r="IQF14" s="33"/>
      <c r="IQG14" s="33"/>
      <c r="IQH14" s="33"/>
      <c r="IQI14" s="33"/>
      <c r="IQJ14" s="33"/>
      <c r="IQK14" s="33"/>
      <c r="IQL14" s="33"/>
      <c r="IQM14" s="33"/>
      <c r="IQN14" s="33"/>
      <c r="IQO14" s="33"/>
      <c r="IQP14" s="33"/>
      <c r="IQQ14" s="33"/>
      <c r="IQR14" s="33"/>
      <c r="IQS14" s="33"/>
      <c r="IQT14" s="33"/>
      <c r="IQU14" s="33"/>
      <c r="IQV14" s="33"/>
      <c r="IQW14" s="33"/>
      <c r="IQX14" s="33"/>
      <c r="IQY14" s="33"/>
      <c r="IQZ14" s="33"/>
      <c r="IRA14" s="33"/>
      <c r="IRB14" s="33"/>
      <c r="IRC14" s="33"/>
      <c r="IRD14" s="33"/>
      <c r="IRE14" s="33"/>
      <c r="IRF14" s="33"/>
      <c r="IRG14" s="33"/>
      <c r="IRH14" s="33"/>
      <c r="IRI14" s="33"/>
      <c r="IRJ14" s="33"/>
      <c r="IRK14" s="33"/>
      <c r="IRL14" s="33"/>
      <c r="IRM14" s="33"/>
      <c r="IRN14" s="33"/>
      <c r="IRO14" s="33"/>
      <c r="IRP14" s="33"/>
      <c r="IRQ14" s="33"/>
      <c r="IRR14" s="33"/>
      <c r="IRS14" s="33"/>
      <c r="IRT14" s="33"/>
      <c r="IRU14" s="33"/>
      <c r="IRV14" s="33"/>
      <c r="IRW14" s="33"/>
      <c r="IRX14" s="33"/>
      <c r="IRY14" s="33"/>
      <c r="IRZ14" s="33"/>
      <c r="ISA14" s="33"/>
      <c r="ISB14" s="33"/>
      <c r="ISC14" s="33"/>
      <c r="ISD14" s="33"/>
      <c r="ISE14" s="33"/>
      <c r="ISF14" s="33"/>
      <c r="ISG14" s="33"/>
      <c r="ISH14" s="33"/>
      <c r="ISI14" s="33"/>
      <c r="ISJ14" s="33"/>
      <c r="ISK14" s="33"/>
      <c r="ISL14" s="33"/>
      <c r="ISM14" s="33"/>
      <c r="ISN14" s="33"/>
      <c r="ISO14" s="33"/>
      <c r="ISP14" s="33"/>
      <c r="ISQ14" s="33"/>
      <c r="ISR14" s="33"/>
      <c r="ISS14" s="33"/>
      <c r="IST14" s="33"/>
      <c r="ISU14" s="33"/>
      <c r="ISV14" s="33"/>
      <c r="ISW14" s="33"/>
      <c r="ISX14" s="33"/>
      <c r="ISY14" s="33"/>
      <c r="ISZ14" s="33"/>
      <c r="ITA14" s="33"/>
      <c r="ITB14" s="33"/>
      <c r="ITC14" s="33"/>
      <c r="ITD14" s="33"/>
      <c r="ITE14" s="33"/>
      <c r="ITF14" s="33"/>
      <c r="ITG14" s="33"/>
      <c r="ITH14" s="33"/>
      <c r="ITI14" s="33"/>
      <c r="ITJ14" s="33"/>
      <c r="ITK14" s="33"/>
      <c r="ITL14" s="33"/>
      <c r="ITM14" s="33"/>
      <c r="ITN14" s="33"/>
      <c r="ITO14" s="33"/>
      <c r="ITP14" s="33"/>
      <c r="ITQ14" s="33"/>
      <c r="ITR14" s="33"/>
      <c r="ITS14" s="33"/>
      <c r="ITT14" s="33"/>
      <c r="ITU14" s="33"/>
      <c r="ITV14" s="33"/>
      <c r="ITW14" s="33"/>
      <c r="ITX14" s="33"/>
      <c r="ITY14" s="33"/>
      <c r="ITZ14" s="33"/>
      <c r="IUA14" s="33"/>
      <c r="IUB14" s="33"/>
      <c r="IUC14" s="33"/>
      <c r="IUD14" s="33"/>
      <c r="IUE14" s="33"/>
      <c r="IUF14" s="33"/>
      <c r="IUG14" s="33"/>
      <c r="IUH14" s="33"/>
      <c r="IUI14" s="33"/>
      <c r="IUJ14" s="33"/>
      <c r="IUK14" s="33"/>
      <c r="IUL14" s="33"/>
      <c r="IUM14" s="33"/>
      <c r="IUN14" s="33"/>
      <c r="IUO14" s="33"/>
      <c r="IUP14" s="33"/>
      <c r="IUQ14" s="33"/>
      <c r="IUR14" s="33"/>
      <c r="IUS14" s="33"/>
      <c r="IUT14" s="33"/>
      <c r="IUU14" s="33"/>
      <c r="IUV14" s="33"/>
      <c r="IUW14" s="33"/>
      <c r="IUX14" s="33"/>
      <c r="IUY14" s="33"/>
      <c r="IUZ14" s="33"/>
      <c r="IVA14" s="33"/>
      <c r="IVB14" s="33"/>
      <c r="IVC14" s="33"/>
      <c r="IVD14" s="33"/>
      <c r="IVE14" s="33"/>
      <c r="IVF14" s="33"/>
      <c r="IVG14" s="33"/>
      <c r="IVH14" s="33"/>
      <c r="IVI14" s="33"/>
      <c r="IVJ14" s="33"/>
      <c r="IVK14" s="33"/>
      <c r="IVL14" s="33"/>
      <c r="IVM14" s="33"/>
      <c r="IVN14" s="33"/>
      <c r="IVO14" s="33"/>
      <c r="IVP14" s="33"/>
      <c r="IVQ14" s="33"/>
      <c r="IVR14" s="33"/>
      <c r="IVS14" s="33"/>
      <c r="IVT14" s="33"/>
      <c r="IVU14" s="33"/>
      <c r="IVV14" s="33"/>
      <c r="IVW14" s="33"/>
      <c r="IVX14" s="33"/>
      <c r="IVY14" s="33"/>
      <c r="IVZ14" s="33"/>
      <c r="IWA14" s="33"/>
      <c r="IWB14" s="33"/>
      <c r="IWC14" s="33"/>
      <c r="IWD14" s="33"/>
      <c r="IWE14" s="33"/>
      <c r="IWF14" s="33"/>
      <c r="IWG14" s="33"/>
      <c r="IWH14" s="33"/>
      <c r="IWI14" s="33"/>
      <c r="IWJ14" s="33"/>
      <c r="IWK14" s="33"/>
      <c r="IWL14" s="33"/>
      <c r="IWM14" s="33"/>
      <c r="IWN14" s="33"/>
      <c r="IWO14" s="33"/>
      <c r="IWP14" s="33"/>
      <c r="IWQ14" s="33"/>
      <c r="IWR14" s="33"/>
      <c r="IWS14" s="33"/>
      <c r="IWT14" s="33"/>
      <c r="IWU14" s="33"/>
      <c r="IWV14" s="33"/>
      <c r="IWW14" s="33"/>
      <c r="IWX14" s="33"/>
      <c r="IWY14" s="33"/>
      <c r="IWZ14" s="33"/>
      <c r="IXA14" s="33"/>
      <c r="IXB14" s="33"/>
      <c r="IXC14" s="33"/>
      <c r="IXD14" s="33"/>
      <c r="IXE14" s="33"/>
      <c r="IXF14" s="33"/>
      <c r="IXG14" s="33"/>
      <c r="IXH14" s="33"/>
      <c r="IXI14" s="33"/>
      <c r="IXJ14" s="33"/>
      <c r="IXK14" s="33"/>
      <c r="IXL14" s="33"/>
      <c r="IXM14" s="33"/>
      <c r="IXN14" s="33"/>
      <c r="IXO14" s="33"/>
      <c r="IXP14" s="33"/>
      <c r="IXQ14" s="33"/>
      <c r="IXR14" s="33"/>
      <c r="IXS14" s="33"/>
      <c r="IXT14" s="33"/>
      <c r="IXU14" s="33"/>
      <c r="IXV14" s="33"/>
      <c r="IXW14" s="33"/>
      <c r="IXX14" s="33"/>
      <c r="IXY14" s="33"/>
      <c r="IXZ14" s="33"/>
      <c r="IYA14" s="33"/>
      <c r="IYB14" s="33"/>
      <c r="IYC14" s="33"/>
      <c r="IYD14" s="33"/>
      <c r="IYE14" s="33"/>
      <c r="IYF14" s="33"/>
      <c r="IYG14" s="33"/>
      <c r="IYH14" s="33"/>
      <c r="IYI14" s="33"/>
      <c r="IYJ14" s="33"/>
      <c r="IYK14" s="33"/>
      <c r="IYL14" s="33"/>
      <c r="IYM14" s="33"/>
      <c r="IYN14" s="33"/>
      <c r="IYO14" s="33"/>
      <c r="IYP14" s="33"/>
      <c r="IYQ14" s="33"/>
      <c r="IYR14" s="33"/>
      <c r="IYS14" s="33"/>
      <c r="IYT14" s="33"/>
      <c r="IYU14" s="33"/>
      <c r="IYV14" s="33"/>
      <c r="IYW14" s="33"/>
      <c r="IYX14" s="33"/>
      <c r="IYY14" s="33"/>
      <c r="IYZ14" s="33"/>
      <c r="IZA14" s="33"/>
      <c r="IZB14" s="33"/>
      <c r="IZC14" s="33"/>
      <c r="IZD14" s="33"/>
      <c r="IZE14" s="33"/>
      <c r="IZF14" s="33"/>
      <c r="IZG14" s="33"/>
      <c r="IZH14" s="33"/>
      <c r="IZI14" s="33"/>
      <c r="IZJ14" s="33"/>
      <c r="IZK14" s="33"/>
      <c r="IZL14" s="33"/>
      <c r="IZM14" s="33"/>
      <c r="IZN14" s="33"/>
      <c r="IZO14" s="33"/>
      <c r="IZP14" s="33"/>
      <c r="IZQ14" s="33"/>
      <c r="IZR14" s="33"/>
      <c r="IZS14" s="33"/>
      <c r="IZT14" s="33"/>
      <c r="IZU14" s="33"/>
      <c r="IZV14" s="33"/>
      <c r="IZW14" s="33"/>
      <c r="IZX14" s="33"/>
      <c r="IZY14" s="33"/>
      <c r="IZZ14" s="33"/>
      <c r="JAA14" s="33"/>
      <c r="JAB14" s="33"/>
      <c r="JAC14" s="33"/>
      <c r="JAD14" s="33"/>
      <c r="JAE14" s="33"/>
      <c r="JAF14" s="33"/>
      <c r="JAG14" s="33"/>
      <c r="JAH14" s="33"/>
      <c r="JAI14" s="33"/>
      <c r="JAJ14" s="33"/>
      <c r="JAK14" s="33"/>
      <c r="JAL14" s="33"/>
      <c r="JAM14" s="33"/>
      <c r="JAN14" s="33"/>
      <c r="JAO14" s="33"/>
      <c r="JAP14" s="33"/>
      <c r="JAQ14" s="33"/>
      <c r="JAR14" s="33"/>
      <c r="JAS14" s="33"/>
      <c r="JAT14" s="33"/>
      <c r="JAU14" s="33"/>
      <c r="JAV14" s="33"/>
      <c r="JAW14" s="33"/>
      <c r="JAX14" s="33"/>
      <c r="JAY14" s="33"/>
      <c r="JAZ14" s="33"/>
      <c r="JBA14" s="33"/>
      <c r="JBB14" s="33"/>
      <c r="JBC14" s="33"/>
      <c r="JBD14" s="33"/>
      <c r="JBE14" s="33"/>
      <c r="JBF14" s="33"/>
      <c r="JBG14" s="33"/>
      <c r="JBH14" s="33"/>
      <c r="JBI14" s="33"/>
      <c r="JBJ14" s="33"/>
      <c r="JBK14" s="33"/>
      <c r="JBL14" s="33"/>
      <c r="JBM14" s="33"/>
      <c r="JBN14" s="33"/>
      <c r="JBO14" s="33"/>
      <c r="JBP14" s="33"/>
      <c r="JBQ14" s="33"/>
      <c r="JBR14" s="33"/>
      <c r="JBS14" s="33"/>
      <c r="JBT14" s="33"/>
      <c r="JBU14" s="33"/>
      <c r="JBV14" s="33"/>
      <c r="JBW14" s="33"/>
      <c r="JBX14" s="33"/>
      <c r="JBY14" s="33"/>
      <c r="JBZ14" s="33"/>
      <c r="JCA14" s="33"/>
      <c r="JCB14" s="33"/>
      <c r="JCC14" s="33"/>
      <c r="JCD14" s="33"/>
      <c r="JCE14" s="33"/>
      <c r="JCF14" s="33"/>
      <c r="JCG14" s="33"/>
      <c r="JCH14" s="33"/>
      <c r="JCI14" s="33"/>
      <c r="JCJ14" s="33"/>
      <c r="JCK14" s="33"/>
      <c r="JCL14" s="33"/>
      <c r="JCM14" s="33"/>
      <c r="JCN14" s="33"/>
      <c r="JCO14" s="33"/>
      <c r="JCP14" s="33"/>
      <c r="JCQ14" s="33"/>
      <c r="JCR14" s="33"/>
      <c r="JCS14" s="33"/>
      <c r="JCT14" s="33"/>
      <c r="JCU14" s="33"/>
      <c r="JCV14" s="33"/>
      <c r="JCW14" s="33"/>
      <c r="JCX14" s="33"/>
      <c r="JCY14" s="33"/>
      <c r="JCZ14" s="33"/>
      <c r="JDA14" s="33"/>
      <c r="JDB14" s="33"/>
      <c r="JDC14" s="33"/>
      <c r="JDD14" s="33"/>
      <c r="JDE14" s="33"/>
      <c r="JDF14" s="33"/>
      <c r="JDG14" s="33"/>
      <c r="JDH14" s="33"/>
      <c r="JDI14" s="33"/>
      <c r="JDJ14" s="33"/>
      <c r="JDK14" s="33"/>
      <c r="JDL14" s="33"/>
      <c r="JDM14" s="33"/>
      <c r="JDN14" s="33"/>
      <c r="JDO14" s="33"/>
      <c r="JDP14" s="33"/>
      <c r="JDQ14" s="33"/>
      <c r="JDR14" s="33"/>
      <c r="JDS14" s="33"/>
      <c r="JDT14" s="33"/>
      <c r="JDU14" s="33"/>
      <c r="JDV14" s="33"/>
      <c r="JDW14" s="33"/>
      <c r="JDX14" s="33"/>
      <c r="JDY14" s="33"/>
      <c r="JDZ14" s="33"/>
      <c r="JEA14" s="33"/>
      <c r="JEB14" s="33"/>
      <c r="JEC14" s="33"/>
      <c r="JED14" s="33"/>
      <c r="JEE14" s="33"/>
      <c r="JEF14" s="33"/>
      <c r="JEG14" s="33"/>
      <c r="JEH14" s="33"/>
      <c r="JEI14" s="33"/>
      <c r="JEJ14" s="33"/>
      <c r="JEK14" s="33"/>
      <c r="JEL14" s="33"/>
      <c r="JEM14" s="33"/>
      <c r="JEN14" s="33"/>
      <c r="JEO14" s="33"/>
      <c r="JEP14" s="33"/>
      <c r="JEQ14" s="33"/>
      <c r="JER14" s="33"/>
      <c r="JES14" s="33"/>
      <c r="JET14" s="33"/>
      <c r="JEU14" s="33"/>
      <c r="JEV14" s="33"/>
      <c r="JEW14" s="33"/>
      <c r="JEX14" s="33"/>
      <c r="JEY14" s="33"/>
      <c r="JEZ14" s="33"/>
      <c r="JFA14" s="33"/>
      <c r="JFB14" s="33"/>
      <c r="JFC14" s="33"/>
      <c r="JFD14" s="33"/>
      <c r="JFE14" s="33"/>
      <c r="JFF14" s="33"/>
      <c r="JFG14" s="33"/>
      <c r="JFH14" s="33"/>
      <c r="JFI14" s="33"/>
      <c r="JFJ14" s="33"/>
      <c r="JFK14" s="33"/>
      <c r="JFL14" s="33"/>
      <c r="JFM14" s="33"/>
      <c r="JFN14" s="33"/>
      <c r="JFO14" s="33"/>
      <c r="JFP14" s="33"/>
      <c r="JFQ14" s="33"/>
      <c r="JFR14" s="33"/>
      <c r="JFS14" s="33"/>
      <c r="JFT14" s="33"/>
      <c r="JFU14" s="33"/>
      <c r="JFV14" s="33"/>
      <c r="JFW14" s="33"/>
      <c r="JFX14" s="33"/>
      <c r="JFY14" s="33"/>
      <c r="JFZ14" s="33"/>
      <c r="JGA14" s="33"/>
      <c r="JGB14" s="33"/>
      <c r="JGC14" s="33"/>
      <c r="JGD14" s="33"/>
      <c r="JGE14" s="33"/>
      <c r="JGF14" s="33"/>
      <c r="JGG14" s="33"/>
      <c r="JGH14" s="33"/>
      <c r="JGI14" s="33"/>
      <c r="JGJ14" s="33"/>
      <c r="JGK14" s="33"/>
      <c r="JGL14" s="33"/>
      <c r="JGM14" s="33"/>
      <c r="JGN14" s="33"/>
      <c r="JGO14" s="33"/>
      <c r="JGP14" s="33"/>
      <c r="JGQ14" s="33"/>
      <c r="JGR14" s="33"/>
      <c r="JGS14" s="33"/>
      <c r="JGT14" s="33"/>
      <c r="JGU14" s="33"/>
      <c r="JGV14" s="33"/>
      <c r="JGW14" s="33"/>
      <c r="JGX14" s="33"/>
      <c r="JGY14" s="33"/>
      <c r="JGZ14" s="33"/>
      <c r="JHA14" s="33"/>
      <c r="JHB14" s="33"/>
      <c r="JHC14" s="33"/>
      <c r="JHD14" s="33"/>
      <c r="JHE14" s="33"/>
      <c r="JHF14" s="33"/>
      <c r="JHG14" s="33"/>
      <c r="JHH14" s="33"/>
      <c r="JHI14" s="33"/>
      <c r="JHJ14" s="33"/>
      <c r="JHK14" s="33"/>
      <c r="JHL14" s="33"/>
      <c r="JHM14" s="33"/>
      <c r="JHN14" s="33"/>
      <c r="JHO14" s="33"/>
      <c r="JHP14" s="33"/>
      <c r="JHQ14" s="33"/>
      <c r="JHR14" s="33"/>
      <c r="JHS14" s="33"/>
      <c r="JHT14" s="33"/>
      <c r="JHU14" s="33"/>
      <c r="JHV14" s="33"/>
      <c r="JHW14" s="33"/>
      <c r="JHX14" s="33"/>
      <c r="JHY14" s="33"/>
      <c r="JHZ14" s="33"/>
      <c r="JIA14" s="33"/>
      <c r="JIB14" s="33"/>
      <c r="JIC14" s="33"/>
      <c r="JID14" s="33"/>
      <c r="JIE14" s="33"/>
      <c r="JIF14" s="33"/>
      <c r="JIG14" s="33"/>
      <c r="JIH14" s="33"/>
      <c r="JII14" s="33"/>
      <c r="JIJ14" s="33"/>
      <c r="JIK14" s="33"/>
      <c r="JIL14" s="33"/>
      <c r="JIM14" s="33"/>
      <c r="JIN14" s="33"/>
      <c r="JIO14" s="33"/>
      <c r="JIP14" s="33"/>
      <c r="JIQ14" s="33"/>
      <c r="JIR14" s="33"/>
      <c r="JIS14" s="33"/>
      <c r="JIT14" s="33"/>
      <c r="JIU14" s="33"/>
      <c r="JIV14" s="33"/>
      <c r="JIW14" s="33"/>
      <c r="JIX14" s="33"/>
      <c r="JIY14" s="33"/>
      <c r="JIZ14" s="33"/>
      <c r="JJA14" s="33"/>
      <c r="JJB14" s="33"/>
      <c r="JJC14" s="33"/>
      <c r="JJD14" s="33"/>
      <c r="JJE14" s="33"/>
      <c r="JJF14" s="33"/>
      <c r="JJG14" s="33"/>
      <c r="JJH14" s="33"/>
      <c r="JJI14" s="33"/>
      <c r="JJJ14" s="33"/>
      <c r="JJK14" s="33"/>
      <c r="JJL14" s="33"/>
      <c r="JJM14" s="33"/>
      <c r="JJN14" s="33"/>
      <c r="JJO14" s="33"/>
      <c r="JJP14" s="33"/>
      <c r="JJQ14" s="33"/>
      <c r="JJR14" s="33"/>
      <c r="JJS14" s="33"/>
      <c r="JJT14" s="33"/>
      <c r="JJU14" s="33"/>
      <c r="JJV14" s="33"/>
      <c r="JJW14" s="33"/>
      <c r="JJX14" s="33"/>
      <c r="JJY14" s="33"/>
      <c r="JJZ14" s="33"/>
      <c r="JKA14" s="33"/>
      <c r="JKB14" s="33"/>
      <c r="JKC14" s="33"/>
      <c r="JKD14" s="33"/>
      <c r="JKE14" s="33"/>
      <c r="JKF14" s="33"/>
      <c r="JKG14" s="33"/>
      <c r="JKH14" s="33"/>
      <c r="JKI14" s="33"/>
      <c r="JKJ14" s="33"/>
      <c r="JKK14" s="33"/>
      <c r="JKL14" s="33"/>
      <c r="JKM14" s="33"/>
      <c r="JKN14" s="33"/>
      <c r="JKO14" s="33"/>
      <c r="JKP14" s="33"/>
      <c r="JKQ14" s="33"/>
      <c r="JKR14" s="33"/>
      <c r="JKS14" s="33"/>
      <c r="JKT14" s="33"/>
      <c r="JKU14" s="33"/>
      <c r="JKV14" s="33"/>
      <c r="JKW14" s="33"/>
      <c r="JKX14" s="33"/>
      <c r="JKY14" s="33"/>
      <c r="JKZ14" s="33"/>
      <c r="JLA14" s="33"/>
      <c r="JLB14" s="33"/>
      <c r="JLC14" s="33"/>
      <c r="JLD14" s="33"/>
      <c r="JLE14" s="33"/>
      <c r="JLF14" s="33"/>
      <c r="JLG14" s="33"/>
      <c r="JLH14" s="33"/>
      <c r="JLI14" s="33"/>
      <c r="JLJ14" s="33"/>
      <c r="JLK14" s="33"/>
      <c r="JLL14" s="33"/>
      <c r="JLM14" s="33"/>
      <c r="JLN14" s="33"/>
      <c r="JLO14" s="33"/>
      <c r="JLP14" s="33"/>
      <c r="JLQ14" s="33"/>
      <c r="JLR14" s="33"/>
      <c r="JLS14" s="33"/>
      <c r="JLT14" s="33"/>
      <c r="JLU14" s="33"/>
      <c r="JLV14" s="33"/>
      <c r="JLW14" s="33"/>
      <c r="JLX14" s="33"/>
      <c r="JLY14" s="33"/>
      <c r="JLZ14" s="33"/>
      <c r="JMA14" s="33"/>
      <c r="JMB14" s="33"/>
      <c r="JMC14" s="33"/>
      <c r="JMD14" s="33"/>
      <c r="JME14" s="33"/>
      <c r="JMF14" s="33"/>
      <c r="JMG14" s="33"/>
      <c r="JMH14" s="33"/>
      <c r="JMI14" s="33"/>
      <c r="JMJ14" s="33"/>
      <c r="JMK14" s="33"/>
      <c r="JML14" s="33"/>
      <c r="JMM14" s="33"/>
      <c r="JMN14" s="33"/>
      <c r="JMO14" s="33"/>
      <c r="JMP14" s="33"/>
      <c r="JMQ14" s="33"/>
      <c r="JMR14" s="33"/>
      <c r="JMS14" s="33"/>
      <c r="JMT14" s="33"/>
      <c r="JMU14" s="33"/>
      <c r="JMV14" s="33"/>
      <c r="JMW14" s="33"/>
      <c r="JMX14" s="33"/>
      <c r="JMY14" s="33"/>
      <c r="JMZ14" s="33"/>
      <c r="JNA14" s="33"/>
      <c r="JNB14" s="33"/>
      <c r="JNC14" s="33"/>
      <c r="JND14" s="33"/>
      <c r="JNE14" s="33"/>
      <c r="JNF14" s="33"/>
      <c r="JNG14" s="33"/>
      <c r="JNH14" s="33"/>
      <c r="JNI14" s="33"/>
      <c r="JNJ14" s="33"/>
      <c r="JNK14" s="33"/>
      <c r="JNL14" s="33"/>
      <c r="JNM14" s="33"/>
      <c r="JNN14" s="33"/>
      <c r="JNO14" s="33"/>
      <c r="JNP14" s="33"/>
      <c r="JNQ14" s="33"/>
      <c r="JNR14" s="33"/>
      <c r="JNS14" s="33"/>
      <c r="JNT14" s="33"/>
      <c r="JNU14" s="33"/>
      <c r="JNV14" s="33"/>
      <c r="JNW14" s="33"/>
      <c r="JNX14" s="33"/>
      <c r="JNY14" s="33"/>
      <c r="JNZ14" s="33"/>
      <c r="JOA14" s="33"/>
      <c r="JOB14" s="33"/>
      <c r="JOC14" s="33"/>
      <c r="JOD14" s="33"/>
      <c r="JOE14" s="33"/>
      <c r="JOF14" s="33"/>
      <c r="JOG14" s="33"/>
      <c r="JOH14" s="33"/>
      <c r="JOI14" s="33"/>
      <c r="JOJ14" s="33"/>
      <c r="JOK14" s="33"/>
      <c r="JOL14" s="33"/>
      <c r="JOM14" s="33"/>
      <c r="JON14" s="33"/>
      <c r="JOO14" s="33"/>
      <c r="JOP14" s="33"/>
      <c r="JOQ14" s="33"/>
      <c r="JOR14" s="33"/>
      <c r="JOS14" s="33"/>
      <c r="JOT14" s="33"/>
      <c r="JOU14" s="33"/>
      <c r="JOV14" s="33"/>
      <c r="JOW14" s="33"/>
      <c r="JOX14" s="33"/>
      <c r="JOY14" s="33"/>
      <c r="JOZ14" s="33"/>
      <c r="JPA14" s="33"/>
      <c r="JPB14" s="33"/>
      <c r="JPC14" s="33"/>
      <c r="JPD14" s="33"/>
      <c r="JPE14" s="33"/>
      <c r="JPF14" s="33"/>
      <c r="JPG14" s="33"/>
      <c r="JPH14" s="33"/>
      <c r="JPI14" s="33"/>
      <c r="JPJ14" s="33"/>
      <c r="JPK14" s="33"/>
      <c r="JPL14" s="33"/>
      <c r="JPM14" s="33"/>
      <c r="JPN14" s="33"/>
      <c r="JPO14" s="33"/>
      <c r="JPP14" s="33"/>
      <c r="JPQ14" s="33"/>
      <c r="JPR14" s="33"/>
      <c r="JPS14" s="33"/>
      <c r="JPT14" s="33"/>
      <c r="JPU14" s="33"/>
      <c r="JPV14" s="33"/>
      <c r="JPW14" s="33"/>
      <c r="JPX14" s="33"/>
      <c r="JPY14" s="33"/>
      <c r="JPZ14" s="33"/>
      <c r="JQA14" s="33"/>
      <c r="JQB14" s="33"/>
      <c r="JQC14" s="33"/>
      <c r="JQD14" s="33"/>
      <c r="JQE14" s="33"/>
      <c r="JQF14" s="33"/>
      <c r="JQG14" s="33"/>
      <c r="JQH14" s="33"/>
      <c r="JQI14" s="33"/>
      <c r="JQJ14" s="33"/>
      <c r="JQK14" s="33"/>
      <c r="JQL14" s="33"/>
      <c r="JQM14" s="33"/>
      <c r="JQN14" s="33"/>
      <c r="JQO14" s="33"/>
      <c r="JQP14" s="33"/>
      <c r="JQQ14" s="33"/>
      <c r="JQR14" s="33"/>
      <c r="JQS14" s="33"/>
      <c r="JQT14" s="33"/>
      <c r="JQU14" s="33"/>
      <c r="JQV14" s="33"/>
      <c r="JQW14" s="33"/>
      <c r="JQX14" s="33"/>
      <c r="JQY14" s="33"/>
      <c r="JQZ14" s="33"/>
      <c r="JRA14" s="33"/>
      <c r="JRB14" s="33"/>
      <c r="JRC14" s="33"/>
      <c r="JRD14" s="33"/>
      <c r="JRE14" s="33"/>
      <c r="JRF14" s="33"/>
      <c r="JRG14" s="33"/>
      <c r="JRH14" s="33"/>
      <c r="JRI14" s="33"/>
      <c r="JRJ14" s="33"/>
      <c r="JRK14" s="33"/>
      <c r="JRL14" s="33"/>
      <c r="JRM14" s="33"/>
      <c r="JRN14" s="33"/>
      <c r="JRO14" s="33"/>
      <c r="JRP14" s="33"/>
      <c r="JRQ14" s="33"/>
      <c r="JRR14" s="33"/>
      <c r="JRS14" s="33"/>
      <c r="JRT14" s="33"/>
      <c r="JRU14" s="33"/>
      <c r="JRV14" s="33"/>
      <c r="JRW14" s="33"/>
      <c r="JRX14" s="33"/>
      <c r="JRY14" s="33"/>
      <c r="JRZ14" s="33"/>
      <c r="JSA14" s="33"/>
      <c r="JSB14" s="33"/>
      <c r="JSC14" s="33"/>
      <c r="JSD14" s="33"/>
      <c r="JSE14" s="33"/>
      <c r="JSF14" s="33"/>
      <c r="JSG14" s="33"/>
      <c r="JSH14" s="33"/>
      <c r="JSI14" s="33"/>
      <c r="JSJ14" s="33"/>
      <c r="JSK14" s="33"/>
      <c r="JSL14" s="33"/>
      <c r="JSM14" s="33"/>
      <c r="JSN14" s="33"/>
      <c r="JSO14" s="33"/>
      <c r="JSP14" s="33"/>
      <c r="JSQ14" s="33"/>
      <c r="JSR14" s="33"/>
      <c r="JSS14" s="33"/>
      <c r="JST14" s="33"/>
      <c r="JSU14" s="33"/>
      <c r="JSV14" s="33"/>
      <c r="JSW14" s="33"/>
      <c r="JSX14" s="33"/>
      <c r="JSY14" s="33"/>
      <c r="JSZ14" s="33"/>
      <c r="JTA14" s="33"/>
      <c r="JTB14" s="33"/>
      <c r="JTC14" s="33"/>
      <c r="JTD14" s="33"/>
      <c r="JTE14" s="33"/>
      <c r="JTF14" s="33"/>
      <c r="JTG14" s="33"/>
      <c r="JTH14" s="33"/>
      <c r="JTI14" s="33"/>
      <c r="JTJ14" s="33"/>
      <c r="JTK14" s="33"/>
      <c r="JTL14" s="33"/>
      <c r="JTM14" s="33"/>
      <c r="JTN14" s="33"/>
      <c r="JTO14" s="33"/>
      <c r="JTP14" s="33"/>
      <c r="JTQ14" s="33"/>
      <c r="JTR14" s="33"/>
      <c r="JTS14" s="33"/>
      <c r="JTT14" s="33"/>
      <c r="JTU14" s="33"/>
      <c r="JTV14" s="33"/>
      <c r="JTW14" s="33"/>
      <c r="JTX14" s="33"/>
      <c r="JTY14" s="33"/>
      <c r="JTZ14" s="33"/>
      <c r="JUA14" s="33"/>
      <c r="JUB14" s="33"/>
      <c r="JUC14" s="33"/>
      <c r="JUD14" s="33"/>
      <c r="JUE14" s="33"/>
      <c r="JUF14" s="33"/>
      <c r="JUG14" s="33"/>
      <c r="JUH14" s="33"/>
      <c r="JUI14" s="33"/>
      <c r="JUJ14" s="33"/>
      <c r="JUK14" s="33"/>
      <c r="JUL14" s="33"/>
      <c r="JUM14" s="33"/>
      <c r="JUN14" s="33"/>
      <c r="JUO14" s="33"/>
      <c r="JUP14" s="33"/>
      <c r="JUQ14" s="33"/>
      <c r="JUR14" s="33"/>
      <c r="JUS14" s="33"/>
      <c r="JUT14" s="33"/>
      <c r="JUU14" s="33"/>
      <c r="JUV14" s="33"/>
      <c r="JUW14" s="33"/>
      <c r="JUX14" s="33"/>
      <c r="JUY14" s="33"/>
      <c r="JUZ14" s="33"/>
      <c r="JVA14" s="33"/>
      <c r="JVB14" s="33"/>
      <c r="JVC14" s="33"/>
      <c r="JVD14" s="33"/>
      <c r="JVE14" s="33"/>
      <c r="JVF14" s="33"/>
      <c r="JVG14" s="33"/>
      <c r="JVH14" s="33"/>
      <c r="JVI14" s="33"/>
      <c r="JVJ14" s="33"/>
      <c r="JVK14" s="33"/>
      <c r="JVL14" s="33"/>
      <c r="JVM14" s="33"/>
      <c r="JVN14" s="33"/>
      <c r="JVO14" s="33"/>
      <c r="JVP14" s="33"/>
      <c r="JVQ14" s="33"/>
      <c r="JVR14" s="33"/>
      <c r="JVS14" s="33"/>
      <c r="JVT14" s="33"/>
      <c r="JVU14" s="33"/>
      <c r="JVV14" s="33"/>
      <c r="JVW14" s="33"/>
      <c r="JVX14" s="33"/>
      <c r="JVY14" s="33"/>
      <c r="JVZ14" s="33"/>
      <c r="JWA14" s="33"/>
      <c r="JWB14" s="33"/>
      <c r="JWC14" s="33"/>
      <c r="JWD14" s="33"/>
      <c r="JWE14" s="33"/>
      <c r="JWF14" s="33"/>
      <c r="JWG14" s="33"/>
      <c r="JWH14" s="33"/>
      <c r="JWI14" s="33"/>
      <c r="JWJ14" s="33"/>
      <c r="JWK14" s="33"/>
      <c r="JWL14" s="33"/>
      <c r="JWM14" s="33"/>
      <c r="JWN14" s="33"/>
      <c r="JWO14" s="33"/>
      <c r="JWP14" s="33"/>
      <c r="JWQ14" s="33"/>
      <c r="JWR14" s="33"/>
      <c r="JWS14" s="33"/>
      <c r="JWT14" s="33"/>
      <c r="JWU14" s="33"/>
      <c r="JWV14" s="33"/>
      <c r="JWW14" s="33"/>
      <c r="JWX14" s="33"/>
      <c r="JWY14" s="33"/>
      <c r="JWZ14" s="33"/>
      <c r="JXA14" s="33"/>
      <c r="JXB14" s="33"/>
      <c r="JXC14" s="33"/>
      <c r="JXD14" s="33"/>
      <c r="JXE14" s="33"/>
      <c r="JXF14" s="33"/>
      <c r="JXG14" s="33"/>
      <c r="JXH14" s="33"/>
      <c r="JXI14" s="33"/>
      <c r="JXJ14" s="33"/>
      <c r="JXK14" s="33"/>
      <c r="JXL14" s="33"/>
      <c r="JXM14" s="33"/>
      <c r="JXN14" s="33"/>
      <c r="JXO14" s="33"/>
      <c r="JXP14" s="33"/>
      <c r="JXQ14" s="33"/>
      <c r="JXR14" s="33"/>
      <c r="JXS14" s="33"/>
      <c r="JXT14" s="33"/>
      <c r="JXU14" s="33"/>
      <c r="JXV14" s="33"/>
      <c r="JXW14" s="33"/>
      <c r="JXX14" s="33"/>
      <c r="JXY14" s="33"/>
      <c r="JXZ14" s="33"/>
      <c r="JYA14" s="33"/>
      <c r="JYB14" s="33"/>
      <c r="JYC14" s="33"/>
      <c r="JYD14" s="33"/>
      <c r="JYE14" s="33"/>
      <c r="JYF14" s="33"/>
      <c r="JYG14" s="33"/>
      <c r="JYH14" s="33"/>
      <c r="JYI14" s="33"/>
      <c r="JYJ14" s="33"/>
      <c r="JYK14" s="33"/>
      <c r="JYL14" s="33"/>
      <c r="JYM14" s="33"/>
      <c r="JYN14" s="33"/>
      <c r="JYO14" s="33"/>
      <c r="JYP14" s="33"/>
      <c r="JYQ14" s="33"/>
      <c r="JYR14" s="33"/>
      <c r="JYS14" s="33"/>
      <c r="JYT14" s="33"/>
      <c r="JYU14" s="33"/>
      <c r="JYV14" s="33"/>
      <c r="JYW14" s="33"/>
      <c r="JYX14" s="33"/>
      <c r="JYY14" s="33"/>
      <c r="JYZ14" s="33"/>
      <c r="JZA14" s="33"/>
      <c r="JZB14" s="33"/>
      <c r="JZC14" s="33"/>
      <c r="JZD14" s="33"/>
      <c r="JZE14" s="33"/>
      <c r="JZF14" s="33"/>
      <c r="JZG14" s="33"/>
      <c r="JZH14" s="33"/>
      <c r="JZI14" s="33"/>
      <c r="JZJ14" s="33"/>
      <c r="JZK14" s="33"/>
      <c r="JZL14" s="33"/>
      <c r="JZM14" s="33"/>
      <c r="JZN14" s="33"/>
      <c r="JZO14" s="33"/>
      <c r="JZP14" s="33"/>
      <c r="JZQ14" s="33"/>
      <c r="JZR14" s="33"/>
      <c r="JZS14" s="33"/>
      <c r="JZT14" s="33"/>
      <c r="JZU14" s="33"/>
      <c r="JZV14" s="33"/>
      <c r="JZW14" s="33"/>
      <c r="JZX14" s="33"/>
      <c r="JZY14" s="33"/>
      <c r="JZZ14" s="33"/>
      <c r="KAA14" s="33"/>
      <c r="KAB14" s="33"/>
      <c r="KAC14" s="33"/>
      <c r="KAD14" s="33"/>
      <c r="KAE14" s="33"/>
      <c r="KAF14" s="33"/>
      <c r="KAG14" s="33"/>
      <c r="KAH14" s="33"/>
      <c r="KAI14" s="33"/>
      <c r="KAJ14" s="33"/>
      <c r="KAK14" s="33"/>
      <c r="KAL14" s="33"/>
      <c r="KAM14" s="33"/>
      <c r="KAN14" s="33"/>
      <c r="KAO14" s="33"/>
      <c r="KAP14" s="33"/>
      <c r="KAQ14" s="33"/>
      <c r="KAR14" s="33"/>
      <c r="KAS14" s="33"/>
      <c r="KAT14" s="33"/>
      <c r="KAU14" s="33"/>
      <c r="KAV14" s="33"/>
      <c r="KAW14" s="33"/>
      <c r="KAX14" s="33"/>
      <c r="KAY14" s="33"/>
      <c r="KAZ14" s="33"/>
      <c r="KBA14" s="33"/>
      <c r="KBB14" s="33"/>
      <c r="KBC14" s="33"/>
      <c r="KBD14" s="33"/>
      <c r="KBE14" s="33"/>
      <c r="KBF14" s="33"/>
      <c r="KBG14" s="33"/>
      <c r="KBH14" s="33"/>
      <c r="KBI14" s="33"/>
      <c r="KBJ14" s="33"/>
      <c r="KBK14" s="33"/>
      <c r="KBL14" s="33"/>
      <c r="KBM14" s="33"/>
      <c r="KBN14" s="33"/>
      <c r="KBO14" s="33"/>
      <c r="KBP14" s="33"/>
      <c r="KBQ14" s="33"/>
      <c r="KBR14" s="33"/>
      <c r="KBS14" s="33"/>
      <c r="KBT14" s="33"/>
      <c r="KBU14" s="33"/>
      <c r="KBV14" s="33"/>
      <c r="KBW14" s="33"/>
      <c r="KBX14" s="33"/>
      <c r="KBY14" s="33"/>
      <c r="KBZ14" s="33"/>
      <c r="KCA14" s="33"/>
      <c r="KCB14" s="33"/>
      <c r="KCC14" s="33"/>
      <c r="KCD14" s="33"/>
      <c r="KCE14" s="33"/>
      <c r="KCF14" s="33"/>
      <c r="KCG14" s="33"/>
      <c r="KCH14" s="33"/>
      <c r="KCI14" s="33"/>
      <c r="KCJ14" s="33"/>
      <c r="KCK14" s="33"/>
      <c r="KCL14" s="33"/>
      <c r="KCM14" s="33"/>
      <c r="KCN14" s="33"/>
      <c r="KCO14" s="33"/>
      <c r="KCP14" s="33"/>
      <c r="KCQ14" s="33"/>
      <c r="KCR14" s="33"/>
      <c r="KCS14" s="33"/>
      <c r="KCT14" s="33"/>
      <c r="KCU14" s="33"/>
      <c r="KCV14" s="33"/>
      <c r="KCW14" s="33"/>
      <c r="KCX14" s="33"/>
      <c r="KCY14" s="33"/>
      <c r="KCZ14" s="33"/>
      <c r="KDA14" s="33"/>
      <c r="KDB14" s="33"/>
      <c r="KDC14" s="33"/>
      <c r="KDD14" s="33"/>
      <c r="KDE14" s="33"/>
      <c r="KDF14" s="33"/>
      <c r="KDG14" s="33"/>
      <c r="KDH14" s="33"/>
      <c r="KDI14" s="33"/>
      <c r="KDJ14" s="33"/>
      <c r="KDK14" s="33"/>
      <c r="KDL14" s="33"/>
      <c r="KDM14" s="33"/>
      <c r="KDN14" s="33"/>
      <c r="KDO14" s="33"/>
      <c r="KDP14" s="33"/>
      <c r="KDQ14" s="33"/>
      <c r="KDR14" s="33"/>
      <c r="KDS14" s="33"/>
      <c r="KDT14" s="33"/>
      <c r="KDU14" s="33"/>
      <c r="KDV14" s="33"/>
      <c r="KDW14" s="33"/>
      <c r="KDX14" s="33"/>
      <c r="KDY14" s="33"/>
      <c r="KDZ14" s="33"/>
      <c r="KEA14" s="33"/>
      <c r="KEB14" s="33"/>
      <c r="KEC14" s="33"/>
      <c r="KED14" s="33"/>
      <c r="KEE14" s="33"/>
      <c r="KEF14" s="33"/>
      <c r="KEG14" s="33"/>
      <c r="KEH14" s="33"/>
      <c r="KEI14" s="33"/>
      <c r="KEJ14" s="33"/>
      <c r="KEK14" s="33"/>
      <c r="KEL14" s="33"/>
      <c r="KEM14" s="33"/>
      <c r="KEN14" s="33"/>
      <c r="KEO14" s="33"/>
      <c r="KEP14" s="33"/>
      <c r="KEQ14" s="33"/>
      <c r="KER14" s="33"/>
      <c r="KES14" s="33"/>
      <c r="KET14" s="33"/>
      <c r="KEU14" s="33"/>
      <c r="KEV14" s="33"/>
      <c r="KEW14" s="33"/>
      <c r="KEX14" s="33"/>
      <c r="KEY14" s="33"/>
      <c r="KEZ14" s="33"/>
      <c r="KFA14" s="33"/>
      <c r="KFB14" s="33"/>
      <c r="KFC14" s="33"/>
      <c r="KFD14" s="33"/>
      <c r="KFE14" s="33"/>
      <c r="KFF14" s="33"/>
      <c r="KFG14" s="33"/>
      <c r="KFH14" s="33"/>
      <c r="KFI14" s="33"/>
      <c r="KFJ14" s="33"/>
      <c r="KFK14" s="33"/>
      <c r="KFL14" s="33"/>
      <c r="KFM14" s="33"/>
      <c r="KFN14" s="33"/>
      <c r="KFO14" s="33"/>
      <c r="KFP14" s="33"/>
      <c r="KFQ14" s="33"/>
      <c r="KFR14" s="33"/>
      <c r="KFS14" s="33"/>
      <c r="KFT14" s="33"/>
      <c r="KFU14" s="33"/>
      <c r="KFV14" s="33"/>
      <c r="KFW14" s="33"/>
      <c r="KFX14" s="33"/>
      <c r="KFY14" s="33"/>
      <c r="KFZ14" s="33"/>
      <c r="KGA14" s="33"/>
      <c r="KGB14" s="33"/>
      <c r="KGC14" s="33"/>
      <c r="KGD14" s="33"/>
      <c r="KGE14" s="33"/>
      <c r="KGF14" s="33"/>
      <c r="KGG14" s="33"/>
      <c r="KGH14" s="33"/>
      <c r="KGI14" s="33"/>
      <c r="KGJ14" s="33"/>
      <c r="KGK14" s="33"/>
      <c r="KGL14" s="33"/>
      <c r="KGM14" s="33"/>
      <c r="KGN14" s="33"/>
      <c r="KGO14" s="33"/>
      <c r="KGP14" s="33"/>
      <c r="KGQ14" s="33"/>
      <c r="KGR14" s="33"/>
      <c r="KGS14" s="33"/>
      <c r="KGT14" s="33"/>
      <c r="KGU14" s="33"/>
      <c r="KGV14" s="33"/>
      <c r="KGW14" s="33"/>
      <c r="KGX14" s="33"/>
      <c r="KGY14" s="33"/>
      <c r="KGZ14" s="33"/>
      <c r="KHA14" s="33"/>
      <c r="KHB14" s="33"/>
      <c r="KHC14" s="33"/>
      <c r="KHD14" s="33"/>
      <c r="KHE14" s="33"/>
      <c r="KHF14" s="33"/>
      <c r="KHG14" s="33"/>
      <c r="KHH14" s="33"/>
      <c r="KHI14" s="33"/>
      <c r="KHJ14" s="33"/>
      <c r="KHK14" s="33"/>
      <c r="KHL14" s="33"/>
      <c r="KHM14" s="33"/>
      <c r="KHN14" s="33"/>
      <c r="KHO14" s="33"/>
      <c r="KHP14" s="33"/>
      <c r="KHQ14" s="33"/>
      <c r="KHR14" s="33"/>
      <c r="KHS14" s="33"/>
      <c r="KHT14" s="33"/>
      <c r="KHU14" s="33"/>
      <c r="KHV14" s="33"/>
      <c r="KHW14" s="33"/>
      <c r="KHX14" s="33"/>
      <c r="KHY14" s="33"/>
      <c r="KHZ14" s="33"/>
      <c r="KIA14" s="33"/>
      <c r="KIB14" s="33"/>
      <c r="KIC14" s="33"/>
      <c r="KID14" s="33"/>
      <c r="KIE14" s="33"/>
      <c r="KIF14" s="33"/>
      <c r="KIG14" s="33"/>
      <c r="KIH14" s="33"/>
      <c r="KII14" s="33"/>
      <c r="KIJ14" s="33"/>
      <c r="KIK14" s="33"/>
      <c r="KIL14" s="33"/>
      <c r="KIM14" s="33"/>
      <c r="KIN14" s="33"/>
      <c r="KIO14" s="33"/>
      <c r="KIP14" s="33"/>
      <c r="KIQ14" s="33"/>
      <c r="KIR14" s="33"/>
      <c r="KIS14" s="33"/>
      <c r="KIT14" s="33"/>
      <c r="KIU14" s="33"/>
      <c r="KIV14" s="33"/>
      <c r="KIW14" s="33"/>
      <c r="KIX14" s="33"/>
      <c r="KIY14" s="33"/>
      <c r="KIZ14" s="33"/>
      <c r="KJA14" s="33"/>
      <c r="KJB14" s="33"/>
      <c r="KJC14" s="33"/>
      <c r="KJD14" s="33"/>
      <c r="KJE14" s="33"/>
      <c r="KJF14" s="33"/>
      <c r="KJG14" s="33"/>
      <c r="KJH14" s="33"/>
      <c r="KJI14" s="33"/>
      <c r="KJJ14" s="33"/>
      <c r="KJK14" s="33"/>
      <c r="KJL14" s="33"/>
      <c r="KJM14" s="33"/>
      <c r="KJN14" s="33"/>
      <c r="KJO14" s="33"/>
      <c r="KJP14" s="33"/>
      <c r="KJQ14" s="33"/>
      <c r="KJR14" s="33"/>
      <c r="KJS14" s="33"/>
      <c r="KJT14" s="33"/>
      <c r="KJU14" s="33"/>
      <c r="KJV14" s="33"/>
      <c r="KJW14" s="33"/>
      <c r="KJX14" s="33"/>
      <c r="KJY14" s="33"/>
      <c r="KJZ14" s="33"/>
      <c r="KKA14" s="33"/>
      <c r="KKB14" s="33"/>
      <c r="KKC14" s="33"/>
      <c r="KKD14" s="33"/>
      <c r="KKE14" s="33"/>
      <c r="KKF14" s="33"/>
      <c r="KKG14" s="33"/>
      <c r="KKH14" s="33"/>
      <c r="KKI14" s="33"/>
      <c r="KKJ14" s="33"/>
      <c r="KKK14" s="33"/>
      <c r="KKL14" s="33"/>
      <c r="KKM14" s="33"/>
      <c r="KKN14" s="33"/>
      <c r="KKO14" s="33"/>
      <c r="KKP14" s="33"/>
      <c r="KKQ14" s="33"/>
      <c r="KKR14" s="33"/>
      <c r="KKS14" s="33"/>
      <c r="KKT14" s="33"/>
      <c r="KKU14" s="33"/>
      <c r="KKV14" s="33"/>
      <c r="KKW14" s="33"/>
      <c r="KKX14" s="33"/>
      <c r="KKY14" s="33"/>
      <c r="KKZ14" s="33"/>
      <c r="KLA14" s="33"/>
      <c r="KLB14" s="33"/>
      <c r="KLC14" s="33"/>
      <c r="KLD14" s="33"/>
      <c r="KLE14" s="33"/>
      <c r="KLF14" s="33"/>
      <c r="KLG14" s="33"/>
      <c r="KLH14" s="33"/>
      <c r="KLI14" s="33"/>
      <c r="KLJ14" s="33"/>
      <c r="KLK14" s="33"/>
      <c r="KLL14" s="33"/>
      <c r="KLM14" s="33"/>
      <c r="KLN14" s="33"/>
      <c r="KLO14" s="33"/>
      <c r="KLP14" s="33"/>
      <c r="KLQ14" s="33"/>
      <c r="KLR14" s="33"/>
      <c r="KLS14" s="33"/>
      <c r="KLT14" s="33"/>
      <c r="KLU14" s="33"/>
      <c r="KLV14" s="33"/>
      <c r="KLW14" s="33"/>
      <c r="KLX14" s="33"/>
      <c r="KLY14" s="33"/>
      <c r="KLZ14" s="33"/>
      <c r="KMA14" s="33"/>
      <c r="KMB14" s="33"/>
      <c r="KMC14" s="33"/>
      <c r="KMD14" s="33"/>
      <c r="KME14" s="33"/>
      <c r="KMF14" s="33"/>
      <c r="KMG14" s="33"/>
      <c r="KMH14" s="33"/>
      <c r="KMI14" s="33"/>
      <c r="KMJ14" s="33"/>
      <c r="KMK14" s="33"/>
      <c r="KML14" s="33"/>
      <c r="KMM14" s="33"/>
      <c r="KMN14" s="33"/>
      <c r="KMO14" s="33"/>
      <c r="KMP14" s="33"/>
      <c r="KMQ14" s="33"/>
      <c r="KMR14" s="33"/>
      <c r="KMS14" s="33"/>
      <c r="KMT14" s="33"/>
      <c r="KMU14" s="33"/>
      <c r="KMV14" s="33"/>
      <c r="KMW14" s="33"/>
      <c r="KMX14" s="33"/>
      <c r="KMY14" s="33"/>
      <c r="KMZ14" s="33"/>
      <c r="KNA14" s="33"/>
      <c r="KNB14" s="33"/>
      <c r="KNC14" s="33"/>
      <c r="KND14" s="33"/>
      <c r="KNE14" s="33"/>
      <c r="KNF14" s="33"/>
      <c r="KNG14" s="33"/>
      <c r="KNH14" s="33"/>
      <c r="KNI14" s="33"/>
      <c r="KNJ14" s="33"/>
      <c r="KNK14" s="33"/>
      <c r="KNL14" s="33"/>
      <c r="KNM14" s="33"/>
      <c r="KNN14" s="33"/>
      <c r="KNO14" s="33"/>
      <c r="KNP14" s="33"/>
      <c r="KNQ14" s="33"/>
      <c r="KNR14" s="33"/>
      <c r="KNS14" s="33"/>
      <c r="KNT14" s="33"/>
      <c r="KNU14" s="33"/>
      <c r="KNV14" s="33"/>
      <c r="KNW14" s="33"/>
      <c r="KNX14" s="33"/>
      <c r="KNY14" s="33"/>
      <c r="KNZ14" s="33"/>
      <c r="KOA14" s="33"/>
      <c r="KOB14" s="33"/>
      <c r="KOC14" s="33"/>
      <c r="KOD14" s="33"/>
      <c r="KOE14" s="33"/>
      <c r="KOF14" s="33"/>
      <c r="KOG14" s="33"/>
      <c r="KOH14" s="33"/>
      <c r="KOI14" s="33"/>
      <c r="KOJ14" s="33"/>
      <c r="KOK14" s="33"/>
      <c r="KOL14" s="33"/>
      <c r="KOM14" s="33"/>
      <c r="KON14" s="33"/>
      <c r="KOO14" s="33"/>
      <c r="KOP14" s="33"/>
      <c r="KOQ14" s="33"/>
      <c r="KOR14" s="33"/>
      <c r="KOS14" s="33"/>
      <c r="KOT14" s="33"/>
      <c r="KOU14" s="33"/>
      <c r="KOV14" s="33"/>
      <c r="KOW14" s="33"/>
      <c r="KOX14" s="33"/>
      <c r="KOY14" s="33"/>
      <c r="KOZ14" s="33"/>
      <c r="KPA14" s="33"/>
      <c r="KPB14" s="33"/>
      <c r="KPC14" s="33"/>
      <c r="KPD14" s="33"/>
      <c r="KPE14" s="33"/>
      <c r="KPF14" s="33"/>
      <c r="KPG14" s="33"/>
      <c r="KPH14" s="33"/>
      <c r="KPI14" s="33"/>
      <c r="KPJ14" s="33"/>
      <c r="KPK14" s="33"/>
      <c r="KPL14" s="33"/>
      <c r="KPM14" s="33"/>
      <c r="KPN14" s="33"/>
      <c r="KPO14" s="33"/>
      <c r="KPP14" s="33"/>
      <c r="KPQ14" s="33"/>
      <c r="KPR14" s="33"/>
      <c r="KPS14" s="33"/>
      <c r="KPT14" s="33"/>
      <c r="KPU14" s="33"/>
      <c r="KPV14" s="33"/>
      <c r="KPW14" s="33"/>
      <c r="KPX14" s="33"/>
      <c r="KPY14" s="33"/>
      <c r="KPZ14" s="33"/>
      <c r="KQA14" s="33"/>
      <c r="KQB14" s="33"/>
      <c r="KQC14" s="33"/>
      <c r="KQD14" s="33"/>
      <c r="KQE14" s="33"/>
      <c r="KQF14" s="33"/>
      <c r="KQG14" s="33"/>
      <c r="KQH14" s="33"/>
      <c r="KQI14" s="33"/>
      <c r="KQJ14" s="33"/>
      <c r="KQK14" s="33"/>
      <c r="KQL14" s="33"/>
      <c r="KQM14" s="33"/>
      <c r="KQN14" s="33"/>
      <c r="KQO14" s="33"/>
      <c r="KQP14" s="33"/>
      <c r="KQQ14" s="33"/>
      <c r="KQR14" s="33"/>
      <c r="KQS14" s="33"/>
      <c r="KQT14" s="33"/>
      <c r="KQU14" s="33"/>
      <c r="KQV14" s="33"/>
      <c r="KQW14" s="33"/>
      <c r="KQX14" s="33"/>
      <c r="KQY14" s="33"/>
      <c r="KQZ14" s="33"/>
      <c r="KRA14" s="33"/>
      <c r="KRB14" s="33"/>
      <c r="KRC14" s="33"/>
      <c r="KRD14" s="33"/>
      <c r="KRE14" s="33"/>
      <c r="KRF14" s="33"/>
      <c r="KRG14" s="33"/>
      <c r="KRH14" s="33"/>
      <c r="KRI14" s="33"/>
      <c r="KRJ14" s="33"/>
      <c r="KRK14" s="33"/>
      <c r="KRL14" s="33"/>
      <c r="KRM14" s="33"/>
      <c r="KRN14" s="33"/>
      <c r="KRO14" s="33"/>
      <c r="KRP14" s="33"/>
      <c r="KRQ14" s="33"/>
      <c r="KRR14" s="33"/>
      <c r="KRS14" s="33"/>
      <c r="KRT14" s="33"/>
      <c r="KRU14" s="33"/>
      <c r="KRV14" s="33"/>
      <c r="KRW14" s="33"/>
      <c r="KRX14" s="33"/>
      <c r="KRY14" s="33"/>
      <c r="KRZ14" s="33"/>
      <c r="KSA14" s="33"/>
      <c r="KSB14" s="33"/>
      <c r="KSC14" s="33"/>
      <c r="KSD14" s="33"/>
      <c r="KSE14" s="33"/>
      <c r="KSF14" s="33"/>
      <c r="KSG14" s="33"/>
      <c r="KSH14" s="33"/>
      <c r="KSI14" s="33"/>
      <c r="KSJ14" s="33"/>
      <c r="KSK14" s="33"/>
      <c r="KSL14" s="33"/>
      <c r="KSM14" s="33"/>
      <c r="KSN14" s="33"/>
      <c r="KSO14" s="33"/>
      <c r="KSP14" s="33"/>
      <c r="KSQ14" s="33"/>
      <c r="KSR14" s="33"/>
      <c r="KSS14" s="33"/>
      <c r="KST14" s="33"/>
      <c r="KSU14" s="33"/>
      <c r="KSV14" s="33"/>
      <c r="KSW14" s="33"/>
      <c r="KSX14" s="33"/>
      <c r="KSY14" s="33"/>
      <c r="KSZ14" s="33"/>
      <c r="KTA14" s="33"/>
      <c r="KTB14" s="33"/>
      <c r="KTC14" s="33"/>
      <c r="KTD14" s="33"/>
      <c r="KTE14" s="33"/>
      <c r="KTF14" s="33"/>
      <c r="KTG14" s="33"/>
      <c r="KTH14" s="33"/>
      <c r="KTI14" s="33"/>
      <c r="KTJ14" s="33"/>
      <c r="KTK14" s="33"/>
      <c r="KTL14" s="33"/>
      <c r="KTM14" s="33"/>
      <c r="KTN14" s="33"/>
      <c r="KTO14" s="33"/>
      <c r="KTP14" s="33"/>
      <c r="KTQ14" s="33"/>
      <c r="KTR14" s="33"/>
      <c r="KTS14" s="33"/>
      <c r="KTT14" s="33"/>
      <c r="KTU14" s="33"/>
      <c r="KTV14" s="33"/>
      <c r="KTW14" s="33"/>
      <c r="KTX14" s="33"/>
      <c r="KTY14" s="33"/>
      <c r="KTZ14" s="33"/>
      <c r="KUA14" s="33"/>
      <c r="KUB14" s="33"/>
      <c r="KUC14" s="33"/>
      <c r="KUD14" s="33"/>
      <c r="KUE14" s="33"/>
      <c r="KUF14" s="33"/>
      <c r="KUG14" s="33"/>
      <c r="KUH14" s="33"/>
      <c r="KUI14" s="33"/>
      <c r="KUJ14" s="33"/>
      <c r="KUK14" s="33"/>
      <c r="KUL14" s="33"/>
      <c r="KUM14" s="33"/>
      <c r="KUN14" s="33"/>
      <c r="KUO14" s="33"/>
      <c r="KUP14" s="33"/>
      <c r="KUQ14" s="33"/>
      <c r="KUR14" s="33"/>
      <c r="KUS14" s="33"/>
      <c r="KUT14" s="33"/>
      <c r="KUU14" s="33"/>
      <c r="KUV14" s="33"/>
      <c r="KUW14" s="33"/>
      <c r="KUX14" s="33"/>
      <c r="KUY14" s="33"/>
      <c r="KUZ14" s="33"/>
      <c r="KVA14" s="33"/>
      <c r="KVB14" s="33"/>
      <c r="KVC14" s="33"/>
      <c r="KVD14" s="33"/>
      <c r="KVE14" s="33"/>
      <c r="KVF14" s="33"/>
      <c r="KVG14" s="33"/>
      <c r="KVH14" s="33"/>
      <c r="KVI14" s="33"/>
      <c r="KVJ14" s="33"/>
      <c r="KVK14" s="33"/>
      <c r="KVL14" s="33"/>
      <c r="KVM14" s="33"/>
      <c r="KVN14" s="33"/>
      <c r="KVO14" s="33"/>
      <c r="KVP14" s="33"/>
      <c r="KVQ14" s="33"/>
      <c r="KVR14" s="33"/>
      <c r="KVS14" s="33"/>
      <c r="KVT14" s="33"/>
      <c r="KVU14" s="33"/>
      <c r="KVV14" s="33"/>
      <c r="KVW14" s="33"/>
      <c r="KVX14" s="33"/>
      <c r="KVY14" s="33"/>
      <c r="KVZ14" s="33"/>
      <c r="KWA14" s="33"/>
      <c r="KWB14" s="33"/>
      <c r="KWC14" s="33"/>
      <c r="KWD14" s="33"/>
      <c r="KWE14" s="33"/>
      <c r="KWF14" s="33"/>
      <c r="KWG14" s="33"/>
      <c r="KWH14" s="33"/>
      <c r="KWI14" s="33"/>
      <c r="KWJ14" s="33"/>
      <c r="KWK14" s="33"/>
      <c r="KWL14" s="33"/>
      <c r="KWM14" s="33"/>
      <c r="KWN14" s="33"/>
      <c r="KWO14" s="33"/>
      <c r="KWP14" s="33"/>
      <c r="KWQ14" s="33"/>
      <c r="KWR14" s="33"/>
      <c r="KWS14" s="33"/>
      <c r="KWT14" s="33"/>
      <c r="KWU14" s="33"/>
      <c r="KWV14" s="33"/>
      <c r="KWW14" s="33"/>
      <c r="KWX14" s="33"/>
      <c r="KWY14" s="33"/>
      <c r="KWZ14" s="33"/>
      <c r="KXA14" s="33"/>
      <c r="KXB14" s="33"/>
      <c r="KXC14" s="33"/>
      <c r="KXD14" s="33"/>
      <c r="KXE14" s="33"/>
      <c r="KXF14" s="33"/>
      <c r="KXG14" s="33"/>
      <c r="KXH14" s="33"/>
      <c r="KXI14" s="33"/>
      <c r="KXJ14" s="33"/>
      <c r="KXK14" s="33"/>
      <c r="KXL14" s="33"/>
      <c r="KXM14" s="33"/>
      <c r="KXN14" s="33"/>
      <c r="KXO14" s="33"/>
      <c r="KXP14" s="33"/>
      <c r="KXQ14" s="33"/>
      <c r="KXR14" s="33"/>
      <c r="KXS14" s="33"/>
      <c r="KXT14" s="33"/>
      <c r="KXU14" s="33"/>
      <c r="KXV14" s="33"/>
      <c r="KXW14" s="33"/>
      <c r="KXX14" s="33"/>
      <c r="KXY14" s="33"/>
      <c r="KXZ14" s="33"/>
      <c r="KYA14" s="33"/>
      <c r="KYB14" s="33"/>
      <c r="KYC14" s="33"/>
      <c r="KYD14" s="33"/>
      <c r="KYE14" s="33"/>
      <c r="KYF14" s="33"/>
      <c r="KYG14" s="33"/>
      <c r="KYH14" s="33"/>
      <c r="KYI14" s="33"/>
      <c r="KYJ14" s="33"/>
      <c r="KYK14" s="33"/>
      <c r="KYL14" s="33"/>
      <c r="KYM14" s="33"/>
      <c r="KYN14" s="33"/>
      <c r="KYO14" s="33"/>
      <c r="KYP14" s="33"/>
      <c r="KYQ14" s="33"/>
      <c r="KYR14" s="33"/>
      <c r="KYS14" s="33"/>
      <c r="KYT14" s="33"/>
      <c r="KYU14" s="33"/>
      <c r="KYV14" s="33"/>
      <c r="KYW14" s="33"/>
      <c r="KYX14" s="33"/>
      <c r="KYY14" s="33"/>
      <c r="KYZ14" s="33"/>
      <c r="KZA14" s="33"/>
      <c r="KZB14" s="33"/>
      <c r="KZC14" s="33"/>
      <c r="KZD14" s="33"/>
      <c r="KZE14" s="33"/>
      <c r="KZF14" s="33"/>
      <c r="KZG14" s="33"/>
      <c r="KZH14" s="33"/>
      <c r="KZI14" s="33"/>
      <c r="KZJ14" s="33"/>
      <c r="KZK14" s="33"/>
      <c r="KZL14" s="33"/>
      <c r="KZM14" s="33"/>
      <c r="KZN14" s="33"/>
      <c r="KZO14" s="33"/>
      <c r="KZP14" s="33"/>
      <c r="KZQ14" s="33"/>
      <c r="KZR14" s="33"/>
      <c r="KZS14" s="33"/>
      <c r="KZT14" s="33"/>
      <c r="KZU14" s="33"/>
      <c r="KZV14" s="33"/>
      <c r="KZW14" s="33"/>
      <c r="KZX14" s="33"/>
      <c r="KZY14" s="33"/>
      <c r="KZZ14" s="33"/>
      <c r="LAA14" s="33"/>
      <c r="LAB14" s="33"/>
      <c r="LAC14" s="33"/>
      <c r="LAD14" s="33"/>
      <c r="LAE14" s="33"/>
      <c r="LAF14" s="33"/>
      <c r="LAG14" s="33"/>
      <c r="LAH14" s="33"/>
      <c r="LAI14" s="33"/>
      <c r="LAJ14" s="33"/>
      <c r="LAK14" s="33"/>
      <c r="LAL14" s="33"/>
      <c r="LAM14" s="33"/>
      <c r="LAN14" s="33"/>
      <c r="LAO14" s="33"/>
      <c r="LAP14" s="33"/>
      <c r="LAQ14" s="33"/>
      <c r="LAR14" s="33"/>
      <c r="LAS14" s="33"/>
      <c r="LAT14" s="33"/>
      <c r="LAU14" s="33"/>
      <c r="LAV14" s="33"/>
      <c r="LAW14" s="33"/>
      <c r="LAX14" s="33"/>
      <c r="LAY14" s="33"/>
      <c r="LAZ14" s="33"/>
      <c r="LBA14" s="33"/>
      <c r="LBB14" s="33"/>
      <c r="LBC14" s="33"/>
      <c r="LBD14" s="33"/>
      <c r="LBE14" s="33"/>
      <c r="LBF14" s="33"/>
      <c r="LBG14" s="33"/>
      <c r="LBH14" s="33"/>
      <c r="LBI14" s="33"/>
      <c r="LBJ14" s="33"/>
      <c r="LBK14" s="33"/>
      <c r="LBL14" s="33"/>
      <c r="LBM14" s="33"/>
      <c r="LBN14" s="33"/>
      <c r="LBO14" s="33"/>
      <c r="LBP14" s="33"/>
      <c r="LBQ14" s="33"/>
      <c r="LBR14" s="33"/>
      <c r="LBS14" s="33"/>
      <c r="LBT14" s="33"/>
      <c r="LBU14" s="33"/>
      <c r="LBV14" s="33"/>
      <c r="LBW14" s="33"/>
      <c r="LBX14" s="33"/>
      <c r="LBY14" s="33"/>
      <c r="LBZ14" s="33"/>
      <c r="LCA14" s="33"/>
      <c r="LCB14" s="33"/>
      <c r="LCC14" s="33"/>
      <c r="LCD14" s="33"/>
      <c r="LCE14" s="33"/>
      <c r="LCF14" s="33"/>
      <c r="LCG14" s="33"/>
      <c r="LCH14" s="33"/>
      <c r="LCI14" s="33"/>
      <c r="LCJ14" s="33"/>
      <c r="LCK14" s="33"/>
      <c r="LCL14" s="33"/>
      <c r="LCM14" s="33"/>
      <c r="LCN14" s="33"/>
      <c r="LCO14" s="33"/>
      <c r="LCP14" s="33"/>
      <c r="LCQ14" s="33"/>
      <c r="LCR14" s="33"/>
      <c r="LCS14" s="33"/>
      <c r="LCT14" s="33"/>
      <c r="LCU14" s="33"/>
      <c r="LCV14" s="33"/>
      <c r="LCW14" s="33"/>
      <c r="LCX14" s="33"/>
      <c r="LCY14" s="33"/>
      <c r="LCZ14" s="33"/>
      <c r="LDA14" s="33"/>
      <c r="LDB14" s="33"/>
      <c r="LDC14" s="33"/>
      <c r="LDD14" s="33"/>
      <c r="LDE14" s="33"/>
      <c r="LDF14" s="33"/>
      <c r="LDG14" s="33"/>
      <c r="LDH14" s="33"/>
      <c r="LDI14" s="33"/>
      <c r="LDJ14" s="33"/>
      <c r="LDK14" s="33"/>
      <c r="LDL14" s="33"/>
      <c r="LDM14" s="33"/>
      <c r="LDN14" s="33"/>
      <c r="LDO14" s="33"/>
      <c r="LDP14" s="33"/>
      <c r="LDQ14" s="33"/>
      <c r="LDR14" s="33"/>
      <c r="LDS14" s="33"/>
      <c r="LDT14" s="33"/>
      <c r="LDU14" s="33"/>
      <c r="LDV14" s="33"/>
      <c r="LDW14" s="33"/>
      <c r="LDX14" s="33"/>
      <c r="LDY14" s="33"/>
      <c r="LDZ14" s="33"/>
      <c r="LEA14" s="33"/>
      <c r="LEB14" s="33"/>
      <c r="LEC14" s="33"/>
      <c r="LED14" s="33"/>
      <c r="LEE14" s="33"/>
      <c r="LEF14" s="33"/>
      <c r="LEG14" s="33"/>
      <c r="LEH14" s="33"/>
      <c r="LEI14" s="33"/>
      <c r="LEJ14" s="33"/>
      <c r="LEK14" s="33"/>
      <c r="LEL14" s="33"/>
      <c r="LEM14" s="33"/>
      <c r="LEN14" s="33"/>
      <c r="LEO14" s="33"/>
      <c r="LEP14" s="33"/>
      <c r="LEQ14" s="33"/>
      <c r="LER14" s="33"/>
      <c r="LES14" s="33"/>
      <c r="LET14" s="33"/>
      <c r="LEU14" s="33"/>
      <c r="LEV14" s="33"/>
      <c r="LEW14" s="33"/>
      <c r="LEX14" s="33"/>
      <c r="LEY14" s="33"/>
      <c r="LEZ14" s="33"/>
      <c r="LFA14" s="33"/>
      <c r="LFB14" s="33"/>
      <c r="LFC14" s="33"/>
      <c r="LFD14" s="33"/>
      <c r="LFE14" s="33"/>
      <c r="LFF14" s="33"/>
      <c r="LFG14" s="33"/>
      <c r="LFH14" s="33"/>
      <c r="LFI14" s="33"/>
      <c r="LFJ14" s="33"/>
      <c r="LFK14" s="33"/>
      <c r="LFL14" s="33"/>
      <c r="LFM14" s="33"/>
      <c r="LFN14" s="33"/>
      <c r="LFO14" s="33"/>
      <c r="LFP14" s="33"/>
      <c r="LFQ14" s="33"/>
      <c r="LFR14" s="33"/>
      <c r="LFS14" s="33"/>
      <c r="LFT14" s="33"/>
      <c r="LFU14" s="33"/>
      <c r="LFV14" s="33"/>
      <c r="LFW14" s="33"/>
      <c r="LFX14" s="33"/>
      <c r="LFY14" s="33"/>
      <c r="LFZ14" s="33"/>
      <c r="LGA14" s="33"/>
      <c r="LGB14" s="33"/>
      <c r="LGC14" s="33"/>
      <c r="LGD14" s="33"/>
      <c r="LGE14" s="33"/>
      <c r="LGF14" s="33"/>
      <c r="LGG14" s="33"/>
      <c r="LGH14" s="33"/>
      <c r="LGI14" s="33"/>
      <c r="LGJ14" s="33"/>
      <c r="LGK14" s="33"/>
      <c r="LGL14" s="33"/>
      <c r="LGM14" s="33"/>
      <c r="LGN14" s="33"/>
      <c r="LGO14" s="33"/>
      <c r="LGP14" s="33"/>
      <c r="LGQ14" s="33"/>
      <c r="LGR14" s="33"/>
      <c r="LGS14" s="33"/>
      <c r="LGT14" s="33"/>
      <c r="LGU14" s="33"/>
      <c r="LGV14" s="33"/>
      <c r="LGW14" s="33"/>
      <c r="LGX14" s="33"/>
      <c r="LGY14" s="33"/>
      <c r="LGZ14" s="33"/>
      <c r="LHA14" s="33"/>
      <c r="LHB14" s="33"/>
      <c r="LHC14" s="33"/>
      <c r="LHD14" s="33"/>
      <c r="LHE14" s="33"/>
      <c r="LHF14" s="33"/>
      <c r="LHG14" s="33"/>
      <c r="LHH14" s="33"/>
      <c r="LHI14" s="33"/>
      <c r="LHJ14" s="33"/>
      <c r="LHK14" s="33"/>
      <c r="LHL14" s="33"/>
      <c r="LHM14" s="33"/>
      <c r="LHN14" s="33"/>
      <c r="LHO14" s="33"/>
      <c r="LHP14" s="33"/>
      <c r="LHQ14" s="33"/>
      <c r="LHR14" s="33"/>
      <c r="LHS14" s="33"/>
      <c r="LHT14" s="33"/>
      <c r="LHU14" s="33"/>
      <c r="LHV14" s="33"/>
      <c r="LHW14" s="33"/>
      <c r="LHX14" s="33"/>
      <c r="LHY14" s="33"/>
      <c r="LHZ14" s="33"/>
      <c r="LIA14" s="33"/>
      <c r="LIB14" s="33"/>
      <c r="LIC14" s="33"/>
      <c r="LID14" s="33"/>
      <c r="LIE14" s="33"/>
      <c r="LIF14" s="33"/>
      <c r="LIG14" s="33"/>
      <c r="LIH14" s="33"/>
      <c r="LII14" s="33"/>
      <c r="LIJ14" s="33"/>
      <c r="LIK14" s="33"/>
      <c r="LIL14" s="33"/>
      <c r="LIM14" s="33"/>
      <c r="LIN14" s="33"/>
      <c r="LIO14" s="33"/>
      <c r="LIP14" s="33"/>
      <c r="LIQ14" s="33"/>
      <c r="LIR14" s="33"/>
      <c r="LIS14" s="33"/>
      <c r="LIT14" s="33"/>
      <c r="LIU14" s="33"/>
      <c r="LIV14" s="33"/>
      <c r="LIW14" s="33"/>
      <c r="LIX14" s="33"/>
      <c r="LIY14" s="33"/>
      <c r="LIZ14" s="33"/>
      <c r="LJA14" s="33"/>
      <c r="LJB14" s="33"/>
      <c r="LJC14" s="33"/>
      <c r="LJD14" s="33"/>
      <c r="LJE14" s="33"/>
      <c r="LJF14" s="33"/>
      <c r="LJG14" s="33"/>
      <c r="LJH14" s="33"/>
      <c r="LJI14" s="33"/>
      <c r="LJJ14" s="33"/>
      <c r="LJK14" s="33"/>
      <c r="LJL14" s="33"/>
      <c r="LJM14" s="33"/>
      <c r="LJN14" s="33"/>
      <c r="LJO14" s="33"/>
      <c r="LJP14" s="33"/>
      <c r="LJQ14" s="33"/>
      <c r="LJR14" s="33"/>
      <c r="LJS14" s="33"/>
      <c r="LJT14" s="33"/>
      <c r="LJU14" s="33"/>
      <c r="LJV14" s="33"/>
      <c r="LJW14" s="33"/>
      <c r="LJX14" s="33"/>
      <c r="LJY14" s="33"/>
      <c r="LJZ14" s="33"/>
      <c r="LKA14" s="33"/>
      <c r="LKB14" s="33"/>
      <c r="LKC14" s="33"/>
      <c r="LKD14" s="33"/>
      <c r="LKE14" s="33"/>
      <c r="LKF14" s="33"/>
      <c r="LKG14" s="33"/>
      <c r="LKH14" s="33"/>
      <c r="LKI14" s="33"/>
      <c r="LKJ14" s="33"/>
      <c r="LKK14" s="33"/>
      <c r="LKL14" s="33"/>
      <c r="LKM14" s="33"/>
      <c r="LKN14" s="33"/>
      <c r="LKO14" s="33"/>
      <c r="LKP14" s="33"/>
      <c r="LKQ14" s="33"/>
      <c r="LKR14" s="33"/>
      <c r="LKS14" s="33"/>
      <c r="LKT14" s="33"/>
      <c r="LKU14" s="33"/>
      <c r="LKV14" s="33"/>
      <c r="LKW14" s="33"/>
      <c r="LKX14" s="33"/>
      <c r="LKY14" s="33"/>
      <c r="LKZ14" s="33"/>
      <c r="LLA14" s="33"/>
      <c r="LLB14" s="33"/>
      <c r="LLC14" s="33"/>
      <c r="LLD14" s="33"/>
      <c r="LLE14" s="33"/>
      <c r="LLF14" s="33"/>
      <c r="LLG14" s="33"/>
      <c r="LLH14" s="33"/>
      <c r="LLI14" s="33"/>
      <c r="LLJ14" s="33"/>
      <c r="LLK14" s="33"/>
      <c r="LLL14" s="33"/>
      <c r="LLM14" s="33"/>
      <c r="LLN14" s="33"/>
      <c r="LLO14" s="33"/>
      <c r="LLP14" s="33"/>
      <c r="LLQ14" s="33"/>
      <c r="LLR14" s="33"/>
      <c r="LLS14" s="33"/>
      <c r="LLT14" s="33"/>
      <c r="LLU14" s="33"/>
      <c r="LLV14" s="33"/>
      <c r="LLW14" s="33"/>
      <c r="LLX14" s="33"/>
      <c r="LLY14" s="33"/>
      <c r="LLZ14" s="33"/>
      <c r="LMA14" s="33"/>
      <c r="LMB14" s="33"/>
      <c r="LMC14" s="33"/>
      <c r="LMD14" s="33"/>
      <c r="LME14" s="33"/>
      <c r="LMF14" s="33"/>
      <c r="LMG14" s="33"/>
      <c r="LMH14" s="33"/>
      <c r="LMI14" s="33"/>
      <c r="LMJ14" s="33"/>
      <c r="LMK14" s="33"/>
      <c r="LML14" s="33"/>
      <c r="LMM14" s="33"/>
      <c r="LMN14" s="33"/>
      <c r="LMO14" s="33"/>
      <c r="LMP14" s="33"/>
      <c r="LMQ14" s="33"/>
      <c r="LMR14" s="33"/>
      <c r="LMS14" s="33"/>
      <c r="LMT14" s="33"/>
      <c r="LMU14" s="33"/>
      <c r="LMV14" s="33"/>
      <c r="LMW14" s="33"/>
      <c r="LMX14" s="33"/>
      <c r="LMY14" s="33"/>
      <c r="LMZ14" s="33"/>
      <c r="LNA14" s="33"/>
      <c r="LNB14" s="33"/>
      <c r="LNC14" s="33"/>
      <c r="LND14" s="33"/>
      <c r="LNE14" s="33"/>
      <c r="LNF14" s="33"/>
      <c r="LNG14" s="33"/>
      <c r="LNH14" s="33"/>
      <c r="LNI14" s="33"/>
      <c r="LNJ14" s="33"/>
      <c r="LNK14" s="33"/>
      <c r="LNL14" s="33"/>
      <c r="LNM14" s="33"/>
      <c r="LNN14" s="33"/>
      <c r="LNO14" s="33"/>
      <c r="LNP14" s="33"/>
      <c r="LNQ14" s="33"/>
      <c r="LNR14" s="33"/>
      <c r="LNS14" s="33"/>
      <c r="LNT14" s="33"/>
      <c r="LNU14" s="33"/>
      <c r="LNV14" s="33"/>
      <c r="LNW14" s="33"/>
      <c r="LNX14" s="33"/>
      <c r="LNY14" s="33"/>
      <c r="LNZ14" s="33"/>
      <c r="LOA14" s="33"/>
      <c r="LOB14" s="33"/>
      <c r="LOC14" s="33"/>
      <c r="LOD14" s="33"/>
      <c r="LOE14" s="33"/>
      <c r="LOF14" s="33"/>
      <c r="LOG14" s="33"/>
      <c r="LOH14" s="33"/>
      <c r="LOI14" s="33"/>
      <c r="LOJ14" s="33"/>
      <c r="LOK14" s="33"/>
      <c r="LOL14" s="33"/>
      <c r="LOM14" s="33"/>
      <c r="LON14" s="33"/>
      <c r="LOO14" s="33"/>
      <c r="LOP14" s="33"/>
      <c r="LOQ14" s="33"/>
      <c r="LOR14" s="33"/>
      <c r="LOS14" s="33"/>
      <c r="LOT14" s="33"/>
      <c r="LOU14" s="33"/>
      <c r="LOV14" s="33"/>
      <c r="LOW14" s="33"/>
      <c r="LOX14" s="33"/>
      <c r="LOY14" s="33"/>
      <c r="LOZ14" s="33"/>
      <c r="LPA14" s="33"/>
      <c r="LPB14" s="33"/>
      <c r="LPC14" s="33"/>
      <c r="LPD14" s="33"/>
      <c r="LPE14" s="33"/>
      <c r="LPF14" s="33"/>
      <c r="LPG14" s="33"/>
      <c r="LPH14" s="33"/>
      <c r="LPI14" s="33"/>
      <c r="LPJ14" s="33"/>
      <c r="LPK14" s="33"/>
      <c r="LPL14" s="33"/>
      <c r="LPM14" s="33"/>
      <c r="LPN14" s="33"/>
      <c r="LPO14" s="33"/>
      <c r="LPP14" s="33"/>
      <c r="LPQ14" s="33"/>
      <c r="LPR14" s="33"/>
      <c r="LPS14" s="33"/>
      <c r="LPT14" s="33"/>
      <c r="LPU14" s="33"/>
      <c r="LPV14" s="33"/>
      <c r="LPW14" s="33"/>
      <c r="LPX14" s="33"/>
      <c r="LPY14" s="33"/>
      <c r="LPZ14" s="33"/>
      <c r="LQA14" s="33"/>
      <c r="LQB14" s="33"/>
      <c r="LQC14" s="33"/>
      <c r="LQD14" s="33"/>
      <c r="LQE14" s="33"/>
      <c r="LQF14" s="33"/>
      <c r="LQG14" s="33"/>
      <c r="LQH14" s="33"/>
      <c r="LQI14" s="33"/>
      <c r="LQJ14" s="33"/>
      <c r="LQK14" s="33"/>
      <c r="LQL14" s="33"/>
      <c r="LQM14" s="33"/>
      <c r="LQN14" s="33"/>
      <c r="LQO14" s="33"/>
      <c r="LQP14" s="33"/>
      <c r="LQQ14" s="33"/>
      <c r="LQR14" s="33"/>
      <c r="LQS14" s="33"/>
      <c r="LQT14" s="33"/>
      <c r="LQU14" s="33"/>
      <c r="LQV14" s="33"/>
      <c r="LQW14" s="33"/>
      <c r="LQX14" s="33"/>
      <c r="LQY14" s="33"/>
      <c r="LQZ14" s="33"/>
      <c r="LRA14" s="33"/>
      <c r="LRB14" s="33"/>
      <c r="LRC14" s="33"/>
      <c r="LRD14" s="33"/>
      <c r="LRE14" s="33"/>
      <c r="LRF14" s="33"/>
      <c r="LRG14" s="33"/>
      <c r="LRH14" s="33"/>
      <c r="LRI14" s="33"/>
      <c r="LRJ14" s="33"/>
      <c r="LRK14" s="33"/>
      <c r="LRL14" s="33"/>
      <c r="LRM14" s="33"/>
      <c r="LRN14" s="33"/>
      <c r="LRO14" s="33"/>
      <c r="LRP14" s="33"/>
      <c r="LRQ14" s="33"/>
      <c r="LRR14" s="33"/>
      <c r="LRS14" s="33"/>
      <c r="LRT14" s="33"/>
      <c r="LRU14" s="33"/>
      <c r="LRV14" s="33"/>
      <c r="LRW14" s="33"/>
      <c r="LRX14" s="33"/>
      <c r="LRY14" s="33"/>
      <c r="LRZ14" s="33"/>
      <c r="LSA14" s="33"/>
      <c r="LSB14" s="33"/>
      <c r="LSC14" s="33"/>
      <c r="LSD14" s="33"/>
      <c r="LSE14" s="33"/>
      <c r="LSF14" s="33"/>
      <c r="LSG14" s="33"/>
      <c r="LSH14" s="33"/>
      <c r="LSI14" s="33"/>
      <c r="LSJ14" s="33"/>
      <c r="LSK14" s="33"/>
      <c r="LSL14" s="33"/>
      <c r="LSM14" s="33"/>
      <c r="LSN14" s="33"/>
      <c r="LSO14" s="33"/>
      <c r="LSP14" s="33"/>
      <c r="LSQ14" s="33"/>
      <c r="LSR14" s="33"/>
      <c r="LSS14" s="33"/>
      <c r="LST14" s="33"/>
      <c r="LSU14" s="33"/>
      <c r="LSV14" s="33"/>
      <c r="LSW14" s="33"/>
      <c r="LSX14" s="33"/>
      <c r="LSY14" s="33"/>
      <c r="LSZ14" s="33"/>
      <c r="LTA14" s="33"/>
      <c r="LTB14" s="33"/>
      <c r="LTC14" s="33"/>
      <c r="LTD14" s="33"/>
      <c r="LTE14" s="33"/>
      <c r="LTF14" s="33"/>
      <c r="LTG14" s="33"/>
      <c r="LTH14" s="33"/>
      <c r="LTI14" s="33"/>
      <c r="LTJ14" s="33"/>
      <c r="LTK14" s="33"/>
      <c r="LTL14" s="33"/>
      <c r="LTM14" s="33"/>
      <c r="LTN14" s="33"/>
      <c r="LTO14" s="33"/>
      <c r="LTP14" s="33"/>
      <c r="LTQ14" s="33"/>
      <c r="LTR14" s="33"/>
      <c r="LTS14" s="33"/>
      <c r="LTT14" s="33"/>
      <c r="LTU14" s="33"/>
      <c r="LTV14" s="33"/>
      <c r="LTW14" s="33"/>
      <c r="LTX14" s="33"/>
      <c r="LTY14" s="33"/>
      <c r="LTZ14" s="33"/>
      <c r="LUA14" s="33"/>
      <c r="LUB14" s="33"/>
      <c r="LUC14" s="33"/>
      <c r="LUD14" s="33"/>
      <c r="LUE14" s="33"/>
      <c r="LUF14" s="33"/>
      <c r="LUG14" s="33"/>
      <c r="LUH14" s="33"/>
      <c r="LUI14" s="33"/>
      <c r="LUJ14" s="33"/>
      <c r="LUK14" s="33"/>
      <c r="LUL14" s="33"/>
      <c r="LUM14" s="33"/>
      <c r="LUN14" s="33"/>
      <c r="LUO14" s="33"/>
      <c r="LUP14" s="33"/>
      <c r="LUQ14" s="33"/>
      <c r="LUR14" s="33"/>
      <c r="LUS14" s="33"/>
      <c r="LUT14" s="33"/>
      <c r="LUU14" s="33"/>
      <c r="LUV14" s="33"/>
      <c r="LUW14" s="33"/>
      <c r="LUX14" s="33"/>
      <c r="LUY14" s="33"/>
      <c r="LUZ14" s="33"/>
      <c r="LVA14" s="33"/>
      <c r="LVB14" s="33"/>
      <c r="LVC14" s="33"/>
      <c r="LVD14" s="33"/>
      <c r="LVE14" s="33"/>
      <c r="LVF14" s="33"/>
      <c r="LVG14" s="33"/>
      <c r="LVH14" s="33"/>
      <c r="LVI14" s="33"/>
      <c r="LVJ14" s="33"/>
      <c r="LVK14" s="33"/>
      <c r="LVL14" s="33"/>
      <c r="LVM14" s="33"/>
      <c r="LVN14" s="33"/>
      <c r="LVO14" s="33"/>
      <c r="LVP14" s="33"/>
      <c r="LVQ14" s="33"/>
      <c r="LVR14" s="33"/>
      <c r="LVS14" s="33"/>
      <c r="LVT14" s="33"/>
      <c r="LVU14" s="33"/>
      <c r="LVV14" s="33"/>
      <c r="LVW14" s="33"/>
      <c r="LVX14" s="33"/>
      <c r="LVY14" s="33"/>
      <c r="LVZ14" s="33"/>
      <c r="LWA14" s="33"/>
      <c r="LWB14" s="33"/>
      <c r="LWC14" s="33"/>
      <c r="LWD14" s="33"/>
      <c r="LWE14" s="33"/>
      <c r="LWF14" s="33"/>
      <c r="LWG14" s="33"/>
      <c r="LWH14" s="33"/>
      <c r="LWI14" s="33"/>
      <c r="LWJ14" s="33"/>
      <c r="LWK14" s="33"/>
      <c r="LWL14" s="33"/>
      <c r="LWM14" s="33"/>
      <c r="LWN14" s="33"/>
      <c r="LWO14" s="33"/>
      <c r="LWP14" s="33"/>
      <c r="LWQ14" s="33"/>
      <c r="LWR14" s="33"/>
      <c r="LWS14" s="33"/>
      <c r="LWT14" s="33"/>
      <c r="LWU14" s="33"/>
      <c r="LWV14" s="33"/>
      <c r="LWW14" s="33"/>
      <c r="LWX14" s="33"/>
      <c r="LWY14" s="33"/>
      <c r="LWZ14" s="33"/>
      <c r="LXA14" s="33"/>
      <c r="LXB14" s="33"/>
      <c r="LXC14" s="33"/>
      <c r="LXD14" s="33"/>
      <c r="LXE14" s="33"/>
      <c r="LXF14" s="33"/>
      <c r="LXG14" s="33"/>
      <c r="LXH14" s="33"/>
      <c r="LXI14" s="33"/>
      <c r="LXJ14" s="33"/>
      <c r="LXK14" s="33"/>
      <c r="LXL14" s="33"/>
      <c r="LXM14" s="33"/>
      <c r="LXN14" s="33"/>
      <c r="LXO14" s="33"/>
      <c r="LXP14" s="33"/>
      <c r="LXQ14" s="33"/>
      <c r="LXR14" s="33"/>
      <c r="LXS14" s="33"/>
      <c r="LXT14" s="33"/>
      <c r="LXU14" s="33"/>
      <c r="LXV14" s="33"/>
      <c r="LXW14" s="33"/>
      <c r="LXX14" s="33"/>
      <c r="LXY14" s="33"/>
      <c r="LXZ14" s="33"/>
      <c r="LYA14" s="33"/>
      <c r="LYB14" s="33"/>
      <c r="LYC14" s="33"/>
      <c r="LYD14" s="33"/>
      <c r="LYE14" s="33"/>
      <c r="LYF14" s="33"/>
      <c r="LYG14" s="33"/>
      <c r="LYH14" s="33"/>
      <c r="LYI14" s="33"/>
      <c r="LYJ14" s="33"/>
      <c r="LYK14" s="33"/>
      <c r="LYL14" s="33"/>
      <c r="LYM14" s="33"/>
      <c r="LYN14" s="33"/>
      <c r="LYO14" s="33"/>
      <c r="LYP14" s="33"/>
      <c r="LYQ14" s="33"/>
      <c r="LYR14" s="33"/>
      <c r="LYS14" s="33"/>
      <c r="LYT14" s="33"/>
      <c r="LYU14" s="33"/>
      <c r="LYV14" s="33"/>
      <c r="LYW14" s="33"/>
      <c r="LYX14" s="33"/>
      <c r="LYY14" s="33"/>
      <c r="LYZ14" s="33"/>
      <c r="LZA14" s="33"/>
      <c r="LZB14" s="33"/>
      <c r="LZC14" s="33"/>
      <c r="LZD14" s="33"/>
      <c r="LZE14" s="33"/>
      <c r="LZF14" s="33"/>
      <c r="LZG14" s="33"/>
      <c r="LZH14" s="33"/>
      <c r="LZI14" s="33"/>
      <c r="LZJ14" s="33"/>
      <c r="LZK14" s="33"/>
      <c r="LZL14" s="33"/>
      <c r="LZM14" s="33"/>
      <c r="LZN14" s="33"/>
      <c r="LZO14" s="33"/>
      <c r="LZP14" s="33"/>
      <c r="LZQ14" s="33"/>
      <c r="LZR14" s="33"/>
      <c r="LZS14" s="33"/>
      <c r="LZT14" s="33"/>
      <c r="LZU14" s="33"/>
      <c r="LZV14" s="33"/>
      <c r="LZW14" s="33"/>
      <c r="LZX14" s="33"/>
      <c r="LZY14" s="33"/>
      <c r="LZZ14" s="33"/>
      <c r="MAA14" s="33"/>
      <c r="MAB14" s="33"/>
      <c r="MAC14" s="33"/>
      <c r="MAD14" s="33"/>
      <c r="MAE14" s="33"/>
      <c r="MAF14" s="33"/>
      <c r="MAG14" s="33"/>
      <c r="MAH14" s="33"/>
      <c r="MAI14" s="33"/>
      <c r="MAJ14" s="33"/>
      <c r="MAK14" s="33"/>
      <c r="MAL14" s="33"/>
      <c r="MAM14" s="33"/>
      <c r="MAN14" s="33"/>
      <c r="MAO14" s="33"/>
      <c r="MAP14" s="33"/>
      <c r="MAQ14" s="33"/>
      <c r="MAR14" s="33"/>
      <c r="MAS14" s="33"/>
      <c r="MAT14" s="33"/>
      <c r="MAU14" s="33"/>
      <c r="MAV14" s="33"/>
      <c r="MAW14" s="33"/>
      <c r="MAX14" s="33"/>
      <c r="MAY14" s="33"/>
      <c r="MAZ14" s="33"/>
      <c r="MBA14" s="33"/>
      <c r="MBB14" s="33"/>
      <c r="MBC14" s="33"/>
      <c r="MBD14" s="33"/>
      <c r="MBE14" s="33"/>
      <c r="MBF14" s="33"/>
      <c r="MBG14" s="33"/>
      <c r="MBH14" s="33"/>
      <c r="MBI14" s="33"/>
      <c r="MBJ14" s="33"/>
      <c r="MBK14" s="33"/>
      <c r="MBL14" s="33"/>
      <c r="MBM14" s="33"/>
      <c r="MBN14" s="33"/>
      <c r="MBO14" s="33"/>
      <c r="MBP14" s="33"/>
      <c r="MBQ14" s="33"/>
      <c r="MBR14" s="33"/>
      <c r="MBS14" s="33"/>
      <c r="MBT14" s="33"/>
      <c r="MBU14" s="33"/>
      <c r="MBV14" s="33"/>
      <c r="MBW14" s="33"/>
      <c r="MBX14" s="33"/>
      <c r="MBY14" s="33"/>
      <c r="MBZ14" s="33"/>
      <c r="MCA14" s="33"/>
      <c r="MCB14" s="33"/>
      <c r="MCC14" s="33"/>
      <c r="MCD14" s="33"/>
      <c r="MCE14" s="33"/>
      <c r="MCF14" s="33"/>
      <c r="MCG14" s="33"/>
      <c r="MCH14" s="33"/>
      <c r="MCI14" s="33"/>
      <c r="MCJ14" s="33"/>
      <c r="MCK14" s="33"/>
      <c r="MCL14" s="33"/>
      <c r="MCM14" s="33"/>
      <c r="MCN14" s="33"/>
      <c r="MCO14" s="33"/>
      <c r="MCP14" s="33"/>
      <c r="MCQ14" s="33"/>
      <c r="MCR14" s="33"/>
      <c r="MCS14" s="33"/>
      <c r="MCT14" s="33"/>
      <c r="MCU14" s="33"/>
      <c r="MCV14" s="33"/>
      <c r="MCW14" s="33"/>
      <c r="MCX14" s="33"/>
      <c r="MCY14" s="33"/>
      <c r="MCZ14" s="33"/>
      <c r="MDA14" s="33"/>
      <c r="MDB14" s="33"/>
      <c r="MDC14" s="33"/>
      <c r="MDD14" s="33"/>
      <c r="MDE14" s="33"/>
      <c r="MDF14" s="33"/>
      <c r="MDG14" s="33"/>
      <c r="MDH14" s="33"/>
      <c r="MDI14" s="33"/>
      <c r="MDJ14" s="33"/>
      <c r="MDK14" s="33"/>
      <c r="MDL14" s="33"/>
      <c r="MDM14" s="33"/>
      <c r="MDN14" s="33"/>
      <c r="MDO14" s="33"/>
      <c r="MDP14" s="33"/>
      <c r="MDQ14" s="33"/>
      <c r="MDR14" s="33"/>
      <c r="MDS14" s="33"/>
      <c r="MDT14" s="33"/>
      <c r="MDU14" s="33"/>
      <c r="MDV14" s="33"/>
      <c r="MDW14" s="33"/>
      <c r="MDX14" s="33"/>
      <c r="MDY14" s="33"/>
      <c r="MDZ14" s="33"/>
      <c r="MEA14" s="33"/>
      <c r="MEB14" s="33"/>
      <c r="MEC14" s="33"/>
      <c r="MED14" s="33"/>
      <c r="MEE14" s="33"/>
      <c r="MEF14" s="33"/>
      <c r="MEG14" s="33"/>
      <c r="MEH14" s="33"/>
      <c r="MEI14" s="33"/>
      <c r="MEJ14" s="33"/>
      <c r="MEK14" s="33"/>
      <c r="MEL14" s="33"/>
      <c r="MEM14" s="33"/>
      <c r="MEN14" s="33"/>
      <c r="MEO14" s="33"/>
      <c r="MEP14" s="33"/>
      <c r="MEQ14" s="33"/>
      <c r="MER14" s="33"/>
      <c r="MES14" s="33"/>
      <c r="MET14" s="33"/>
      <c r="MEU14" s="33"/>
      <c r="MEV14" s="33"/>
      <c r="MEW14" s="33"/>
      <c r="MEX14" s="33"/>
      <c r="MEY14" s="33"/>
      <c r="MEZ14" s="33"/>
      <c r="MFA14" s="33"/>
      <c r="MFB14" s="33"/>
      <c r="MFC14" s="33"/>
      <c r="MFD14" s="33"/>
      <c r="MFE14" s="33"/>
      <c r="MFF14" s="33"/>
      <c r="MFG14" s="33"/>
      <c r="MFH14" s="33"/>
      <c r="MFI14" s="33"/>
      <c r="MFJ14" s="33"/>
      <c r="MFK14" s="33"/>
      <c r="MFL14" s="33"/>
      <c r="MFM14" s="33"/>
      <c r="MFN14" s="33"/>
      <c r="MFO14" s="33"/>
      <c r="MFP14" s="33"/>
      <c r="MFQ14" s="33"/>
      <c r="MFR14" s="33"/>
      <c r="MFS14" s="33"/>
      <c r="MFT14" s="33"/>
      <c r="MFU14" s="33"/>
      <c r="MFV14" s="33"/>
      <c r="MFW14" s="33"/>
      <c r="MFX14" s="33"/>
      <c r="MFY14" s="33"/>
      <c r="MFZ14" s="33"/>
      <c r="MGA14" s="33"/>
      <c r="MGB14" s="33"/>
      <c r="MGC14" s="33"/>
      <c r="MGD14" s="33"/>
      <c r="MGE14" s="33"/>
      <c r="MGF14" s="33"/>
      <c r="MGG14" s="33"/>
      <c r="MGH14" s="33"/>
      <c r="MGI14" s="33"/>
      <c r="MGJ14" s="33"/>
      <c r="MGK14" s="33"/>
      <c r="MGL14" s="33"/>
      <c r="MGM14" s="33"/>
      <c r="MGN14" s="33"/>
      <c r="MGO14" s="33"/>
      <c r="MGP14" s="33"/>
      <c r="MGQ14" s="33"/>
      <c r="MGR14" s="33"/>
      <c r="MGS14" s="33"/>
      <c r="MGT14" s="33"/>
      <c r="MGU14" s="33"/>
      <c r="MGV14" s="33"/>
      <c r="MGW14" s="33"/>
      <c r="MGX14" s="33"/>
      <c r="MGY14" s="33"/>
      <c r="MGZ14" s="33"/>
      <c r="MHA14" s="33"/>
      <c r="MHB14" s="33"/>
      <c r="MHC14" s="33"/>
      <c r="MHD14" s="33"/>
      <c r="MHE14" s="33"/>
      <c r="MHF14" s="33"/>
      <c r="MHG14" s="33"/>
      <c r="MHH14" s="33"/>
      <c r="MHI14" s="33"/>
      <c r="MHJ14" s="33"/>
      <c r="MHK14" s="33"/>
      <c r="MHL14" s="33"/>
      <c r="MHM14" s="33"/>
      <c r="MHN14" s="33"/>
      <c r="MHO14" s="33"/>
      <c r="MHP14" s="33"/>
      <c r="MHQ14" s="33"/>
      <c r="MHR14" s="33"/>
      <c r="MHS14" s="33"/>
      <c r="MHT14" s="33"/>
      <c r="MHU14" s="33"/>
      <c r="MHV14" s="33"/>
      <c r="MHW14" s="33"/>
      <c r="MHX14" s="33"/>
      <c r="MHY14" s="33"/>
      <c r="MHZ14" s="33"/>
      <c r="MIA14" s="33"/>
      <c r="MIB14" s="33"/>
      <c r="MIC14" s="33"/>
      <c r="MID14" s="33"/>
      <c r="MIE14" s="33"/>
      <c r="MIF14" s="33"/>
      <c r="MIG14" s="33"/>
      <c r="MIH14" s="33"/>
      <c r="MII14" s="33"/>
      <c r="MIJ14" s="33"/>
      <c r="MIK14" s="33"/>
      <c r="MIL14" s="33"/>
      <c r="MIM14" s="33"/>
      <c r="MIN14" s="33"/>
      <c r="MIO14" s="33"/>
      <c r="MIP14" s="33"/>
      <c r="MIQ14" s="33"/>
      <c r="MIR14" s="33"/>
      <c r="MIS14" s="33"/>
      <c r="MIT14" s="33"/>
      <c r="MIU14" s="33"/>
      <c r="MIV14" s="33"/>
      <c r="MIW14" s="33"/>
      <c r="MIX14" s="33"/>
      <c r="MIY14" s="33"/>
      <c r="MIZ14" s="33"/>
      <c r="MJA14" s="33"/>
      <c r="MJB14" s="33"/>
      <c r="MJC14" s="33"/>
      <c r="MJD14" s="33"/>
      <c r="MJE14" s="33"/>
      <c r="MJF14" s="33"/>
      <c r="MJG14" s="33"/>
      <c r="MJH14" s="33"/>
      <c r="MJI14" s="33"/>
      <c r="MJJ14" s="33"/>
      <c r="MJK14" s="33"/>
      <c r="MJL14" s="33"/>
      <c r="MJM14" s="33"/>
      <c r="MJN14" s="33"/>
      <c r="MJO14" s="33"/>
      <c r="MJP14" s="33"/>
      <c r="MJQ14" s="33"/>
      <c r="MJR14" s="33"/>
      <c r="MJS14" s="33"/>
      <c r="MJT14" s="33"/>
      <c r="MJU14" s="33"/>
      <c r="MJV14" s="33"/>
      <c r="MJW14" s="33"/>
      <c r="MJX14" s="33"/>
      <c r="MJY14" s="33"/>
      <c r="MJZ14" s="33"/>
      <c r="MKA14" s="33"/>
      <c r="MKB14" s="33"/>
      <c r="MKC14" s="33"/>
      <c r="MKD14" s="33"/>
      <c r="MKE14" s="33"/>
      <c r="MKF14" s="33"/>
      <c r="MKG14" s="33"/>
      <c r="MKH14" s="33"/>
      <c r="MKI14" s="33"/>
      <c r="MKJ14" s="33"/>
      <c r="MKK14" s="33"/>
      <c r="MKL14" s="33"/>
      <c r="MKM14" s="33"/>
      <c r="MKN14" s="33"/>
      <c r="MKO14" s="33"/>
      <c r="MKP14" s="33"/>
      <c r="MKQ14" s="33"/>
      <c r="MKR14" s="33"/>
      <c r="MKS14" s="33"/>
      <c r="MKT14" s="33"/>
      <c r="MKU14" s="33"/>
      <c r="MKV14" s="33"/>
      <c r="MKW14" s="33"/>
      <c r="MKX14" s="33"/>
      <c r="MKY14" s="33"/>
      <c r="MKZ14" s="33"/>
      <c r="MLA14" s="33"/>
      <c r="MLB14" s="33"/>
      <c r="MLC14" s="33"/>
      <c r="MLD14" s="33"/>
      <c r="MLE14" s="33"/>
      <c r="MLF14" s="33"/>
      <c r="MLG14" s="33"/>
      <c r="MLH14" s="33"/>
      <c r="MLI14" s="33"/>
      <c r="MLJ14" s="33"/>
      <c r="MLK14" s="33"/>
      <c r="MLL14" s="33"/>
      <c r="MLM14" s="33"/>
      <c r="MLN14" s="33"/>
      <c r="MLO14" s="33"/>
      <c r="MLP14" s="33"/>
      <c r="MLQ14" s="33"/>
      <c r="MLR14" s="33"/>
      <c r="MLS14" s="33"/>
      <c r="MLT14" s="33"/>
      <c r="MLU14" s="33"/>
      <c r="MLV14" s="33"/>
      <c r="MLW14" s="33"/>
      <c r="MLX14" s="33"/>
      <c r="MLY14" s="33"/>
      <c r="MLZ14" s="33"/>
      <c r="MMA14" s="33"/>
      <c r="MMB14" s="33"/>
      <c r="MMC14" s="33"/>
      <c r="MMD14" s="33"/>
      <c r="MME14" s="33"/>
      <c r="MMF14" s="33"/>
      <c r="MMG14" s="33"/>
      <c r="MMH14" s="33"/>
      <c r="MMI14" s="33"/>
      <c r="MMJ14" s="33"/>
      <c r="MMK14" s="33"/>
      <c r="MML14" s="33"/>
      <c r="MMM14" s="33"/>
      <c r="MMN14" s="33"/>
      <c r="MMO14" s="33"/>
      <c r="MMP14" s="33"/>
      <c r="MMQ14" s="33"/>
      <c r="MMR14" s="33"/>
      <c r="MMS14" s="33"/>
      <c r="MMT14" s="33"/>
      <c r="MMU14" s="33"/>
      <c r="MMV14" s="33"/>
      <c r="MMW14" s="33"/>
      <c r="MMX14" s="33"/>
      <c r="MMY14" s="33"/>
      <c r="MMZ14" s="33"/>
      <c r="MNA14" s="33"/>
      <c r="MNB14" s="33"/>
      <c r="MNC14" s="33"/>
      <c r="MND14" s="33"/>
      <c r="MNE14" s="33"/>
      <c r="MNF14" s="33"/>
      <c r="MNG14" s="33"/>
      <c r="MNH14" s="33"/>
      <c r="MNI14" s="33"/>
      <c r="MNJ14" s="33"/>
      <c r="MNK14" s="33"/>
      <c r="MNL14" s="33"/>
      <c r="MNM14" s="33"/>
      <c r="MNN14" s="33"/>
      <c r="MNO14" s="33"/>
      <c r="MNP14" s="33"/>
      <c r="MNQ14" s="33"/>
      <c r="MNR14" s="33"/>
      <c r="MNS14" s="33"/>
      <c r="MNT14" s="33"/>
      <c r="MNU14" s="33"/>
      <c r="MNV14" s="33"/>
      <c r="MNW14" s="33"/>
      <c r="MNX14" s="33"/>
      <c r="MNY14" s="33"/>
      <c r="MNZ14" s="33"/>
      <c r="MOA14" s="33"/>
      <c r="MOB14" s="33"/>
      <c r="MOC14" s="33"/>
      <c r="MOD14" s="33"/>
      <c r="MOE14" s="33"/>
      <c r="MOF14" s="33"/>
      <c r="MOG14" s="33"/>
      <c r="MOH14" s="33"/>
      <c r="MOI14" s="33"/>
      <c r="MOJ14" s="33"/>
      <c r="MOK14" s="33"/>
      <c r="MOL14" s="33"/>
      <c r="MOM14" s="33"/>
      <c r="MON14" s="33"/>
      <c r="MOO14" s="33"/>
      <c r="MOP14" s="33"/>
      <c r="MOQ14" s="33"/>
      <c r="MOR14" s="33"/>
      <c r="MOS14" s="33"/>
      <c r="MOT14" s="33"/>
      <c r="MOU14" s="33"/>
      <c r="MOV14" s="33"/>
      <c r="MOW14" s="33"/>
      <c r="MOX14" s="33"/>
      <c r="MOY14" s="33"/>
      <c r="MOZ14" s="33"/>
      <c r="MPA14" s="33"/>
      <c r="MPB14" s="33"/>
      <c r="MPC14" s="33"/>
      <c r="MPD14" s="33"/>
      <c r="MPE14" s="33"/>
      <c r="MPF14" s="33"/>
      <c r="MPG14" s="33"/>
      <c r="MPH14" s="33"/>
      <c r="MPI14" s="33"/>
      <c r="MPJ14" s="33"/>
      <c r="MPK14" s="33"/>
      <c r="MPL14" s="33"/>
      <c r="MPM14" s="33"/>
      <c r="MPN14" s="33"/>
      <c r="MPO14" s="33"/>
      <c r="MPP14" s="33"/>
      <c r="MPQ14" s="33"/>
      <c r="MPR14" s="33"/>
      <c r="MPS14" s="33"/>
      <c r="MPT14" s="33"/>
      <c r="MPU14" s="33"/>
      <c r="MPV14" s="33"/>
      <c r="MPW14" s="33"/>
      <c r="MPX14" s="33"/>
      <c r="MPY14" s="33"/>
      <c r="MPZ14" s="33"/>
      <c r="MQA14" s="33"/>
      <c r="MQB14" s="33"/>
      <c r="MQC14" s="33"/>
      <c r="MQD14" s="33"/>
      <c r="MQE14" s="33"/>
      <c r="MQF14" s="33"/>
      <c r="MQG14" s="33"/>
      <c r="MQH14" s="33"/>
      <c r="MQI14" s="33"/>
      <c r="MQJ14" s="33"/>
      <c r="MQK14" s="33"/>
      <c r="MQL14" s="33"/>
      <c r="MQM14" s="33"/>
      <c r="MQN14" s="33"/>
      <c r="MQO14" s="33"/>
      <c r="MQP14" s="33"/>
      <c r="MQQ14" s="33"/>
      <c r="MQR14" s="33"/>
      <c r="MQS14" s="33"/>
      <c r="MQT14" s="33"/>
      <c r="MQU14" s="33"/>
      <c r="MQV14" s="33"/>
      <c r="MQW14" s="33"/>
      <c r="MQX14" s="33"/>
      <c r="MQY14" s="33"/>
      <c r="MQZ14" s="33"/>
      <c r="MRA14" s="33"/>
      <c r="MRB14" s="33"/>
      <c r="MRC14" s="33"/>
      <c r="MRD14" s="33"/>
      <c r="MRE14" s="33"/>
      <c r="MRF14" s="33"/>
      <c r="MRG14" s="33"/>
      <c r="MRH14" s="33"/>
      <c r="MRI14" s="33"/>
      <c r="MRJ14" s="33"/>
      <c r="MRK14" s="33"/>
      <c r="MRL14" s="33"/>
      <c r="MRM14" s="33"/>
      <c r="MRN14" s="33"/>
      <c r="MRO14" s="33"/>
      <c r="MRP14" s="33"/>
      <c r="MRQ14" s="33"/>
      <c r="MRR14" s="33"/>
      <c r="MRS14" s="33"/>
      <c r="MRT14" s="33"/>
      <c r="MRU14" s="33"/>
      <c r="MRV14" s="33"/>
      <c r="MRW14" s="33"/>
      <c r="MRX14" s="33"/>
      <c r="MRY14" s="33"/>
      <c r="MRZ14" s="33"/>
      <c r="MSA14" s="33"/>
      <c r="MSB14" s="33"/>
      <c r="MSC14" s="33"/>
      <c r="MSD14" s="33"/>
      <c r="MSE14" s="33"/>
      <c r="MSF14" s="33"/>
      <c r="MSG14" s="33"/>
      <c r="MSH14" s="33"/>
      <c r="MSI14" s="33"/>
      <c r="MSJ14" s="33"/>
      <c r="MSK14" s="33"/>
      <c r="MSL14" s="33"/>
      <c r="MSM14" s="33"/>
      <c r="MSN14" s="33"/>
      <c r="MSO14" s="33"/>
      <c r="MSP14" s="33"/>
      <c r="MSQ14" s="33"/>
      <c r="MSR14" s="33"/>
      <c r="MSS14" s="33"/>
      <c r="MST14" s="33"/>
      <c r="MSU14" s="33"/>
      <c r="MSV14" s="33"/>
      <c r="MSW14" s="33"/>
      <c r="MSX14" s="33"/>
      <c r="MSY14" s="33"/>
      <c r="MSZ14" s="33"/>
      <c r="MTA14" s="33"/>
      <c r="MTB14" s="33"/>
      <c r="MTC14" s="33"/>
      <c r="MTD14" s="33"/>
      <c r="MTE14" s="33"/>
      <c r="MTF14" s="33"/>
      <c r="MTG14" s="33"/>
      <c r="MTH14" s="33"/>
      <c r="MTI14" s="33"/>
      <c r="MTJ14" s="33"/>
      <c r="MTK14" s="33"/>
      <c r="MTL14" s="33"/>
      <c r="MTM14" s="33"/>
      <c r="MTN14" s="33"/>
      <c r="MTO14" s="33"/>
      <c r="MTP14" s="33"/>
      <c r="MTQ14" s="33"/>
      <c r="MTR14" s="33"/>
      <c r="MTS14" s="33"/>
      <c r="MTT14" s="33"/>
      <c r="MTU14" s="33"/>
      <c r="MTV14" s="33"/>
      <c r="MTW14" s="33"/>
      <c r="MTX14" s="33"/>
      <c r="MTY14" s="33"/>
      <c r="MTZ14" s="33"/>
      <c r="MUA14" s="33"/>
      <c r="MUB14" s="33"/>
      <c r="MUC14" s="33"/>
      <c r="MUD14" s="33"/>
      <c r="MUE14" s="33"/>
      <c r="MUF14" s="33"/>
      <c r="MUG14" s="33"/>
      <c r="MUH14" s="33"/>
      <c r="MUI14" s="33"/>
      <c r="MUJ14" s="33"/>
      <c r="MUK14" s="33"/>
      <c r="MUL14" s="33"/>
      <c r="MUM14" s="33"/>
      <c r="MUN14" s="33"/>
      <c r="MUO14" s="33"/>
      <c r="MUP14" s="33"/>
      <c r="MUQ14" s="33"/>
      <c r="MUR14" s="33"/>
      <c r="MUS14" s="33"/>
      <c r="MUT14" s="33"/>
      <c r="MUU14" s="33"/>
      <c r="MUV14" s="33"/>
      <c r="MUW14" s="33"/>
      <c r="MUX14" s="33"/>
      <c r="MUY14" s="33"/>
      <c r="MUZ14" s="33"/>
      <c r="MVA14" s="33"/>
      <c r="MVB14" s="33"/>
      <c r="MVC14" s="33"/>
      <c r="MVD14" s="33"/>
      <c r="MVE14" s="33"/>
      <c r="MVF14" s="33"/>
      <c r="MVG14" s="33"/>
      <c r="MVH14" s="33"/>
      <c r="MVI14" s="33"/>
      <c r="MVJ14" s="33"/>
      <c r="MVK14" s="33"/>
      <c r="MVL14" s="33"/>
      <c r="MVM14" s="33"/>
      <c r="MVN14" s="33"/>
      <c r="MVO14" s="33"/>
      <c r="MVP14" s="33"/>
      <c r="MVQ14" s="33"/>
      <c r="MVR14" s="33"/>
      <c r="MVS14" s="33"/>
      <c r="MVT14" s="33"/>
      <c r="MVU14" s="33"/>
      <c r="MVV14" s="33"/>
      <c r="MVW14" s="33"/>
      <c r="MVX14" s="33"/>
      <c r="MVY14" s="33"/>
      <c r="MVZ14" s="33"/>
      <c r="MWA14" s="33"/>
      <c r="MWB14" s="33"/>
      <c r="MWC14" s="33"/>
      <c r="MWD14" s="33"/>
      <c r="MWE14" s="33"/>
      <c r="MWF14" s="33"/>
      <c r="MWG14" s="33"/>
      <c r="MWH14" s="33"/>
      <c r="MWI14" s="33"/>
      <c r="MWJ14" s="33"/>
      <c r="MWK14" s="33"/>
      <c r="MWL14" s="33"/>
      <c r="MWM14" s="33"/>
      <c r="MWN14" s="33"/>
      <c r="MWO14" s="33"/>
      <c r="MWP14" s="33"/>
      <c r="MWQ14" s="33"/>
      <c r="MWR14" s="33"/>
      <c r="MWS14" s="33"/>
      <c r="MWT14" s="33"/>
      <c r="MWU14" s="33"/>
      <c r="MWV14" s="33"/>
      <c r="MWW14" s="33"/>
      <c r="MWX14" s="33"/>
      <c r="MWY14" s="33"/>
      <c r="MWZ14" s="33"/>
      <c r="MXA14" s="33"/>
      <c r="MXB14" s="33"/>
      <c r="MXC14" s="33"/>
      <c r="MXD14" s="33"/>
      <c r="MXE14" s="33"/>
      <c r="MXF14" s="33"/>
      <c r="MXG14" s="33"/>
      <c r="MXH14" s="33"/>
      <c r="MXI14" s="33"/>
      <c r="MXJ14" s="33"/>
      <c r="MXK14" s="33"/>
      <c r="MXL14" s="33"/>
      <c r="MXM14" s="33"/>
      <c r="MXN14" s="33"/>
      <c r="MXO14" s="33"/>
      <c r="MXP14" s="33"/>
      <c r="MXQ14" s="33"/>
      <c r="MXR14" s="33"/>
      <c r="MXS14" s="33"/>
      <c r="MXT14" s="33"/>
      <c r="MXU14" s="33"/>
      <c r="MXV14" s="33"/>
      <c r="MXW14" s="33"/>
      <c r="MXX14" s="33"/>
      <c r="MXY14" s="33"/>
      <c r="MXZ14" s="33"/>
      <c r="MYA14" s="33"/>
      <c r="MYB14" s="33"/>
      <c r="MYC14" s="33"/>
      <c r="MYD14" s="33"/>
      <c r="MYE14" s="33"/>
      <c r="MYF14" s="33"/>
      <c r="MYG14" s="33"/>
      <c r="MYH14" s="33"/>
      <c r="MYI14" s="33"/>
      <c r="MYJ14" s="33"/>
      <c r="MYK14" s="33"/>
      <c r="MYL14" s="33"/>
      <c r="MYM14" s="33"/>
      <c r="MYN14" s="33"/>
      <c r="MYO14" s="33"/>
      <c r="MYP14" s="33"/>
      <c r="MYQ14" s="33"/>
      <c r="MYR14" s="33"/>
      <c r="MYS14" s="33"/>
      <c r="MYT14" s="33"/>
      <c r="MYU14" s="33"/>
      <c r="MYV14" s="33"/>
      <c r="MYW14" s="33"/>
      <c r="MYX14" s="33"/>
      <c r="MYY14" s="33"/>
      <c r="MYZ14" s="33"/>
      <c r="MZA14" s="33"/>
      <c r="MZB14" s="33"/>
      <c r="MZC14" s="33"/>
      <c r="MZD14" s="33"/>
      <c r="MZE14" s="33"/>
      <c r="MZF14" s="33"/>
      <c r="MZG14" s="33"/>
      <c r="MZH14" s="33"/>
      <c r="MZI14" s="33"/>
      <c r="MZJ14" s="33"/>
      <c r="MZK14" s="33"/>
      <c r="MZL14" s="33"/>
      <c r="MZM14" s="33"/>
      <c r="MZN14" s="33"/>
      <c r="MZO14" s="33"/>
      <c r="MZP14" s="33"/>
      <c r="MZQ14" s="33"/>
      <c r="MZR14" s="33"/>
      <c r="MZS14" s="33"/>
      <c r="MZT14" s="33"/>
      <c r="MZU14" s="33"/>
      <c r="MZV14" s="33"/>
      <c r="MZW14" s="33"/>
      <c r="MZX14" s="33"/>
      <c r="MZY14" s="33"/>
      <c r="MZZ14" s="33"/>
      <c r="NAA14" s="33"/>
      <c r="NAB14" s="33"/>
      <c r="NAC14" s="33"/>
      <c r="NAD14" s="33"/>
      <c r="NAE14" s="33"/>
      <c r="NAF14" s="33"/>
      <c r="NAG14" s="33"/>
      <c r="NAH14" s="33"/>
      <c r="NAI14" s="33"/>
      <c r="NAJ14" s="33"/>
      <c r="NAK14" s="33"/>
      <c r="NAL14" s="33"/>
      <c r="NAM14" s="33"/>
      <c r="NAN14" s="33"/>
      <c r="NAO14" s="33"/>
      <c r="NAP14" s="33"/>
      <c r="NAQ14" s="33"/>
      <c r="NAR14" s="33"/>
      <c r="NAS14" s="33"/>
      <c r="NAT14" s="33"/>
      <c r="NAU14" s="33"/>
      <c r="NAV14" s="33"/>
      <c r="NAW14" s="33"/>
      <c r="NAX14" s="33"/>
      <c r="NAY14" s="33"/>
      <c r="NAZ14" s="33"/>
      <c r="NBA14" s="33"/>
      <c r="NBB14" s="33"/>
      <c r="NBC14" s="33"/>
      <c r="NBD14" s="33"/>
      <c r="NBE14" s="33"/>
      <c r="NBF14" s="33"/>
      <c r="NBG14" s="33"/>
      <c r="NBH14" s="33"/>
      <c r="NBI14" s="33"/>
      <c r="NBJ14" s="33"/>
      <c r="NBK14" s="33"/>
      <c r="NBL14" s="33"/>
      <c r="NBM14" s="33"/>
      <c r="NBN14" s="33"/>
      <c r="NBO14" s="33"/>
      <c r="NBP14" s="33"/>
      <c r="NBQ14" s="33"/>
      <c r="NBR14" s="33"/>
      <c r="NBS14" s="33"/>
      <c r="NBT14" s="33"/>
      <c r="NBU14" s="33"/>
      <c r="NBV14" s="33"/>
      <c r="NBW14" s="33"/>
      <c r="NBX14" s="33"/>
      <c r="NBY14" s="33"/>
      <c r="NBZ14" s="33"/>
      <c r="NCA14" s="33"/>
      <c r="NCB14" s="33"/>
      <c r="NCC14" s="33"/>
      <c r="NCD14" s="33"/>
      <c r="NCE14" s="33"/>
      <c r="NCF14" s="33"/>
      <c r="NCG14" s="33"/>
      <c r="NCH14" s="33"/>
      <c r="NCI14" s="33"/>
      <c r="NCJ14" s="33"/>
      <c r="NCK14" s="33"/>
      <c r="NCL14" s="33"/>
      <c r="NCM14" s="33"/>
      <c r="NCN14" s="33"/>
      <c r="NCO14" s="33"/>
      <c r="NCP14" s="33"/>
      <c r="NCQ14" s="33"/>
      <c r="NCR14" s="33"/>
      <c r="NCS14" s="33"/>
      <c r="NCT14" s="33"/>
      <c r="NCU14" s="33"/>
      <c r="NCV14" s="33"/>
      <c r="NCW14" s="33"/>
      <c r="NCX14" s="33"/>
      <c r="NCY14" s="33"/>
      <c r="NCZ14" s="33"/>
      <c r="NDA14" s="33"/>
      <c r="NDB14" s="33"/>
      <c r="NDC14" s="33"/>
      <c r="NDD14" s="33"/>
      <c r="NDE14" s="33"/>
      <c r="NDF14" s="33"/>
      <c r="NDG14" s="33"/>
      <c r="NDH14" s="33"/>
      <c r="NDI14" s="33"/>
      <c r="NDJ14" s="33"/>
      <c r="NDK14" s="33"/>
      <c r="NDL14" s="33"/>
      <c r="NDM14" s="33"/>
      <c r="NDN14" s="33"/>
      <c r="NDO14" s="33"/>
      <c r="NDP14" s="33"/>
      <c r="NDQ14" s="33"/>
      <c r="NDR14" s="33"/>
      <c r="NDS14" s="33"/>
      <c r="NDT14" s="33"/>
      <c r="NDU14" s="33"/>
      <c r="NDV14" s="33"/>
      <c r="NDW14" s="33"/>
      <c r="NDX14" s="33"/>
      <c r="NDY14" s="33"/>
      <c r="NDZ14" s="33"/>
      <c r="NEA14" s="33"/>
      <c r="NEB14" s="33"/>
      <c r="NEC14" s="33"/>
      <c r="NED14" s="33"/>
      <c r="NEE14" s="33"/>
      <c r="NEF14" s="33"/>
      <c r="NEG14" s="33"/>
      <c r="NEH14" s="33"/>
      <c r="NEI14" s="33"/>
      <c r="NEJ14" s="33"/>
      <c r="NEK14" s="33"/>
      <c r="NEL14" s="33"/>
      <c r="NEM14" s="33"/>
      <c r="NEN14" s="33"/>
      <c r="NEO14" s="33"/>
      <c r="NEP14" s="33"/>
      <c r="NEQ14" s="33"/>
      <c r="NER14" s="33"/>
      <c r="NES14" s="33"/>
      <c r="NET14" s="33"/>
      <c r="NEU14" s="33"/>
      <c r="NEV14" s="33"/>
      <c r="NEW14" s="33"/>
      <c r="NEX14" s="33"/>
      <c r="NEY14" s="33"/>
      <c r="NEZ14" s="33"/>
      <c r="NFA14" s="33"/>
      <c r="NFB14" s="33"/>
      <c r="NFC14" s="33"/>
      <c r="NFD14" s="33"/>
      <c r="NFE14" s="33"/>
      <c r="NFF14" s="33"/>
      <c r="NFG14" s="33"/>
      <c r="NFH14" s="33"/>
      <c r="NFI14" s="33"/>
      <c r="NFJ14" s="33"/>
      <c r="NFK14" s="33"/>
      <c r="NFL14" s="33"/>
      <c r="NFM14" s="33"/>
      <c r="NFN14" s="33"/>
      <c r="NFO14" s="33"/>
      <c r="NFP14" s="33"/>
      <c r="NFQ14" s="33"/>
      <c r="NFR14" s="33"/>
      <c r="NFS14" s="33"/>
      <c r="NFT14" s="33"/>
      <c r="NFU14" s="33"/>
      <c r="NFV14" s="33"/>
      <c r="NFW14" s="33"/>
      <c r="NFX14" s="33"/>
      <c r="NFY14" s="33"/>
      <c r="NFZ14" s="33"/>
      <c r="NGA14" s="33"/>
      <c r="NGB14" s="33"/>
      <c r="NGC14" s="33"/>
      <c r="NGD14" s="33"/>
      <c r="NGE14" s="33"/>
      <c r="NGF14" s="33"/>
      <c r="NGG14" s="33"/>
      <c r="NGH14" s="33"/>
      <c r="NGI14" s="33"/>
      <c r="NGJ14" s="33"/>
      <c r="NGK14" s="33"/>
      <c r="NGL14" s="33"/>
      <c r="NGM14" s="33"/>
      <c r="NGN14" s="33"/>
      <c r="NGO14" s="33"/>
      <c r="NGP14" s="33"/>
      <c r="NGQ14" s="33"/>
      <c r="NGR14" s="33"/>
      <c r="NGS14" s="33"/>
      <c r="NGT14" s="33"/>
      <c r="NGU14" s="33"/>
      <c r="NGV14" s="33"/>
      <c r="NGW14" s="33"/>
      <c r="NGX14" s="33"/>
      <c r="NGY14" s="33"/>
      <c r="NGZ14" s="33"/>
      <c r="NHA14" s="33"/>
      <c r="NHB14" s="33"/>
      <c r="NHC14" s="33"/>
      <c r="NHD14" s="33"/>
      <c r="NHE14" s="33"/>
      <c r="NHF14" s="33"/>
      <c r="NHG14" s="33"/>
      <c r="NHH14" s="33"/>
      <c r="NHI14" s="33"/>
      <c r="NHJ14" s="33"/>
      <c r="NHK14" s="33"/>
      <c r="NHL14" s="33"/>
      <c r="NHM14" s="33"/>
      <c r="NHN14" s="33"/>
      <c r="NHO14" s="33"/>
      <c r="NHP14" s="33"/>
      <c r="NHQ14" s="33"/>
      <c r="NHR14" s="33"/>
      <c r="NHS14" s="33"/>
      <c r="NHT14" s="33"/>
      <c r="NHU14" s="33"/>
      <c r="NHV14" s="33"/>
      <c r="NHW14" s="33"/>
      <c r="NHX14" s="33"/>
      <c r="NHY14" s="33"/>
      <c r="NHZ14" s="33"/>
      <c r="NIA14" s="33"/>
      <c r="NIB14" s="33"/>
      <c r="NIC14" s="33"/>
      <c r="NID14" s="33"/>
      <c r="NIE14" s="33"/>
      <c r="NIF14" s="33"/>
      <c r="NIG14" s="33"/>
      <c r="NIH14" s="33"/>
      <c r="NII14" s="33"/>
      <c r="NIJ14" s="33"/>
      <c r="NIK14" s="33"/>
      <c r="NIL14" s="33"/>
      <c r="NIM14" s="33"/>
      <c r="NIN14" s="33"/>
      <c r="NIO14" s="33"/>
      <c r="NIP14" s="33"/>
      <c r="NIQ14" s="33"/>
      <c r="NIR14" s="33"/>
      <c r="NIS14" s="33"/>
      <c r="NIT14" s="33"/>
      <c r="NIU14" s="33"/>
      <c r="NIV14" s="33"/>
      <c r="NIW14" s="33"/>
      <c r="NIX14" s="33"/>
      <c r="NIY14" s="33"/>
      <c r="NIZ14" s="33"/>
      <c r="NJA14" s="33"/>
      <c r="NJB14" s="33"/>
      <c r="NJC14" s="33"/>
      <c r="NJD14" s="33"/>
      <c r="NJE14" s="33"/>
      <c r="NJF14" s="33"/>
      <c r="NJG14" s="33"/>
      <c r="NJH14" s="33"/>
      <c r="NJI14" s="33"/>
      <c r="NJJ14" s="33"/>
      <c r="NJK14" s="33"/>
      <c r="NJL14" s="33"/>
      <c r="NJM14" s="33"/>
      <c r="NJN14" s="33"/>
      <c r="NJO14" s="33"/>
      <c r="NJP14" s="33"/>
      <c r="NJQ14" s="33"/>
      <c r="NJR14" s="33"/>
      <c r="NJS14" s="33"/>
      <c r="NJT14" s="33"/>
      <c r="NJU14" s="33"/>
      <c r="NJV14" s="33"/>
      <c r="NJW14" s="33"/>
      <c r="NJX14" s="33"/>
      <c r="NJY14" s="33"/>
      <c r="NJZ14" s="33"/>
      <c r="NKA14" s="33"/>
      <c r="NKB14" s="33"/>
      <c r="NKC14" s="33"/>
      <c r="NKD14" s="33"/>
      <c r="NKE14" s="33"/>
      <c r="NKF14" s="33"/>
      <c r="NKG14" s="33"/>
      <c r="NKH14" s="33"/>
      <c r="NKI14" s="33"/>
      <c r="NKJ14" s="33"/>
      <c r="NKK14" s="33"/>
      <c r="NKL14" s="33"/>
      <c r="NKM14" s="33"/>
      <c r="NKN14" s="33"/>
      <c r="NKO14" s="33"/>
      <c r="NKP14" s="33"/>
      <c r="NKQ14" s="33"/>
      <c r="NKR14" s="33"/>
      <c r="NKS14" s="33"/>
      <c r="NKT14" s="33"/>
      <c r="NKU14" s="33"/>
      <c r="NKV14" s="33"/>
      <c r="NKW14" s="33"/>
      <c r="NKX14" s="33"/>
      <c r="NKY14" s="33"/>
      <c r="NKZ14" s="33"/>
      <c r="NLA14" s="33"/>
      <c r="NLB14" s="33"/>
      <c r="NLC14" s="33"/>
      <c r="NLD14" s="33"/>
      <c r="NLE14" s="33"/>
      <c r="NLF14" s="33"/>
      <c r="NLG14" s="33"/>
      <c r="NLH14" s="33"/>
      <c r="NLI14" s="33"/>
      <c r="NLJ14" s="33"/>
      <c r="NLK14" s="33"/>
      <c r="NLL14" s="33"/>
      <c r="NLM14" s="33"/>
      <c r="NLN14" s="33"/>
      <c r="NLO14" s="33"/>
      <c r="NLP14" s="33"/>
      <c r="NLQ14" s="33"/>
      <c r="NLR14" s="33"/>
      <c r="NLS14" s="33"/>
      <c r="NLT14" s="33"/>
      <c r="NLU14" s="33"/>
      <c r="NLV14" s="33"/>
      <c r="NLW14" s="33"/>
      <c r="NLX14" s="33"/>
      <c r="NLY14" s="33"/>
      <c r="NLZ14" s="33"/>
      <c r="NMA14" s="33"/>
      <c r="NMB14" s="33"/>
      <c r="NMC14" s="33"/>
      <c r="NMD14" s="33"/>
      <c r="NME14" s="33"/>
      <c r="NMF14" s="33"/>
      <c r="NMG14" s="33"/>
      <c r="NMH14" s="33"/>
      <c r="NMI14" s="33"/>
      <c r="NMJ14" s="33"/>
      <c r="NMK14" s="33"/>
      <c r="NML14" s="33"/>
      <c r="NMM14" s="33"/>
      <c r="NMN14" s="33"/>
      <c r="NMO14" s="33"/>
      <c r="NMP14" s="33"/>
      <c r="NMQ14" s="33"/>
      <c r="NMR14" s="33"/>
      <c r="NMS14" s="33"/>
      <c r="NMT14" s="33"/>
      <c r="NMU14" s="33"/>
      <c r="NMV14" s="33"/>
      <c r="NMW14" s="33"/>
      <c r="NMX14" s="33"/>
      <c r="NMY14" s="33"/>
      <c r="NMZ14" s="33"/>
      <c r="NNA14" s="33"/>
      <c r="NNB14" s="33"/>
      <c r="NNC14" s="33"/>
      <c r="NND14" s="33"/>
      <c r="NNE14" s="33"/>
      <c r="NNF14" s="33"/>
      <c r="NNG14" s="33"/>
      <c r="NNH14" s="33"/>
      <c r="NNI14" s="33"/>
      <c r="NNJ14" s="33"/>
      <c r="NNK14" s="33"/>
      <c r="NNL14" s="33"/>
      <c r="NNM14" s="33"/>
      <c r="NNN14" s="33"/>
      <c r="NNO14" s="33"/>
      <c r="NNP14" s="33"/>
      <c r="NNQ14" s="33"/>
      <c r="NNR14" s="33"/>
      <c r="NNS14" s="33"/>
      <c r="NNT14" s="33"/>
      <c r="NNU14" s="33"/>
      <c r="NNV14" s="33"/>
      <c r="NNW14" s="33"/>
      <c r="NNX14" s="33"/>
      <c r="NNY14" s="33"/>
      <c r="NNZ14" s="33"/>
      <c r="NOA14" s="33"/>
      <c r="NOB14" s="33"/>
      <c r="NOC14" s="33"/>
      <c r="NOD14" s="33"/>
      <c r="NOE14" s="33"/>
      <c r="NOF14" s="33"/>
      <c r="NOG14" s="33"/>
      <c r="NOH14" s="33"/>
      <c r="NOI14" s="33"/>
      <c r="NOJ14" s="33"/>
      <c r="NOK14" s="33"/>
      <c r="NOL14" s="33"/>
      <c r="NOM14" s="33"/>
      <c r="NON14" s="33"/>
      <c r="NOO14" s="33"/>
      <c r="NOP14" s="33"/>
      <c r="NOQ14" s="33"/>
      <c r="NOR14" s="33"/>
      <c r="NOS14" s="33"/>
      <c r="NOT14" s="33"/>
      <c r="NOU14" s="33"/>
      <c r="NOV14" s="33"/>
      <c r="NOW14" s="33"/>
      <c r="NOX14" s="33"/>
      <c r="NOY14" s="33"/>
      <c r="NOZ14" s="33"/>
      <c r="NPA14" s="33"/>
      <c r="NPB14" s="33"/>
      <c r="NPC14" s="33"/>
      <c r="NPD14" s="33"/>
      <c r="NPE14" s="33"/>
      <c r="NPF14" s="33"/>
      <c r="NPG14" s="33"/>
      <c r="NPH14" s="33"/>
      <c r="NPI14" s="33"/>
      <c r="NPJ14" s="33"/>
      <c r="NPK14" s="33"/>
      <c r="NPL14" s="33"/>
      <c r="NPM14" s="33"/>
      <c r="NPN14" s="33"/>
      <c r="NPO14" s="33"/>
      <c r="NPP14" s="33"/>
      <c r="NPQ14" s="33"/>
      <c r="NPR14" s="33"/>
      <c r="NPS14" s="33"/>
      <c r="NPT14" s="33"/>
      <c r="NPU14" s="33"/>
      <c r="NPV14" s="33"/>
      <c r="NPW14" s="33"/>
      <c r="NPX14" s="33"/>
      <c r="NPY14" s="33"/>
      <c r="NPZ14" s="33"/>
      <c r="NQA14" s="33"/>
      <c r="NQB14" s="33"/>
      <c r="NQC14" s="33"/>
      <c r="NQD14" s="33"/>
      <c r="NQE14" s="33"/>
      <c r="NQF14" s="33"/>
      <c r="NQG14" s="33"/>
      <c r="NQH14" s="33"/>
      <c r="NQI14" s="33"/>
      <c r="NQJ14" s="33"/>
      <c r="NQK14" s="33"/>
      <c r="NQL14" s="33"/>
      <c r="NQM14" s="33"/>
      <c r="NQN14" s="33"/>
      <c r="NQO14" s="33"/>
      <c r="NQP14" s="33"/>
      <c r="NQQ14" s="33"/>
      <c r="NQR14" s="33"/>
      <c r="NQS14" s="33"/>
      <c r="NQT14" s="33"/>
      <c r="NQU14" s="33"/>
      <c r="NQV14" s="33"/>
      <c r="NQW14" s="33"/>
      <c r="NQX14" s="33"/>
      <c r="NQY14" s="33"/>
      <c r="NQZ14" s="33"/>
      <c r="NRA14" s="33"/>
      <c r="NRB14" s="33"/>
      <c r="NRC14" s="33"/>
      <c r="NRD14" s="33"/>
      <c r="NRE14" s="33"/>
      <c r="NRF14" s="33"/>
      <c r="NRG14" s="33"/>
      <c r="NRH14" s="33"/>
      <c r="NRI14" s="33"/>
      <c r="NRJ14" s="33"/>
      <c r="NRK14" s="33"/>
      <c r="NRL14" s="33"/>
      <c r="NRM14" s="33"/>
      <c r="NRN14" s="33"/>
      <c r="NRO14" s="33"/>
      <c r="NRP14" s="33"/>
      <c r="NRQ14" s="33"/>
      <c r="NRR14" s="33"/>
      <c r="NRS14" s="33"/>
      <c r="NRT14" s="33"/>
      <c r="NRU14" s="33"/>
      <c r="NRV14" s="33"/>
      <c r="NRW14" s="33"/>
      <c r="NRX14" s="33"/>
      <c r="NRY14" s="33"/>
      <c r="NRZ14" s="33"/>
      <c r="NSA14" s="33"/>
      <c r="NSB14" s="33"/>
      <c r="NSC14" s="33"/>
      <c r="NSD14" s="33"/>
      <c r="NSE14" s="33"/>
      <c r="NSF14" s="33"/>
      <c r="NSG14" s="33"/>
      <c r="NSH14" s="33"/>
      <c r="NSI14" s="33"/>
      <c r="NSJ14" s="33"/>
      <c r="NSK14" s="33"/>
      <c r="NSL14" s="33"/>
      <c r="NSM14" s="33"/>
      <c r="NSN14" s="33"/>
      <c r="NSO14" s="33"/>
      <c r="NSP14" s="33"/>
      <c r="NSQ14" s="33"/>
      <c r="NSR14" s="33"/>
      <c r="NSS14" s="33"/>
      <c r="NST14" s="33"/>
      <c r="NSU14" s="33"/>
      <c r="NSV14" s="33"/>
      <c r="NSW14" s="33"/>
      <c r="NSX14" s="33"/>
      <c r="NSY14" s="33"/>
      <c r="NSZ14" s="33"/>
      <c r="NTA14" s="33"/>
      <c r="NTB14" s="33"/>
      <c r="NTC14" s="33"/>
      <c r="NTD14" s="33"/>
      <c r="NTE14" s="33"/>
      <c r="NTF14" s="33"/>
      <c r="NTG14" s="33"/>
      <c r="NTH14" s="33"/>
      <c r="NTI14" s="33"/>
      <c r="NTJ14" s="33"/>
      <c r="NTK14" s="33"/>
      <c r="NTL14" s="33"/>
      <c r="NTM14" s="33"/>
      <c r="NTN14" s="33"/>
      <c r="NTO14" s="33"/>
      <c r="NTP14" s="33"/>
      <c r="NTQ14" s="33"/>
      <c r="NTR14" s="33"/>
      <c r="NTS14" s="33"/>
      <c r="NTT14" s="33"/>
      <c r="NTU14" s="33"/>
      <c r="NTV14" s="33"/>
      <c r="NTW14" s="33"/>
      <c r="NTX14" s="33"/>
      <c r="NTY14" s="33"/>
      <c r="NTZ14" s="33"/>
      <c r="NUA14" s="33"/>
      <c r="NUB14" s="33"/>
      <c r="NUC14" s="33"/>
      <c r="NUD14" s="33"/>
      <c r="NUE14" s="33"/>
      <c r="NUF14" s="33"/>
      <c r="NUG14" s="33"/>
      <c r="NUH14" s="33"/>
      <c r="NUI14" s="33"/>
      <c r="NUJ14" s="33"/>
      <c r="NUK14" s="33"/>
      <c r="NUL14" s="33"/>
      <c r="NUM14" s="33"/>
      <c r="NUN14" s="33"/>
      <c r="NUO14" s="33"/>
      <c r="NUP14" s="33"/>
      <c r="NUQ14" s="33"/>
      <c r="NUR14" s="33"/>
      <c r="NUS14" s="33"/>
      <c r="NUT14" s="33"/>
      <c r="NUU14" s="33"/>
      <c r="NUV14" s="33"/>
      <c r="NUW14" s="33"/>
      <c r="NUX14" s="33"/>
      <c r="NUY14" s="33"/>
      <c r="NUZ14" s="33"/>
      <c r="NVA14" s="33"/>
      <c r="NVB14" s="33"/>
      <c r="NVC14" s="33"/>
      <c r="NVD14" s="33"/>
      <c r="NVE14" s="33"/>
      <c r="NVF14" s="33"/>
      <c r="NVG14" s="33"/>
      <c r="NVH14" s="33"/>
      <c r="NVI14" s="33"/>
      <c r="NVJ14" s="33"/>
      <c r="NVK14" s="33"/>
      <c r="NVL14" s="33"/>
      <c r="NVM14" s="33"/>
      <c r="NVN14" s="33"/>
      <c r="NVO14" s="33"/>
      <c r="NVP14" s="33"/>
      <c r="NVQ14" s="33"/>
      <c r="NVR14" s="33"/>
      <c r="NVS14" s="33"/>
      <c r="NVT14" s="33"/>
      <c r="NVU14" s="33"/>
      <c r="NVV14" s="33"/>
      <c r="NVW14" s="33"/>
      <c r="NVX14" s="33"/>
      <c r="NVY14" s="33"/>
      <c r="NVZ14" s="33"/>
      <c r="NWA14" s="33"/>
      <c r="NWB14" s="33"/>
      <c r="NWC14" s="33"/>
      <c r="NWD14" s="33"/>
      <c r="NWE14" s="33"/>
      <c r="NWF14" s="33"/>
      <c r="NWG14" s="33"/>
      <c r="NWH14" s="33"/>
      <c r="NWI14" s="33"/>
      <c r="NWJ14" s="33"/>
      <c r="NWK14" s="33"/>
      <c r="NWL14" s="33"/>
      <c r="NWM14" s="33"/>
      <c r="NWN14" s="33"/>
      <c r="NWO14" s="33"/>
      <c r="NWP14" s="33"/>
      <c r="NWQ14" s="33"/>
      <c r="NWR14" s="33"/>
      <c r="NWS14" s="33"/>
      <c r="NWT14" s="33"/>
      <c r="NWU14" s="33"/>
      <c r="NWV14" s="33"/>
      <c r="NWW14" s="33"/>
      <c r="NWX14" s="33"/>
      <c r="NWY14" s="33"/>
      <c r="NWZ14" s="33"/>
      <c r="NXA14" s="33"/>
      <c r="NXB14" s="33"/>
      <c r="NXC14" s="33"/>
      <c r="NXD14" s="33"/>
      <c r="NXE14" s="33"/>
      <c r="NXF14" s="33"/>
      <c r="NXG14" s="33"/>
      <c r="NXH14" s="33"/>
      <c r="NXI14" s="33"/>
      <c r="NXJ14" s="33"/>
      <c r="NXK14" s="33"/>
      <c r="NXL14" s="33"/>
      <c r="NXM14" s="33"/>
      <c r="NXN14" s="33"/>
      <c r="NXO14" s="33"/>
      <c r="NXP14" s="33"/>
      <c r="NXQ14" s="33"/>
      <c r="NXR14" s="33"/>
      <c r="NXS14" s="33"/>
      <c r="NXT14" s="33"/>
      <c r="NXU14" s="33"/>
      <c r="NXV14" s="33"/>
      <c r="NXW14" s="33"/>
      <c r="NXX14" s="33"/>
      <c r="NXY14" s="33"/>
      <c r="NXZ14" s="33"/>
      <c r="NYA14" s="33"/>
      <c r="NYB14" s="33"/>
      <c r="NYC14" s="33"/>
      <c r="NYD14" s="33"/>
      <c r="NYE14" s="33"/>
      <c r="NYF14" s="33"/>
      <c r="NYG14" s="33"/>
      <c r="NYH14" s="33"/>
      <c r="NYI14" s="33"/>
      <c r="NYJ14" s="33"/>
      <c r="NYK14" s="33"/>
      <c r="NYL14" s="33"/>
      <c r="NYM14" s="33"/>
      <c r="NYN14" s="33"/>
      <c r="NYO14" s="33"/>
      <c r="NYP14" s="33"/>
      <c r="NYQ14" s="33"/>
      <c r="NYR14" s="33"/>
      <c r="NYS14" s="33"/>
      <c r="NYT14" s="33"/>
      <c r="NYU14" s="33"/>
      <c r="NYV14" s="33"/>
      <c r="NYW14" s="33"/>
      <c r="NYX14" s="33"/>
      <c r="NYY14" s="33"/>
      <c r="NYZ14" s="33"/>
      <c r="NZA14" s="33"/>
      <c r="NZB14" s="33"/>
      <c r="NZC14" s="33"/>
      <c r="NZD14" s="33"/>
      <c r="NZE14" s="33"/>
      <c r="NZF14" s="33"/>
      <c r="NZG14" s="33"/>
      <c r="NZH14" s="33"/>
      <c r="NZI14" s="33"/>
      <c r="NZJ14" s="33"/>
      <c r="NZK14" s="33"/>
      <c r="NZL14" s="33"/>
      <c r="NZM14" s="33"/>
      <c r="NZN14" s="33"/>
      <c r="NZO14" s="33"/>
      <c r="NZP14" s="33"/>
      <c r="NZQ14" s="33"/>
      <c r="NZR14" s="33"/>
      <c r="NZS14" s="33"/>
      <c r="NZT14" s="33"/>
      <c r="NZU14" s="33"/>
      <c r="NZV14" s="33"/>
      <c r="NZW14" s="33"/>
      <c r="NZX14" s="33"/>
      <c r="NZY14" s="33"/>
      <c r="NZZ14" s="33"/>
      <c r="OAA14" s="33"/>
      <c r="OAB14" s="33"/>
      <c r="OAC14" s="33"/>
      <c r="OAD14" s="33"/>
      <c r="OAE14" s="33"/>
      <c r="OAF14" s="33"/>
      <c r="OAG14" s="33"/>
      <c r="OAH14" s="33"/>
      <c r="OAI14" s="33"/>
      <c r="OAJ14" s="33"/>
      <c r="OAK14" s="33"/>
      <c r="OAL14" s="33"/>
      <c r="OAM14" s="33"/>
      <c r="OAN14" s="33"/>
      <c r="OAO14" s="33"/>
      <c r="OAP14" s="33"/>
      <c r="OAQ14" s="33"/>
      <c r="OAR14" s="33"/>
      <c r="OAS14" s="33"/>
      <c r="OAT14" s="33"/>
      <c r="OAU14" s="33"/>
      <c r="OAV14" s="33"/>
      <c r="OAW14" s="33"/>
      <c r="OAX14" s="33"/>
      <c r="OAY14" s="33"/>
      <c r="OAZ14" s="33"/>
      <c r="OBA14" s="33"/>
      <c r="OBB14" s="33"/>
      <c r="OBC14" s="33"/>
      <c r="OBD14" s="33"/>
      <c r="OBE14" s="33"/>
      <c r="OBF14" s="33"/>
      <c r="OBG14" s="33"/>
      <c r="OBH14" s="33"/>
      <c r="OBI14" s="33"/>
      <c r="OBJ14" s="33"/>
      <c r="OBK14" s="33"/>
      <c r="OBL14" s="33"/>
      <c r="OBM14" s="33"/>
      <c r="OBN14" s="33"/>
      <c r="OBO14" s="33"/>
      <c r="OBP14" s="33"/>
      <c r="OBQ14" s="33"/>
      <c r="OBR14" s="33"/>
      <c r="OBS14" s="33"/>
      <c r="OBT14" s="33"/>
      <c r="OBU14" s="33"/>
      <c r="OBV14" s="33"/>
      <c r="OBW14" s="33"/>
      <c r="OBX14" s="33"/>
      <c r="OBY14" s="33"/>
      <c r="OBZ14" s="33"/>
      <c r="OCA14" s="33"/>
      <c r="OCB14" s="33"/>
      <c r="OCC14" s="33"/>
      <c r="OCD14" s="33"/>
      <c r="OCE14" s="33"/>
      <c r="OCF14" s="33"/>
      <c r="OCG14" s="33"/>
      <c r="OCH14" s="33"/>
      <c r="OCI14" s="33"/>
      <c r="OCJ14" s="33"/>
      <c r="OCK14" s="33"/>
      <c r="OCL14" s="33"/>
      <c r="OCM14" s="33"/>
      <c r="OCN14" s="33"/>
      <c r="OCO14" s="33"/>
      <c r="OCP14" s="33"/>
      <c r="OCQ14" s="33"/>
      <c r="OCR14" s="33"/>
      <c r="OCS14" s="33"/>
      <c r="OCT14" s="33"/>
      <c r="OCU14" s="33"/>
      <c r="OCV14" s="33"/>
      <c r="OCW14" s="33"/>
      <c r="OCX14" s="33"/>
      <c r="OCY14" s="33"/>
      <c r="OCZ14" s="33"/>
      <c r="ODA14" s="33"/>
      <c r="ODB14" s="33"/>
      <c r="ODC14" s="33"/>
      <c r="ODD14" s="33"/>
      <c r="ODE14" s="33"/>
      <c r="ODF14" s="33"/>
      <c r="ODG14" s="33"/>
      <c r="ODH14" s="33"/>
      <c r="ODI14" s="33"/>
      <c r="ODJ14" s="33"/>
      <c r="ODK14" s="33"/>
      <c r="ODL14" s="33"/>
      <c r="ODM14" s="33"/>
      <c r="ODN14" s="33"/>
      <c r="ODO14" s="33"/>
      <c r="ODP14" s="33"/>
      <c r="ODQ14" s="33"/>
      <c r="ODR14" s="33"/>
      <c r="ODS14" s="33"/>
      <c r="ODT14" s="33"/>
      <c r="ODU14" s="33"/>
      <c r="ODV14" s="33"/>
      <c r="ODW14" s="33"/>
      <c r="ODX14" s="33"/>
      <c r="ODY14" s="33"/>
      <c r="ODZ14" s="33"/>
      <c r="OEA14" s="33"/>
      <c r="OEB14" s="33"/>
      <c r="OEC14" s="33"/>
      <c r="OED14" s="33"/>
      <c r="OEE14" s="33"/>
      <c r="OEF14" s="33"/>
      <c r="OEG14" s="33"/>
      <c r="OEH14" s="33"/>
      <c r="OEI14" s="33"/>
      <c r="OEJ14" s="33"/>
      <c r="OEK14" s="33"/>
      <c r="OEL14" s="33"/>
      <c r="OEM14" s="33"/>
      <c r="OEN14" s="33"/>
      <c r="OEO14" s="33"/>
      <c r="OEP14" s="33"/>
      <c r="OEQ14" s="33"/>
      <c r="OER14" s="33"/>
      <c r="OES14" s="33"/>
      <c r="OET14" s="33"/>
      <c r="OEU14" s="33"/>
      <c r="OEV14" s="33"/>
      <c r="OEW14" s="33"/>
      <c r="OEX14" s="33"/>
      <c r="OEY14" s="33"/>
      <c r="OEZ14" s="33"/>
      <c r="OFA14" s="33"/>
      <c r="OFB14" s="33"/>
      <c r="OFC14" s="33"/>
      <c r="OFD14" s="33"/>
      <c r="OFE14" s="33"/>
      <c r="OFF14" s="33"/>
      <c r="OFG14" s="33"/>
      <c r="OFH14" s="33"/>
      <c r="OFI14" s="33"/>
      <c r="OFJ14" s="33"/>
      <c r="OFK14" s="33"/>
      <c r="OFL14" s="33"/>
      <c r="OFM14" s="33"/>
      <c r="OFN14" s="33"/>
      <c r="OFO14" s="33"/>
      <c r="OFP14" s="33"/>
      <c r="OFQ14" s="33"/>
      <c r="OFR14" s="33"/>
      <c r="OFS14" s="33"/>
      <c r="OFT14" s="33"/>
      <c r="OFU14" s="33"/>
      <c r="OFV14" s="33"/>
      <c r="OFW14" s="33"/>
      <c r="OFX14" s="33"/>
      <c r="OFY14" s="33"/>
      <c r="OFZ14" s="33"/>
      <c r="OGA14" s="33"/>
      <c r="OGB14" s="33"/>
      <c r="OGC14" s="33"/>
      <c r="OGD14" s="33"/>
      <c r="OGE14" s="33"/>
      <c r="OGF14" s="33"/>
      <c r="OGG14" s="33"/>
      <c r="OGH14" s="33"/>
      <c r="OGI14" s="33"/>
      <c r="OGJ14" s="33"/>
      <c r="OGK14" s="33"/>
      <c r="OGL14" s="33"/>
      <c r="OGM14" s="33"/>
      <c r="OGN14" s="33"/>
      <c r="OGO14" s="33"/>
      <c r="OGP14" s="33"/>
      <c r="OGQ14" s="33"/>
      <c r="OGR14" s="33"/>
      <c r="OGS14" s="33"/>
      <c r="OGT14" s="33"/>
      <c r="OGU14" s="33"/>
      <c r="OGV14" s="33"/>
      <c r="OGW14" s="33"/>
      <c r="OGX14" s="33"/>
      <c r="OGY14" s="33"/>
      <c r="OGZ14" s="33"/>
      <c r="OHA14" s="33"/>
      <c r="OHB14" s="33"/>
      <c r="OHC14" s="33"/>
      <c r="OHD14" s="33"/>
      <c r="OHE14" s="33"/>
      <c r="OHF14" s="33"/>
      <c r="OHG14" s="33"/>
      <c r="OHH14" s="33"/>
      <c r="OHI14" s="33"/>
      <c r="OHJ14" s="33"/>
      <c r="OHK14" s="33"/>
      <c r="OHL14" s="33"/>
      <c r="OHM14" s="33"/>
      <c r="OHN14" s="33"/>
      <c r="OHO14" s="33"/>
      <c r="OHP14" s="33"/>
      <c r="OHQ14" s="33"/>
      <c r="OHR14" s="33"/>
      <c r="OHS14" s="33"/>
      <c r="OHT14" s="33"/>
      <c r="OHU14" s="33"/>
      <c r="OHV14" s="33"/>
      <c r="OHW14" s="33"/>
      <c r="OHX14" s="33"/>
      <c r="OHY14" s="33"/>
      <c r="OHZ14" s="33"/>
      <c r="OIA14" s="33"/>
      <c r="OIB14" s="33"/>
      <c r="OIC14" s="33"/>
      <c r="OID14" s="33"/>
      <c r="OIE14" s="33"/>
      <c r="OIF14" s="33"/>
      <c r="OIG14" s="33"/>
      <c r="OIH14" s="33"/>
      <c r="OII14" s="33"/>
      <c r="OIJ14" s="33"/>
      <c r="OIK14" s="33"/>
      <c r="OIL14" s="33"/>
      <c r="OIM14" s="33"/>
      <c r="OIN14" s="33"/>
      <c r="OIO14" s="33"/>
      <c r="OIP14" s="33"/>
      <c r="OIQ14" s="33"/>
      <c r="OIR14" s="33"/>
      <c r="OIS14" s="33"/>
      <c r="OIT14" s="33"/>
      <c r="OIU14" s="33"/>
      <c r="OIV14" s="33"/>
      <c r="OIW14" s="33"/>
      <c r="OIX14" s="33"/>
      <c r="OIY14" s="33"/>
      <c r="OIZ14" s="33"/>
      <c r="OJA14" s="33"/>
      <c r="OJB14" s="33"/>
      <c r="OJC14" s="33"/>
      <c r="OJD14" s="33"/>
      <c r="OJE14" s="33"/>
      <c r="OJF14" s="33"/>
      <c r="OJG14" s="33"/>
      <c r="OJH14" s="33"/>
      <c r="OJI14" s="33"/>
      <c r="OJJ14" s="33"/>
      <c r="OJK14" s="33"/>
      <c r="OJL14" s="33"/>
      <c r="OJM14" s="33"/>
      <c r="OJN14" s="33"/>
      <c r="OJO14" s="33"/>
      <c r="OJP14" s="33"/>
      <c r="OJQ14" s="33"/>
      <c r="OJR14" s="33"/>
      <c r="OJS14" s="33"/>
      <c r="OJT14" s="33"/>
      <c r="OJU14" s="33"/>
      <c r="OJV14" s="33"/>
      <c r="OJW14" s="33"/>
      <c r="OJX14" s="33"/>
      <c r="OJY14" s="33"/>
      <c r="OJZ14" s="33"/>
      <c r="OKA14" s="33"/>
      <c r="OKB14" s="33"/>
      <c r="OKC14" s="33"/>
      <c r="OKD14" s="33"/>
      <c r="OKE14" s="33"/>
      <c r="OKF14" s="33"/>
      <c r="OKG14" s="33"/>
      <c r="OKH14" s="33"/>
      <c r="OKI14" s="33"/>
      <c r="OKJ14" s="33"/>
      <c r="OKK14" s="33"/>
      <c r="OKL14" s="33"/>
      <c r="OKM14" s="33"/>
      <c r="OKN14" s="33"/>
      <c r="OKO14" s="33"/>
      <c r="OKP14" s="33"/>
      <c r="OKQ14" s="33"/>
      <c r="OKR14" s="33"/>
      <c r="OKS14" s="33"/>
      <c r="OKT14" s="33"/>
      <c r="OKU14" s="33"/>
      <c r="OKV14" s="33"/>
      <c r="OKW14" s="33"/>
      <c r="OKX14" s="33"/>
      <c r="OKY14" s="33"/>
      <c r="OKZ14" s="33"/>
      <c r="OLA14" s="33"/>
      <c r="OLB14" s="33"/>
      <c r="OLC14" s="33"/>
      <c r="OLD14" s="33"/>
      <c r="OLE14" s="33"/>
      <c r="OLF14" s="33"/>
      <c r="OLG14" s="33"/>
      <c r="OLH14" s="33"/>
      <c r="OLI14" s="33"/>
      <c r="OLJ14" s="33"/>
      <c r="OLK14" s="33"/>
      <c r="OLL14" s="33"/>
      <c r="OLM14" s="33"/>
      <c r="OLN14" s="33"/>
      <c r="OLO14" s="33"/>
      <c r="OLP14" s="33"/>
      <c r="OLQ14" s="33"/>
      <c r="OLR14" s="33"/>
      <c r="OLS14" s="33"/>
      <c r="OLT14" s="33"/>
      <c r="OLU14" s="33"/>
      <c r="OLV14" s="33"/>
      <c r="OLW14" s="33"/>
      <c r="OLX14" s="33"/>
      <c r="OLY14" s="33"/>
      <c r="OLZ14" s="33"/>
      <c r="OMA14" s="33"/>
      <c r="OMB14" s="33"/>
      <c r="OMC14" s="33"/>
      <c r="OMD14" s="33"/>
      <c r="OME14" s="33"/>
      <c r="OMF14" s="33"/>
      <c r="OMG14" s="33"/>
      <c r="OMH14" s="33"/>
      <c r="OMI14" s="33"/>
      <c r="OMJ14" s="33"/>
      <c r="OMK14" s="33"/>
      <c r="OML14" s="33"/>
      <c r="OMM14" s="33"/>
      <c r="OMN14" s="33"/>
      <c r="OMO14" s="33"/>
      <c r="OMP14" s="33"/>
      <c r="OMQ14" s="33"/>
      <c r="OMR14" s="33"/>
      <c r="OMS14" s="33"/>
      <c r="OMT14" s="33"/>
      <c r="OMU14" s="33"/>
      <c r="OMV14" s="33"/>
      <c r="OMW14" s="33"/>
      <c r="OMX14" s="33"/>
      <c r="OMY14" s="33"/>
      <c r="OMZ14" s="33"/>
      <c r="ONA14" s="33"/>
      <c r="ONB14" s="33"/>
      <c r="ONC14" s="33"/>
      <c r="OND14" s="33"/>
      <c r="ONE14" s="33"/>
      <c r="ONF14" s="33"/>
      <c r="ONG14" s="33"/>
      <c r="ONH14" s="33"/>
      <c r="ONI14" s="33"/>
      <c r="ONJ14" s="33"/>
      <c r="ONK14" s="33"/>
      <c r="ONL14" s="33"/>
      <c r="ONM14" s="33"/>
      <c r="ONN14" s="33"/>
      <c r="ONO14" s="33"/>
      <c r="ONP14" s="33"/>
      <c r="ONQ14" s="33"/>
      <c r="ONR14" s="33"/>
      <c r="ONS14" s="33"/>
      <c r="ONT14" s="33"/>
      <c r="ONU14" s="33"/>
      <c r="ONV14" s="33"/>
      <c r="ONW14" s="33"/>
      <c r="ONX14" s="33"/>
      <c r="ONY14" s="33"/>
      <c r="ONZ14" s="33"/>
      <c r="OOA14" s="33"/>
      <c r="OOB14" s="33"/>
      <c r="OOC14" s="33"/>
      <c r="OOD14" s="33"/>
      <c r="OOE14" s="33"/>
      <c r="OOF14" s="33"/>
      <c r="OOG14" s="33"/>
      <c r="OOH14" s="33"/>
      <c r="OOI14" s="33"/>
      <c r="OOJ14" s="33"/>
      <c r="OOK14" s="33"/>
      <c r="OOL14" s="33"/>
      <c r="OOM14" s="33"/>
      <c r="OON14" s="33"/>
      <c r="OOO14" s="33"/>
      <c r="OOP14" s="33"/>
      <c r="OOQ14" s="33"/>
      <c r="OOR14" s="33"/>
      <c r="OOS14" s="33"/>
      <c r="OOT14" s="33"/>
      <c r="OOU14" s="33"/>
      <c r="OOV14" s="33"/>
      <c r="OOW14" s="33"/>
      <c r="OOX14" s="33"/>
      <c r="OOY14" s="33"/>
      <c r="OOZ14" s="33"/>
      <c r="OPA14" s="33"/>
      <c r="OPB14" s="33"/>
      <c r="OPC14" s="33"/>
      <c r="OPD14" s="33"/>
      <c r="OPE14" s="33"/>
      <c r="OPF14" s="33"/>
      <c r="OPG14" s="33"/>
      <c r="OPH14" s="33"/>
      <c r="OPI14" s="33"/>
      <c r="OPJ14" s="33"/>
      <c r="OPK14" s="33"/>
      <c r="OPL14" s="33"/>
      <c r="OPM14" s="33"/>
      <c r="OPN14" s="33"/>
      <c r="OPO14" s="33"/>
      <c r="OPP14" s="33"/>
      <c r="OPQ14" s="33"/>
      <c r="OPR14" s="33"/>
      <c r="OPS14" s="33"/>
      <c r="OPT14" s="33"/>
      <c r="OPU14" s="33"/>
      <c r="OPV14" s="33"/>
      <c r="OPW14" s="33"/>
      <c r="OPX14" s="33"/>
      <c r="OPY14" s="33"/>
      <c r="OPZ14" s="33"/>
      <c r="OQA14" s="33"/>
      <c r="OQB14" s="33"/>
      <c r="OQC14" s="33"/>
      <c r="OQD14" s="33"/>
      <c r="OQE14" s="33"/>
      <c r="OQF14" s="33"/>
      <c r="OQG14" s="33"/>
      <c r="OQH14" s="33"/>
      <c r="OQI14" s="33"/>
      <c r="OQJ14" s="33"/>
      <c r="OQK14" s="33"/>
      <c r="OQL14" s="33"/>
      <c r="OQM14" s="33"/>
      <c r="OQN14" s="33"/>
      <c r="OQO14" s="33"/>
      <c r="OQP14" s="33"/>
      <c r="OQQ14" s="33"/>
      <c r="OQR14" s="33"/>
      <c r="OQS14" s="33"/>
      <c r="OQT14" s="33"/>
      <c r="OQU14" s="33"/>
      <c r="OQV14" s="33"/>
      <c r="OQW14" s="33"/>
      <c r="OQX14" s="33"/>
      <c r="OQY14" s="33"/>
      <c r="OQZ14" s="33"/>
      <c r="ORA14" s="33"/>
      <c r="ORB14" s="33"/>
      <c r="ORC14" s="33"/>
      <c r="ORD14" s="33"/>
      <c r="ORE14" s="33"/>
      <c r="ORF14" s="33"/>
      <c r="ORG14" s="33"/>
      <c r="ORH14" s="33"/>
      <c r="ORI14" s="33"/>
      <c r="ORJ14" s="33"/>
      <c r="ORK14" s="33"/>
      <c r="ORL14" s="33"/>
      <c r="ORM14" s="33"/>
      <c r="ORN14" s="33"/>
      <c r="ORO14" s="33"/>
      <c r="ORP14" s="33"/>
      <c r="ORQ14" s="33"/>
      <c r="ORR14" s="33"/>
      <c r="ORS14" s="33"/>
      <c r="ORT14" s="33"/>
      <c r="ORU14" s="33"/>
      <c r="ORV14" s="33"/>
      <c r="ORW14" s="33"/>
      <c r="ORX14" s="33"/>
      <c r="ORY14" s="33"/>
      <c r="ORZ14" s="33"/>
      <c r="OSA14" s="33"/>
      <c r="OSB14" s="33"/>
      <c r="OSC14" s="33"/>
      <c r="OSD14" s="33"/>
      <c r="OSE14" s="33"/>
      <c r="OSF14" s="33"/>
      <c r="OSG14" s="33"/>
      <c r="OSH14" s="33"/>
      <c r="OSI14" s="33"/>
      <c r="OSJ14" s="33"/>
      <c r="OSK14" s="33"/>
      <c r="OSL14" s="33"/>
      <c r="OSM14" s="33"/>
      <c r="OSN14" s="33"/>
      <c r="OSO14" s="33"/>
      <c r="OSP14" s="33"/>
      <c r="OSQ14" s="33"/>
      <c r="OSR14" s="33"/>
      <c r="OSS14" s="33"/>
      <c r="OST14" s="33"/>
      <c r="OSU14" s="33"/>
      <c r="OSV14" s="33"/>
      <c r="OSW14" s="33"/>
      <c r="OSX14" s="33"/>
      <c r="OSY14" s="33"/>
      <c r="OSZ14" s="33"/>
      <c r="OTA14" s="33"/>
      <c r="OTB14" s="33"/>
      <c r="OTC14" s="33"/>
      <c r="OTD14" s="33"/>
      <c r="OTE14" s="33"/>
      <c r="OTF14" s="33"/>
      <c r="OTG14" s="33"/>
      <c r="OTH14" s="33"/>
      <c r="OTI14" s="33"/>
      <c r="OTJ14" s="33"/>
      <c r="OTK14" s="33"/>
      <c r="OTL14" s="33"/>
      <c r="OTM14" s="33"/>
      <c r="OTN14" s="33"/>
      <c r="OTO14" s="33"/>
      <c r="OTP14" s="33"/>
      <c r="OTQ14" s="33"/>
      <c r="OTR14" s="33"/>
      <c r="OTS14" s="33"/>
      <c r="OTT14" s="33"/>
      <c r="OTU14" s="33"/>
      <c r="OTV14" s="33"/>
      <c r="OTW14" s="33"/>
      <c r="OTX14" s="33"/>
      <c r="OTY14" s="33"/>
      <c r="OTZ14" s="33"/>
      <c r="OUA14" s="33"/>
      <c r="OUB14" s="33"/>
      <c r="OUC14" s="33"/>
      <c r="OUD14" s="33"/>
      <c r="OUE14" s="33"/>
      <c r="OUF14" s="33"/>
      <c r="OUG14" s="33"/>
      <c r="OUH14" s="33"/>
      <c r="OUI14" s="33"/>
      <c r="OUJ14" s="33"/>
      <c r="OUK14" s="33"/>
      <c r="OUL14" s="33"/>
      <c r="OUM14" s="33"/>
      <c r="OUN14" s="33"/>
      <c r="OUO14" s="33"/>
      <c r="OUP14" s="33"/>
      <c r="OUQ14" s="33"/>
      <c r="OUR14" s="33"/>
      <c r="OUS14" s="33"/>
      <c r="OUT14" s="33"/>
      <c r="OUU14" s="33"/>
      <c r="OUV14" s="33"/>
      <c r="OUW14" s="33"/>
      <c r="OUX14" s="33"/>
      <c r="OUY14" s="33"/>
      <c r="OUZ14" s="33"/>
      <c r="OVA14" s="33"/>
      <c r="OVB14" s="33"/>
      <c r="OVC14" s="33"/>
      <c r="OVD14" s="33"/>
      <c r="OVE14" s="33"/>
      <c r="OVF14" s="33"/>
      <c r="OVG14" s="33"/>
      <c r="OVH14" s="33"/>
      <c r="OVI14" s="33"/>
      <c r="OVJ14" s="33"/>
      <c r="OVK14" s="33"/>
      <c r="OVL14" s="33"/>
      <c r="OVM14" s="33"/>
      <c r="OVN14" s="33"/>
      <c r="OVO14" s="33"/>
      <c r="OVP14" s="33"/>
      <c r="OVQ14" s="33"/>
      <c r="OVR14" s="33"/>
      <c r="OVS14" s="33"/>
      <c r="OVT14" s="33"/>
      <c r="OVU14" s="33"/>
      <c r="OVV14" s="33"/>
      <c r="OVW14" s="33"/>
      <c r="OVX14" s="33"/>
      <c r="OVY14" s="33"/>
      <c r="OVZ14" s="33"/>
      <c r="OWA14" s="33"/>
      <c r="OWB14" s="33"/>
      <c r="OWC14" s="33"/>
      <c r="OWD14" s="33"/>
      <c r="OWE14" s="33"/>
      <c r="OWF14" s="33"/>
      <c r="OWG14" s="33"/>
      <c r="OWH14" s="33"/>
      <c r="OWI14" s="33"/>
      <c r="OWJ14" s="33"/>
      <c r="OWK14" s="33"/>
      <c r="OWL14" s="33"/>
      <c r="OWM14" s="33"/>
      <c r="OWN14" s="33"/>
      <c r="OWO14" s="33"/>
      <c r="OWP14" s="33"/>
      <c r="OWQ14" s="33"/>
      <c r="OWR14" s="33"/>
      <c r="OWS14" s="33"/>
      <c r="OWT14" s="33"/>
      <c r="OWU14" s="33"/>
      <c r="OWV14" s="33"/>
      <c r="OWW14" s="33"/>
      <c r="OWX14" s="33"/>
      <c r="OWY14" s="33"/>
      <c r="OWZ14" s="33"/>
      <c r="OXA14" s="33"/>
      <c r="OXB14" s="33"/>
      <c r="OXC14" s="33"/>
      <c r="OXD14" s="33"/>
      <c r="OXE14" s="33"/>
      <c r="OXF14" s="33"/>
      <c r="OXG14" s="33"/>
      <c r="OXH14" s="33"/>
      <c r="OXI14" s="33"/>
      <c r="OXJ14" s="33"/>
      <c r="OXK14" s="33"/>
      <c r="OXL14" s="33"/>
      <c r="OXM14" s="33"/>
      <c r="OXN14" s="33"/>
      <c r="OXO14" s="33"/>
      <c r="OXP14" s="33"/>
      <c r="OXQ14" s="33"/>
      <c r="OXR14" s="33"/>
      <c r="OXS14" s="33"/>
      <c r="OXT14" s="33"/>
      <c r="OXU14" s="33"/>
      <c r="OXV14" s="33"/>
      <c r="OXW14" s="33"/>
      <c r="OXX14" s="33"/>
      <c r="OXY14" s="33"/>
      <c r="OXZ14" s="33"/>
      <c r="OYA14" s="33"/>
      <c r="OYB14" s="33"/>
      <c r="OYC14" s="33"/>
      <c r="OYD14" s="33"/>
      <c r="OYE14" s="33"/>
      <c r="OYF14" s="33"/>
      <c r="OYG14" s="33"/>
      <c r="OYH14" s="33"/>
      <c r="OYI14" s="33"/>
      <c r="OYJ14" s="33"/>
      <c r="OYK14" s="33"/>
      <c r="OYL14" s="33"/>
      <c r="OYM14" s="33"/>
      <c r="OYN14" s="33"/>
      <c r="OYO14" s="33"/>
      <c r="OYP14" s="33"/>
      <c r="OYQ14" s="33"/>
      <c r="OYR14" s="33"/>
      <c r="OYS14" s="33"/>
      <c r="OYT14" s="33"/>
      <c r="OYU14" s="33"/>
      <c r="OYV14" s="33"/>
      <c r="OYW14" s="33"/>
      <c r="OYX14" s="33"/>
      <c r="OYY14" s="33"/>
      <c r="OYZ14" s="33"/>
      <c r="OZA14" s="33"/>
      <c r="OZB14" s="33"/>
      <c r="OZC14" s="33"/>
      <c r="OZD14" s="33"/>
      <c r="OZE14" s="33"/>
      <c r="OZF14" s="33"/>
      <c r="OZG14" s="33"/>
      <c r="OZH14" s="33"/>
      <c r="OZI14" s="33"/>
      <c r="OZJ14" s="33"/>
      <c r="OZK14" s="33"/>
      <c r="OZL14" s="33"/>
      <c r="OZM14" s="33"/>
      <c r="OZN14" s="33"/>
      <c r="OZO14" s="33"/>
      <c r="OZP14" s="33"/>
      <c r="OZQ14" s="33"/>
      <c r="OZR14" s="33"/>
      <c r="OZS14" s="33"/>
      <c r="OZT14" s="33"/>
      <c r="OZU14" s="33"/>
      <c r="OZV14" s="33"/>
      <c r="OZW14" s="33"/>
      <c r="OZX14" s="33"/>
      <c r="OZY14" s="33"/>
      <c r="OZZ14" s="33"/>
      <c r="PAA14" s="33"/>
      <c r="PAB14" s="33"/>
      <c r="PAC14" s="33"/>
      <c r="PAD14" s="33"/>
      <c r="PAE14" s="33"/>
      <c r="PAF14" s="33"/>
      <c r="PAG14" s="33"/>
      <c r="PAH14" s="33"/>
      <c r="PAI14" s="33"/>
      <c r="PAJ14" s="33"/>
      <c r="PAK14" s="33"/>
      <c r="PAL14" s="33"/>
      <c r="PAM14" s="33"/>
      <c r="PAN14" s="33"/>
      <c r="PAO14" s="33"/>
      <c r="PAP14" s="33"/>
      <c r="PAQ14" s="33"/>
      <c r="PAR14" s="33"/>
      <c r="PAS14" s="33"/>
      <c r="PAT14" s="33"/>
      <c r="PAU14" s="33"/>
      <c r="PAV14" s="33"/>
      <c r="PAW14" s="33"/>
      <c r="PAX14" s="33"/>
      <c r="PAY14" s="33"/>
      <c r="PAZ14" s="33"/>
      <c r="PBA14" s="33"/>
      <c r="PBB14" s="33"/>
      <c r="PBC14" s="33"/>
      <c r="PBD14" s="33"/>
      <c r="PBE14" s="33"/>
      <c r="PBF14" s="33"/>
      <c r="PBG14" s="33"/>
      <c r="PBH14" s="33"/>
      <c r="PBI14" s="33"/>
      <c r="PBJ14" s="33"/>
      <c r="PBK14" s="33"/>
      <c r="PBL14" s="33"/>
      <c r="PBM14" s="33"/>
      <c r="PBN14" s="33"/>
      <c r="PBO14" s="33"/>
      <c r="PBP14" s="33"/>
      <c r="PBQ14" s="33"/>
      <c r="PBR14" s="33"/>
      <c r="PBS14" s="33"/>
      <c r="PBT14" s="33"/>
      <c r="PBU14" s="33"/>
      <c r="PBV14" s="33"/>
      <c r="PBW14" s="33"/>
      <c r="PBX14" s="33"/>
      <c r="PBY14" s="33"/>
      <c r="PBZ14" s="33"/>
      <c r="PCA14" s="33"/>
      <c r="PCB14" s="33"/>
      <c r="PCC14" s="33"/>
      <c r="PCD14" s="33"/>
      <c r="PCE14" s="33"/>
      <c r="PCF14" s="33"/>
      <c r="PCG14" s="33"/>
      <c r="PCH14" s="33"/>
      <c r="PCI14" s="33"/>
      <c r="PCJ14" s="33"/>
      <c r="PCK14" s="33"/>
      <c r="PCL14" s="33"/>
      <c r="PCM14" s="33"/>
      <c r="PCN14" s="33"/>
      <c r="PCO14" s="33"/>
      <c r="PCP14" s="33"/>
      <c r="PCQ14" s="33"/>
      <c r="PCR14" s="33"/>
      <c r="PCS14" s="33"/>
      <c r="PCT14" s="33"/>
      <c r="PCU14" s="33"/>
      <c r="PCV14" s="33"/>
      <c r="PCW14" s="33"/>
      <c r="PCX14" s="33"/>
      <c r="PCY14" s="33"/>
      <c r="PCZ14" s="33"/>
      <c r="PDA14" s="33"/>
      <c r="PDB14" s="33"/>
      <c r="PDC14" s="33"/>
      <c r="PDD14" s="33"/>
      <c r="PDE14" s="33"/>
      <c r="PDF14" s="33"/>
      <c r="PDG14" s="33"/>
      <c r="PDH14" s="33"/>
      <c r="PDI14" s="33"/>
      <c r="PDJ14" s="33"/>
      <c r="PDK14" s="33"/>
      <c r="PDL14" s="33"/>
      <c r="PDM14" s="33"/>
      <c r="PDN14" s="33"/>
      <c r="PDO14" s="33"/>
      <c r="PDP14" s="33"/>
      <c r="PDQ14" s="33"/>
      <c r="PDR14" s="33"/>
      <c r="PDS14" s="33"/>
      <c r="PDT14" s="33"/>
      <c r="PDU14" s="33"/>
      <c r="PDV14" s="33"/>
      <c r="PDW14" s="33"/>
      <c r="PDX14" s="33"/>
      <c r="PDY14" s="33"/>
      <c r="PDZ14" s="33"/>
      <c r="PEA14" s="33"/>
      <c r="PEB14" s="33"/>
      <c r="PEC14" s="33"/>
      <c r="PED14" s="33"/>
      <c r="PEE14" s="33"/>
      <c r="PEF14" s="33"/>
      <c r="PEG14" s="33"/>
      <c r="PEH14" s="33"/>
      <c r="PEI14" s="33"/>
      <c r="PEJ14" s="33"/>
      <c r="PEK14" s="33"/>
      <c r="PEL14" s="33"/>
      <c r="PEM14" s="33"/>
      <c r="PEN14" s="33"/>
      <c r="PEO14" s="33"/>
      <c r="PEP14" s="33"/>
      <c r="PEQ14" s="33"/>
      <c r="PER14" s="33"/>
      <c r="PES14" s="33"/>
      <c r="PET14" s="33"/>
      <c r="PEU14" s="33"/>
      <c r="PEV14" s="33"/>
      <c r="PEW14" s="33"/>
      <c r="PEX14" s="33"/>
      <c r="PEY14" s="33"/>
      <c r="PEZ14" s="33"/>
      <c r="PFA14" s="33"/>
      <c r="PFB14" s="33"/>
      <c r="PFC14" s="33"/>
      <c r="PFD14" s="33"/>
      <c r="PFE14" s="33"/>
      <c r="PFF14" s="33"/>
      <c r="PFG14" s="33"/>
      <c r="PFH14" s="33"/>
      <c r="PFI14" s="33"/>
      <c r="PFJ14" s="33"/>
      <c r="PFK14" s="33"/>
      <c r="PFL14" s="33"/>
      <c r="PFM14" s="33"/>
      <c r="PFN14" s="33"/>
      <c r="PFO14" s="33"/>
      <c r="PFP14" s="33"/>
      <c r="PFQ14" s="33"/>
      <c r="PFR14" s="33"/>
      <c r="PFS14" s="33"/>
      <c r="PFT14" s="33"/>
      <c r="PFU14" s="33"/>
      <c r="PFV14" s="33"/>
      <c r="PFW14" s="33"/>
      <c r="PFX14" s="33"/>
      <c r="PFY14" s="33"/>
      <c r="PFZ14" s="33"/>
      <c r="PGA14" s="33"/>
      <c r="PGB14" s="33"/>
      <c r="PGC14" s="33"/>
      <c r="PGD14" s="33"/>
      <c r="PGE14" s="33"/>
      <c r="PGF14" s="33"/>
      <c r="PGG14" s="33"/>
      <c r="PGH14" s="33"/>
      <c r="PGI14" s="33"/>
      <c r="PGJ14" s="33"/>
      <c r="PGK14" s="33"/>
      <c r="PGL14" s="33"/>
      <c r="PGM14" s="33"/>
      <c r="PGN14" s="33"/>
      <c r="PGO14" s="33"/>
      <c r="PGP14" s="33"/>
      <c r="PGQ14" s="33"/>
      <c r="PGR14" s="33"/>
      <c r="PGS14" s="33"/>
      <c r="PGT14" s="33"/>
      <c r="PGU14" s="33"/>
      <c r="PGV14" s="33"/>
      <c r="PGW14" s="33"/>
      <c r="PGX14" s="33"/>
      <c r="PGY14" s="33"/>
      <c r="PGZ14" s="33"/>
      <c r="PHA14" s="33"/>
      <c r="PHB14" s="33"/>
      <c r="PHC14" s="33"/>
      <c r="PHD14" s="33"/>
      <c r="PHE14" s="33"/>
      <c r="PHF14" s="33"/>
      <c r="PHG14" s="33"/>
      <c r="PHH14" s="33"/>
      <c r="PHI14" s="33"/>
      <c r="PHJ14" s="33"/>
      <c r="PHK14" s="33"/>
      <c r="PHL14" s="33"/>
      <c r="PHM14" s="33"/>
      <c r="PHN14" s="33"/>
      <c r="PHO14" s="33"/>
      <c r="PHP14" s="33"/>
      <c r="PHQ14" s="33"/>
      <c r="PHR14" s="33"/>
      <c r="PHS14" s="33"/>
      <c r="PHT14" s="33"/>
      <c r="PHU14" s="33"/>
      <c r="PHV14" s="33"/>
      <c r="PHW14" s="33"/>
      <c r="PHX14" s="33"/>
      <c r="PHY14" s="33"/>
      <c r="PHZ14" s="33"/>
      <c r="PIA14" s="33"/>
      <c r="PIB14" s="33"/>
      <c r="PIC14" s="33"/>
      <c r="PID14" s="33"/>
      <c r="PIE14" s="33"/>
      <c r="PIF14" s="33"/>
      <c r="PIG14" s="33"/>
      <c r="PIH14" s="33"/>
      <c r="PII14" s="33"/>
      <c r="PIJ14" s="33"/>
      <c r="PIK14" s="33"/>
      <c r="PIL14" s="33"/>
      <c r="PIM14" s="33"/>
      <c r="PIN14" s="33"/>
      <c r="PIO14" s="33"/>
      <c r="PIP14" s="33"/>
      <c r="PIQ14" s="33"/>
      <c r="PIR14" s="33"/>
      <c r="PIS14" s="33"/>
      <c r="PIT14" s="33"/>
      <c r="PIU14" s="33"/>
      <c r="PIV14" s="33"/>
      <c r="PIW14" s="33"/>
      <c r="PIX14" s="33"/>
      <c r="PIY14" s="33"/>
      <c r="PIZ14" s="33"/>
      <c r="PJA14" s="33"/>
      <c r="PJB14" s="33"/>
      <c r="PJC14" s="33"/>
      <c r="PJD14" s="33"/>
      <c r="PJE14" s="33"/>
      <c r="PJF14" s="33"/>
      <c r="PJG14" s="33"/>
      <c r="PJH14" s="33"/>
      <c r="PJI14" s="33"/>
      <c r="PJJ14" s="33"/>
      <c r="PJK14" s="33"/>
      <c r="PJL14" s="33"/>
      <c r="PJM14" s="33"/>
      <c r="PJN14" s="33"/>
      <c r="PJO14" s="33"/>
      <c r="PJP14" s="33"/>
      <c r="PJQ14" s="33"/>
      <c r="PJR14" s="33"/>
      <c r="PJS14" s="33"/>
      <c r="PJT14" s="33"/>
      <c r="PJU14" s="33"/>
      <c r="PJV14" s="33"/>
      <c r="PJW14" s="33"/>
      <c r="PJX14" s="33"/>
      <c r="PJY14" s="33"/>
      <c r="PJZ14" s="33"/>
      <c r="PKA14" s="33"/>
      <c r="PKB14" s="33"/>
      <c r="PKC14" s="33"/>
      <c r="PKD14" s="33"/>
      <c r="PKE14" s="33"/>
      <c r="PKF14" s="33"/>
      <c r="PKG14" s="33"/>
      <c r="PKH14" s="33"/>
      <c r="PKI14" s="33"/>
      <c r="PKJ14" s="33"/>
      <c r="PKK14" s="33"/>
      <c r="PKL14" s="33"/>
      <c r="PKM14" s="33"/>
      <c r="PKN14" s="33"/>
      <c r="PKO14" s="33"/>
      <c r="PKP14" s="33"/>
      <c r="PKQ14" s="33"/>
      <c r="PKR14" s="33"/>
      <c r="PKS14" s="33"/>
      <c r="PKT14" s="33"/>
      <c r="PKU14" s="33"/>
      <c r="PKV14" s="33"/>
      <c r="PKW14" s="33"/>
      <c r="PKX14" s="33"/>
      <c r="PKY14" s="33"/>
      <c r="PKZ14" s="33"/>
      <c r="PLA14" s="33"/>
      <c r="PLB14" s="33"/>
      <c r="PLC14" s="33"/>
      <c r="PLD14" s="33"/>
      <c r="PLE14" s="33"/>
      <c r="PLF14" s="33"/>
      <c r="PLG14" s="33"/>
      <c r="PLH14" s="33"/>
      <c r="PLI14" s="33"/>
      <c r="PLJ14" s="33"/>
      <c r="PLK14" s="33"/>
      <c r="PLL14" s="33"/>
      <c r="PLM14" s="33"/>
      <c r="PLN14" s="33"/>
      <c r="PLO14" s="33"/>
      <c r="PLP14" s="33"/>
      <c r="PLQ14" s="33"/>
      <c r="PLR14" s="33"/>
      <c r="PLS14" s="33"/>
      <c r="PLT14" s="33"/>
      <c r="PLU14" s="33"/>
      <c r="PLV14" s="33"/>
      <c r="PLW14" s="33"/>
      <c r="PLX14" s="33"/>
      <c r="PLY14" s="33"/>
      <c r="PLZ14" s="33"/>
      <c r="PMA14" s="33"/>
      <c r="PMB14" s="33"/>
      <c r="PMC14" s="33"/>
      <c r="PMD14" s="33"/>
      <c r="PME14" s="33"/>
      <c r="PMF14" s="33"/>
      <c r="PMG14" s="33"/>
      <c r="PMH14" s="33"/>
      <c r="PMI14" s="33"/>
      <c r="PMJ14" s="33"/>
      <c r="PMK14" s="33"/>
      <c r="PML14" s="33"/>
      <c r="PMM14" s="33"/>
      <c r="PMN14" s="33"/>
      <c r="PMO14" s="33"/>
      <c r="PMP14" s="33"/>
      <c r="PMQ14" s="33"/>
      <c r="PMR14" s="33"/>
      <c r="PMS14" s="33"/>
      <c r="PMT14" s="33"/>
      <c r="PMU14" s="33"/>
      <c r="PMV14" s="33"/>
      <c r="PMW14" s="33"/>
      <c r="PMX14" s="33"/>
      <c r="PMY14" s="33"/>
      <c r="PMZ14" s="33"/>
      <c r="PNA14" s="33"/>
      <c r="PNB14" s="33"/>
      <c r="PNC14" s="33"/>
      <c r="PND14" s="33"/>
      <c r="PNE14" s="33"/>
      <c r="PNF14" s="33"/>
      <c r="PNG14" s="33"/>
      <c r="PNH14" s="33"/>
      <c r="PNI14" s="33"/>
      <c r="PNJ14" s="33"/>
      <c r="PNK14" s="33"/>
      <c r="PNL14" s="33"/>
      <c r="PNM14" s="33"/>
      <c r="PNN14" s="33"/>
      <c r="PNO14" s="33"/>
      <c r="PNP14" s="33"/>
      <c r="PNQ14" s="33"/>
      <c r="PNR14" s="33"/>
      <c r="PNS14" s="33"/>
      <c r="PNT14" s="33"/>
      <c r="PNU14" s="33"/>
      <c r="PNV14" s="33"/>
      <c r="PNW14" s="33"/>
      <c r="PNX14" s="33"/>
      <c r="PNY14" s="33"/>
      <c r="PNZ14" s="33"/>
      <c r="POA14" s="33"/>
      <c r="POB14" s="33"/>
      <c r="POC14" s="33"/>
      <c r="POD14" s="33"/>
      <c r="POE14" s="33"/>
      <c r="POF14" s="33"/>
      <c r="POG14" s="33"/>
      <c r="POH14" s="33"/>
      <c r="POI14" s="33"/>
      <c r="POJ14" s="33"/>
      <c r="POK14" s="33"/>
      <c r="POL14" s="33"/>
      <c r="POM14" s="33"/>
      <c r="PON14" s="33"/>
      <c r="POO14" s="33"/>
      <c r="POP14" s="33"/>
      <c r="POQ14" s="33"/>
      <c r="POR14" s="33"/>
      <c r="POS14" s="33"/>
      <c r="POT14" s="33"/>
      <c r="POU14" s="33"/>
      <c r="POV14" s="33"/>
      <c r="POW14" s="33"/>
      <c r="POX14" s="33"/>
      <c r="POY14" s="33"/>
      <c r="POZ14" s="33"/>
      <c r="PPA14" s="33"/>
      <c r="PPB14" s="33"/>
      <c r="PPC14" s="33"/>
      <c r="PPD14" s="33"/>
      <c r="PPE14" s="33"/>
      <c r="PPF14" s="33"/>
      <c r="PPG14" s="33"/>
      <c r="PPH14" s="33"/>
      <c r="PPI14" s="33"/>
      <c r="PPJ14" s="33"/>
      <c r="PPK14" s="33"/>
      <c r="PPL14" s="33"/>
      <c r="PPM14" s="33"/>
      <c r="PPN14" s="33"/>
      <c r="PPO14" s="33"/>
      <c r="PPP14" s="33"/>
      <c r="PPQ14" s="33"/>
      <c r="PPR14" s="33"/>
      <c r="PPS14" s="33"/>
      <c r="PPT14" s="33"/>
      <c r="PPU14" s="33"/>
      <c r="PPV14" s="33"/>
      <c r="PPW14" s="33"/>
      <c r="PPX14" s="33"/>
      <c r="PPY14" s="33"/>
      <c r="PPZ14" s="33"/>
      <c r="PQA14" s="33"/>
      <c r="PQB14" s="33"/>
      <c r="PQC14" s="33"/>
      <c r="PQD14" s="33"/>
      <c r="PQE14" s="33"/>
      <c r="PQF14" s="33"/>
      <c r="PQG14" s="33"/>
      <c r="PQH14" s="33"/>
      <c r="PQI14" s="33"/>
      <c r="PQJ14" s="33"/>
      <c r="PQK14" s="33"/>
      <c r="PQL14" s="33"/>
      <c r="PQM14" s="33"/>
      <c r="PQN14" s="33"/>
      <c r="PQO14" s="33"/>
      <c r="PQP14" s="33"/>
      <c r="PQQ14" s="33"/>
      <c r="PQR14" s="33"/>
      <c r="PQS14" s="33"/>
      <c r="PQT14" s="33"/>
      <c r="PQU14" s="33"/>
      <c r="PQV14" s="33"/>
      <c r="PQW14" s="33"/>
      <c r="PQX14" s="33"/>
      <c r="PQY14" s="33"/>
      <c r="PQZ14" s="33"/>
      <c r="PRA14" s="33"/>
      <c r="PRB14" s="33"/>
      <c r="PRC14" s="33"/>
      <c r="PRD14" s="33"/>
      <c r="PRE14" s="33"/>
      <c r="PRF14" s="33"/>
      <c r="PRG14" s="33"/>
      <c r="PRH14" s="33"/>
      <c r="PRI14" s="33"/>
      <c r="PRJ14" s="33"/>
      <c r="PRK14" s="33"/>
      <c r="PRL14" s="33"/>
      <c r="PRM14" s="33"/>
      <c r="PRN14" s="33"/>
      <c r="PRO14" s="33"/>
      <c r="PRP14" s="33"/>
      <c r="PRQ14" s="33"/>
      <c r="PRR14" s="33"/>
      <c r="PRS14" s="33"/>
      <c r="PRT14" s="33"/>
      <c r="PRU14" s="33"/>
      <c r="PRV14" s="33"/>
      <c r="PRW14" s="33"/>
      <c r="PRX14" s="33"/>
      <c r="PRY14" s="33"/>
      <c r="PRZ14" s="33"/>
      <c r="PSA14" s="33"/>
      <c r="PSB14" s="33"/>
      <c r="PSC14" s="33"/>
      <c r="PSD14" s="33"/>
      <c r="PSE14" s="33"/>
      <c r="PSF14" s="33"/>
      <c r="PSG14" s="33"/>
      <c r="PSH14" s="33"/>
      <c r="PSI14" s="33"/>
      <c r="PSJ14" s="33"/>
      <c r="PSK14" s="33"/>
      <c r="PSL14" s="33"/>
      <c r="PSM14" s="33"/>
      <c r="PSN14" s="33"/>
      <c r="PSO14" s="33"/>
      <c r="PSP14" s="33"/>
      <c r="PSQ14" s="33"/>
      <c r="PSR14" s="33"/>
      <c r="PSS14" s="33"/>
      <c r="PST14" s="33"/>
      <c r="PSU14" s="33"/>
      <c r="PSV14" s="33"/>
      <c r="PSW14" s="33"/>
      <c r="PSX14" s="33"/>
      <c r="PSY14" s="33"/>
      <c r="PSZ14" s="33"/>
      <c r="PTA14" s="33"/>
      <c r="PTB14" s="33"/>
      <c r="PTC14" s="33"/>
      <c r="PTD14" s="33"/>
      <c r="PTE14" s="33"/>
      <c r="PTF14" s="33"/>
      <c r="PTG14" s="33"/>
      <c r="PTH14" s="33"/>
      <c r="PTI14" s="33"/>
      <c r="PTJ14" s="33"/>
      <c r="PTK14" s="33"/>
      <c r="PTL14" s="33"/>
      <c r="PTM14" s="33"/>
      <c r="PTN14" s="33"/>
      <c r="PTO14" s="33"/>
      <c r="PTP14" s="33"/>
      <c r="PTQ14" s="33"/>
      <c r="PTR14" s="33"/>
      <c r="PTS14" s="33"/>
      <c r="PTT14" s="33"/>
      <c r="PTU14" s="33"/>
      <c r="PTV14" s="33"/>
      <c r="PTW14" s="33"/>
      <c r="PTX14" s="33"/>
      <c r="PTY14" s="33"/>
      <c r="PTZ14" s="33"/>
      <c r="PUA14" s="33"/>
      <c r="PUB14" s="33"/>
      <c r="PUC14" s="33"/>
      <c r="PUD14" s="33"/>
      <c r="PUE14" s="33"/>
      <c r="PUF14" s="33"/>
      <c r="PUG14" s="33"/>
      <c r="PUH14" s="33"/>
      <c r="PUI14" s="33"/>
      <c r="PUJ14" s="33"/>
      <c r="PUK14" s="33"/>
      <c r="PUL14" s="33"/>
      <c r="PUM14" s="33"/>
      <c r="PUN14" s="33"/>
      <c r="PUO14" s="33"/>
      <c r="PUP14" s="33"/>
      <c r="PUQ14" s="33"/>
      <c r="PUR14" s="33"/>
      <c r="PUS14" s="33"/>
      <c r="PUT14" s="33"/>
      <c r="PUU14" s="33"/>
      <c r="PUV14" s="33"/>
      <c r="PUW14" s="33"/>
      <c r="PUX14" s="33"/>
      <c r="PUY14" s="33"/>
      <c r="PUZ14" s="33"/>
      <c r="PVA14" s="33"/>
      <c r="PVB14" s="33"/>
      <c r="PVC14" s="33"/>
      <c r="PVD14" s="33"/>
      <c r="PVE14" s="33"/>
      <c r="PVF14" s="33"/>
      <c r="PVG14" s="33"/>
      <c r="PVH14" s="33"/>
      <c r="PVI14" s="33"/>
      <c r="PVJ14" s="33"/>
      <c r="PVK14" s="33"/>
      <c r="PVL14" s="33"/>
      <c r="PVM14" s="33"/>
      <c r="PVN14" s="33"/>
      <c r="PVO14" s="33"/>
      <c r="PVP14" s="33"/>
      <c r="PVQ14" s="33"/>
      <c r="PVR14" s="33"/>
      <c r="PVS14" s="33"/>
      <c r="PVT14" s="33"/>
      <c r="PVU14" s="33"/>
      <c r="PVV14" s="33"/>
      <c r="PVW14" s="33"/>
      <c r="PVX14" s="33"/>
      <c r="PVY14" s="33"/>
      <c r="PVZ14" s="33"/>
      <c r="PWA14" s="33"/>
      <c r="PWB14" s="33"/>
      <c r="PWC14" s="33"/>
      <c r="PWD14" s="33"/>
      <c r="PWE14" s="33"/>
      <c r="PWF14" s="33"/>
      <c r="PWG14" s="33"/>
      <c r="PWH14" s="33"/>
      <c r="PWI14" s="33"/>
      <c r="PWJ14" s="33"/>
      <c r="PWK14" s="33"/>
      <c r="PWL14" s="33"/>
      <c r="PWM14" s="33"/>
      <c r="PWN14" s="33"/>
      <c r="PWO14" s="33"/>
      <c r="PWP14" s="33"/>
      <c r="PWQ14" s="33"/>
      <c r="PWR14" s="33"/>
      <c r="PWS14" s="33"/>
      <c r="PWT14" s="33"/>
      <c r="PWU14" s="33"/>
      <c r="PWV14" s="33"/>
      <c r="PWW14" s="33"/>
      <c r="PWX14" s="33"/>
      <c r="PWY14" s="33"/>
      <c r="PWZ14" s="33"/>
      <c r="PXA14" s="33"/>
      <c r="PXB14" s="33"/>
      <c r="PXC14" s="33"/>
      <c r="PXD14" s="33"/>
      <c r="PXE14" s="33"/>
      <c r="PXF14" s="33"/>
      <c r="PXG14" s="33"/>
      <c r="PXH14" s="33"/>
      <c r="PXI14" s="33"/>
      <c r="PXJ14" s="33"/>
      <c r="PXK14" s="33"/>
      <c r="PXL14" s="33"/>
      <c r="PXM14" s="33"/>
      <c r="PXN14" s="33"/>
      <c r="PXO14" s="33"/>
      <c r="PXP14" s="33"/>
      <c r="PXQ14" s="33"/>
      <c r="PXR14" s="33"/>
      <c r="PXS14" s="33"/>
      <c r="PXT14" s="33"/>
      <c r="PXU14" s="33"/>
      <c r="PXV14" s="33"/>
      <c r="PXW14" s="33"/>
      <c r="PXX14" s="33"/>
      <c r="PXY14" s="33"/>
      <c r="PXZ14" s="33"/>
      <c r="PYA14" s="33"/>
      <c r="PYB14" s="33"/>
      <c r="PYC14" s="33"/>
      <c r="PYD14" s="33"/>
      <c r="PYE14" s="33"/>
      <c r="PYF14" s="33"/>
      <c r="PYG14" s="33"/>
      <c r="PYH14" s="33"/>
      <c r="PYI14" s="33"/>
      <c r="PYJ14" s="33"/>
      <c r="PYK14" s="33"/>
      <c r="PYL14" s="33"/>
      <c r="PYM14" s="33"/>
      <c r="PYN14" s="33"/>
      <c r="PYO14" s="33"/>
      <c r="PYP14" s="33"/>
      <c r="PYQ14" s="33"/>
      <c r="PYR14" s="33"/>
      <c r="PYS14" s="33"/>
      <c r="PYT14" s="33"/>
      <c r="PYU14" s="33"/>
      <c r="PYV14" s="33"/>
      <c r="PYW14" s="33"/>
      <c r="PYX14" s="33"/>
      <c r="PYY14" s="33"/>
      <c r="PYZ14" s="33"/>
      <c r="PZA14" s="33"/>
      <c r="PZB14" s="33"/>
      <c r="PZC14" s="33"/>
      <c r="PZD14" s="33"/>
      <c r="PZE14" s="33"/>
      <c r="PZF14" s="33"/>
      <c r="PZG14" s="33"/>
      <c r="PZH14" s="33"/>
      <c r="PZI14" s="33"/>
      <c r="PZJ14" s="33"/>
      <c r="PZK14" s="33"/>
      <c r="PZL14" s="33"/>
      <c r="PZM14" s="33"/>
      <c r="PZN14" s="33"/>
      <c r="PZO14" s="33"/>
      <c r="PZP14" s="33"/>
      <c r="PZQ14" s="33"/>
      <c r="PZR14" s="33"/>
      <c r="PZS14" s="33"/>
      <c r="PZT14" s="33"/>
      <c r="PZU14" s="33"/>
      <c r="PZV14" s="33"/>
      <c r="PZW14" s="33"/>
      <c r="PZX14" s="33"/>
      <c r="PZY14" s="33"/>
      <c r="PZZ14" s="33"/>
      <c r="QAA14" s="33"/>
      <c r="QAB14" s="33"/>
      <c r="QAC14" s="33"/>
      <c r="QAD14" s="33"/>
      <c r="QAE14" s="33"/>
      <c r="QAF14" s="33"/>
      <c r="QAG14" s="33"/>
      <c r="QAH14" s="33"/>
      <c r="QAI14" s="33"/>
      <c r="QAJ14" s="33"/>
      <c r="QAK14" s="33"/>
      <c r="QAL14" s="33"/>
      <c r="QAM14" s="33"/>
      <c r="QAN14" s="33"/>
      <c r="QAO14" s="33"/>
      <c r="QAP14" s="33"/>
      <c r="QAQ14" s="33"/>
      <c r="QAR14" s="33"/>
      <c r="QAS14" s="33"/>
      <c r="QAT14" s="33"/>
      <c r="QAU14" s="33"/>
      <c r="QAV14" s="33"/>
      <c r="QAW14" s="33"/>
      <c r="QAX14" s="33"/>
      <c r="QAY14" s="33"/>
      <c r="QAZ14" s="33"/>
      <c r="QBA14" s="33"/>
      <c r="QBB14" s="33"/>
      <c r="QBC14" s="33"/>
      <c r="QBD14" s="33"/>
      <c r="QBE14" s="33"/>
      <c r="QBF14" s="33"/>
      <c r="QBG14" s="33"/>
      <c r="QBH14" s="33"/>
      <c r="QBI14" s="33"/>
      <c r="QBJ14" s="33"/>
      <c r="QBK14" s="33"/>
      <c r="QBL14" s="33"/>
      <c r="QBM14" s="33"/>
      <c r="QBN14" s="33"/>
      <c r="QBO14" s="33"/>
      <c r="QBP14" s="33"/>
      <c r="QBQ14" s="33"/>
      <c r="QBR14" s="33"/>
      <c r="QBS14" s="33"/>
      <c r="QBT14" s="33"/>
      <c r="QBU14" s="33"/>
      <c r="QBV14" s="33"/>
      <c r="QBW14" s="33"/>
      <c r="QBX14" s="33"/>
      <c r="QBY14" s="33"/>
      <c r="QBZ14" s="33"/>
      <c r="QCA14" s="33"/>
      <c r="QCB14" s="33"/>
      <c r="QCC14" s="33"/>
      <c r="QCD14" s="33"/>
      <c r="QCE14" s="33"/>
      <c r="QCF14" s="33"/>
      <c r="QCG14" s="33"/>
      <c r="QCH14" s="33"/>
      <c r="QCI14" s="33"/>
      <c r="QCJ14" s="33"/>
      <c r="QCK14" s="33"/>
      <c r="QCL14" s="33"/>
      <c r="QCM14" s="33"/>
      <c r="QCN14" s="33"/>
      <c r="QCO14" s="33"/>
      <c r="QCP14" s="33"/>
      <c r="QCQ14" s="33"/>
      <c r="QCR14" s="33"/>
      <c r="QCS14" s="33"/>
      <c r="QCT14" s="33"/>
      <c r="QCU14" s="33"/>
      <c r="QCV14" s="33"/>
      <c r="QCW14" s="33"/>
      <c r="QCX14" s="33"/>
      <c r="QCY14" s="33"/>
      <c r="QCZ14" s="33"/>
      <c r="QDA14" s="33"/>
      <c r="QDB14" s="33"/>
      <c r="QDC14" s="33"/>
      <c r="QDD14" s="33"/>
      <c r="QDE14" s="33"/>
      <c r="QDF14" s="33"/>
      <c r="QDG14" s="33"/>
      <c r="QDH14" s="33"/>
      <c r="QDI14" s="33"/>
      <c r="QDJ14" s="33"/>
      <c r="QDK14" s="33"/>
      <c r="QDL14" s="33"/>
      <c r="QDM14" s="33"/>
      <c r="QDN14" s="33"/>
      <c r="QDO14" s="33"/>
      <c r="QDP14" s="33"/>
      <c r="QDQ14" s="33"/>
      <c r="QDR14" s="33"/>
      <c r="QDS14" s="33"/>
      <c r="QDT14" s="33"/>
      <c r="QDU14" s="33"/>
      <c r="QDV14" s="33"/>
      <c r="QDW14" s="33"/>
      <c r="QDX14" s="33"/>
      <c r="QDY14" s="33"/>
      <c r="QDZ14" s="33"/>
      <c r="QEA14" s="33"/>
      <c r="QEB14" s="33"/>
      <c r="QEC14" s="33"/>
      <c r="QED14" s="33"/>
      <c r="QEE14" s="33"/>
      <c r="QEF14" s="33"/>
      <c r="QEG14" s="33"/>
      <c r="QEH14" s="33"/>
      <c r="QEI14" s="33"/>
      <c r="QEJ14" s="33"/>
      <c r="QEK14" s="33"/>
      <c r="QEL14" s="33"/>
      <c r="QEM14" s="33"/>
      <c r="QEN14" s="33"/>
      <c r="QEO14" s="33"/>
      <c r="QEP14" s="33"/>
      <c r="QEQ14" s="33"/>
      <c r="QER14" s="33"/>
      <c r="QES14" s="33"/>
      <c r="QET14" s="33"/>
      <c r="QEU14" s="33"/>
      <c r="QEV14" s="33"/>
      <c r="QEW14" s="33"/>
      <c r="QEX14" s="33"/>
      <c r="QEY14" s="33"/>
      <c r="QEZ14" s="33"/>
      <c r="QFA14" s="33"/>
      <c r="QFB14" s="33"/>
      <c r="QFC14" s="33"/>
      <c r="QFD14" s="33"/>
      <c r="QFE14" s="33"/>
      <c r="QFF14" s="33"/>
      <c r="QFG14" s="33"/>
      <c r="QFH14" s="33"/>
      <c r="QFI14" s="33"/>
      <c r="QFJ14" s="33"/>
      <c r="QFK14" s="33"/>
      <c r="QFL14" s="33"/>
      <c r="QFM14" s="33"/>
      <c r="QFN14" s="33"/>
      <c r="QFO14" s="33"/>
      <c r="QFP14" s="33"/>
      <c r="QFQ14" s="33"/>
      <c r="QFR14" s="33"/>
      <c r="QFS14" s="33"/>
      <c r="QFT14" s="33"/>
      <c r="QFU14" s="33"/>
      <c r="QFV14" s="33"/>
      <c r="QFW14" s="33"/>
      <c r="QFX14" s="33"/>
      <c r="QFY14" s="33"/>
      <c r="QFZ14" s="33"/>
      <c r="QGA14" s="33"/>
      <c r="QGB14" s="33"/>
      <c r="QGC14" s="33"/>
      <c r="QGD14" s="33"/>
      <c r="QGE14" s="33"/>
      <c r="QGF14" s="33"/>
      <c r="QGG14" s="33"/>
      <c r="QGH14" s="33"/>
      <c r="QGI14" s="33"/>
      <c r="QGJ14" s="33"/>
      <c r="QGK14" s="33"/>
      <c r="QGL14" s="33"/>
      <c r="QGM14" s="33"/>
      <c r="QGN14" s="33"/>
      <c r="QGO14" s="33"/>
      <c r="QGP14" s="33"/>
      <c r="QGQ14" s="33"/>
      <c r="QGR14" s="33"/>
      <c r="QGS14" s="33"/>
      <c r="QGT14" s="33"/>
      <c r="QGU14" s="33"/>
      <c r="QGV14" s="33"/>
      <c r="QGW14" s="33"/>
      <c r="QGX14" s="33"/>
      <c r="QGY14" s="33"/>
      <c r="QGZ14" s="33"/>
      <c r="QHA14" s="33"/>
      <c r="QHB14" s="33"/>
      <c r="QHC14" s="33"/>
      <c r="QHD14" s="33"/>
      <c r="QHE14" s="33"/>
      <c r="QHF14" s="33"/>
      <c r="QHG14" s="33"/>
      <c r="QHH14" s="33"/>
      <c r="QHI14" s="33"/>
      <c r="QHJ14" s="33"/>
      <c r="QHK14" s="33"/>
      <c r="QHL14" s="33"/>
      <c r="QHM14" s="33"/>
      <c r="QHN14" s="33"/>
      <c r="QHO14" s="33"/>
      <c r="QHP14" s="33"/>
      <c r="QHQ14" s="33"/>
      <c r="QHR14" s="33"/>
      <c r="QHS14" s="33"/>
      <c r="QHT14" s="33"/>
      <c r="QHU14" s="33"/>
      <c r="QHV14" s="33"/>
      <c r="QHW14" s="33"/>
      <c r="QHX14" s="33"/>
      <c r="QHY14" s="33"/>
      <c r="QHZ14" s="33"/>
      <c r="QIA14" s="33"/>
      <c r="QIB14" s="33"/>
      <c r="QIC14" s="33"/>
      <c r="QID14" s="33"/>
      <c r="QIE14" s="33"/>
      <c r="QIF14" s="33"/>
      <c r="QIG14" s="33"/>
      <c r="QIH14" s="33"/>
      <c r="QII14" s="33"/>
      <c r="QIJ14" s="33"/>
      <c r="QIK14" s="33"/>
      <c r="QIL14" s="33"/>
      <c r="QIM14" s="33"/>
      <c r="QIN14" s="33"/>
      <c r="QIO14" s="33"/>
      <c r="QIP14" s="33"/>
      <c r="QIQ14" s="33"/>
      <c r="QIR14" s="33"/>
      <c r="QIS14" s="33"/>
      <c r="QIT14" s="33"/>
      <c r="QIU14" s="33"/>
      <c r="QIV14" s="33"/>
      <c r="QIW14" s="33"/>
      <c r="QIX14" s="33"/>
      <c r="QIY14" s="33"/>
      <c r="QIZ14" s="33"/>
      <c r="QJA14" s="33"/>
      <c r="QJB14" s="33"/>
      <c r="QJC14" s="33"/>
      <c r="QJD14" s="33"/>
      <c r="QJE14" s="33"/>
      <c r="QJF14" s="33"/>
      <c r="QJG14" s="33"/>
      <c r="QJH14" s="33"/>
      <c r="QJI14" s="33"/>
      <c r="QJJ14" s="33"/>
      <c r="QJK14" s="33"/>
      <c r="QJL14" s="33"/>
      <c r="QJM14" s="33"/>
      <c r="QJN14" s="33"/>
      <c r="QJO14" s="33"/>
      <c r="QJP14" s="33"/>
      <c r="QJQ14" s="33"/>
      <c r="QJR14" s="33"/>
      <c r="QJS14" s="33"/>
      <c r="QJT14" s="33"/>
      <c r="QJU14" s="33"/>
      <c r="QJV14" s="33"/>
      <c r="QJW14" s="33"/>
      <c r="QJX14" s="33"/>
      <c r="QJY14" s="33"/>
      <c r="QJZ14" s="33"/>
      <c r="QKA14" s="33"/>
      <c r="QKB14" s="33"/>
      <c r="QKC14" s="33"/>
      <c r="QKD14" s="33"/>
      <c r="QKE14" s="33"/>
      <c r="QKF14" s="33"/>
      <c r="QKG14" s="33"/>
      <c r="QKH14" s="33"/>
      <c r="QKI14" s="33"/>
      <c r="QKJ14" s="33"/>
      <c r="QKK14" s="33"/>
      <c r="QKL14" s="33"/>
      <c r="QKM14" s="33"/>
      <c r="QKN14" s="33"/>
      <c r="QKO14" s="33"/>
      <c r="QKP14" s="33"/>
      <c r="QKQ14" s="33"/>
      <c r="QKR14" s="33"/>
      <c r="QKS14" s="33"/>
      <c r="QKT14" s="33"/>
      <c r="QKU14" s="33"/>
      <c r="QKV14" s="33"/>
      <c r="QKW14" s="33"/>
      <c r="QKX14" s="33"/>
      <c r="QKY14" s="33"/>
      <c r="QKZ14" s="33"/>
      <c r="QLA14" s="33"/>
      <c r="QLB14" s="33"/>
      <c r="QLC14" s="33"/>
      <c r="QLD14" s="33"/>
      <c r="QLE14" s="33"/>
      <c r="QLF14" s="33"/>
      <c r="QLG14" s="33"/>
      <c r="QLH14" s="33"/>
      <c r="QLI14" s="33"/>
      <c r="QLJ14" s="33"/>
      <c r="QLK14" s="33"/>
      <c r="QLL14" s="33"/>
      <c r="QLM14" s="33"/>
      <c r="QLN14" s="33"/>
      <c r="QLO14" s="33"/>
      <c r="QLP14" s="33"/>
      <c r="QLQ14" s="33"/>
      <c r="QLR14" s="33"/>
      <c r="QLS14" s="33"/>
      <c r="QLT14" s="33"/>
      <c r="QLU14" s="33"/>
      <c r="QLV14" s="33"/>
      <c r="QLW14" s="33"/>
      <c r="QLX14" s="33"/>
      <c r="QLY14" s="33"/>
      <c r="QLZ14" s="33"/>
      <c r="QMA14" s="33"/>
      <c r="QMB14" s="33"/>
      <c r="QMC14" s="33"/>
      <c r="QMD14" s="33"/>
      <c r="QME14" s="33"/>
      <c r="QMF14" s="33"/>
      <c r="QMG14" s="33"/>
      <c r="QMH14" s="33"/>
      <c r="QMI14" s="33"/>
      <c r="QMJ14" s="33"/>
      <c r="QMK14" s="33"/>
      <c r="QML14" s="33"/>
      <c r="QMM14" s="33"/>
      <c r="QMN14" s="33"/>
      <c r="QMO14" s="33"/>
      <c r="QMP14" s="33"/>
      <c r="QMQ14" s="33"/>
      <c r="QMR14" s="33"/>
      <c r="QMS14" s="33"/>
      <c r="QMT14" s="33"/>
      <c r="QMU14" s="33"/>
      <c r="QMV14" s="33"/>
      <c r="QMW14" s="33"/>
      <c r="QMX14" s="33"/>
      <c r="QMY14" s="33"/>
      <c r="QMZ14" s="33"/>
      <c r="QNA14" s="33"/>
      <c r="QNB14" s="33"/>
      <c r="QNC14" s="33"/>
      <c r="QND14" s="33"/>
      <c r="QNE14" s="33"/>
      <c r="QNF14" s="33"/>
      <c r="QNG14" s="33"/>
      <c r="QNH14" s="33"/>
      <c r="QNI14" s="33"/>
      <c r="QNJ14" s="33"/>
      <c r="QNK14" s="33"/>
      <c r="QNL14" s="33"/>
      <c r="QNM14" s="33"/>
      <c r="QNN14" s="33"/>
      <c r="QNO14" s="33"/>
      <c r="QNP14" s="33"/>
      <c r="QNQ14" s="33"/>
      <c r="QNR14" s="33"/>
      <c r="QNS14" s="33"/>
      <c r="QNT14" s="33"/>
      <c r="QNU14" s="33"/>
      <c r="QNV14" s="33"/>
      <c r="QNW14" s="33"/>
      <c r="QNX14" s="33"/>
      <c r="QNY14" s="33"/>
      <c r="QNZ14" s="33"/>
      <c r="QOA14" s="33"/>
      <c r="QOB14" s="33"/>
      <c r="QOC14" s="33"/>
      <c r="QOD14" s="33"/>
      <c r="QOE14" s="33"/>
      <c r="QOF14" s="33"/>
      <c r="QOG14" s="33"/>
      <c r="QOH14" s="33"/>
      <c r="QOI14" s="33"/>
      <c r="QOJ14" s="33"/>
      <c r="QOK14" s="33"/>
      <c r="QOL14" s="33"/>
      <c r="QOM14" s="33"/>
      <c r="QON14" s="33"/>
      <c r="QOO14" s="33"/>
      <c r="QOP14" s="33"/>
      <c r="QOQ14" s="33"/>
      <c r="QOR14" s="33"/>
      <c r="QOS14" s="33"/>
      <c r="QOT14" s="33"/>
      <c r="QOU14" s="33"/>
      <c r="QOV14" s="33"/>
      <c r="QOW14" s="33"/>
      <c r="QOX14" s="33"/>
      <c r="QOY14" s="33"/>
      <c r="QOZ14" s="33"/>
      <c r="QPA14" s="33"/>
      <c r="QPB14" s="33"/>
      <c r="QPC14" s="33"/>
      <c r="QPD14" s="33"/>
      <c r="QPE14" s="33"/>
      <c r="QPF14" s="33"/>
      <c r="QPG14" s="33"/>
      <c r="QPH14" s="33"/>
      <c r="QPI14" s="33"/>
      <c r="QPJ14" s="33"/>
      <c r="QPK14" s="33"/>
      <c r="QPL14" s="33"/>
      <c r="QPM14" s="33"/>
      <c r="QPN14" s="33"/>
      <c r="QPO14" s="33"/>
      <c r="QPP14" s="33"/>
      <c r="QPQ14" s="33"/>
      <c r="QPR14" s="33"/>
      <c r="QPS14" s="33"/>
      <c r="QPT14" s="33"/>
      <c r="QPU14" s="33"/>
      <c r="QPV14" s="33"/>
      <c r="QPW14" s="33"/>
      <c r="QPX14" s="33"/>
      <c r="QPY14" s="33"/>
      <c r="QPZ14" s="33"/>
      <c r="QQA14" s="33"/>
      <c r="QQB14" s="33"/>
      <c r="QQC14" s="33"/>
      <c r="QQD14" s="33"/>
      <c r="QQE14" s="33"/>
      <c r="QQF14" s="33"/>
      <c r="QQG14" s="33"/>
      <c r="QQH14" s="33"/>
      <c r="QQI14" s="33"/>
      <c r="QQJ14" s="33"/>
      <c r="QQK14" s="33"/>
      <c r="QQL14" s="33"/>
      <c r="QQM14" s="33"/>
      <c r="QQN14" s="33"/>
      <c r="QQO14" s="33"/>
      <c r="QQP14" s="33"/>
      <c r="QQQ14" s="33"/>
      <c r="QQR14" s="33"/>
      <c r="QQS14" s="33"/>
      <c r="QQT14" s="33"/>
      <c r="QQU14" s="33"/>
      <c r="QQV14" s="33"/>
      <c r="QQW14" s="33"/>
      <c r="QQX14" s="33"/>
      <c r="QQY14" s="33"/>
      <c r="QQZ14" s="33"/>
      <c r="QRA14" s="33"/>
      <c r="QRB14" s="33"/>
      <c r="QRC14" s="33"/>
      <c r="QRD14" s="33"/>
      <c r="QRE14" s="33"/>
      <c r="QRF14" s="33"/>
      <c r="QRG14" s="33"/>
      <c r="QRH14" s="33"/>
      <c r="QRI14" s="33"/>
      <c r="QRJ14" s="33"/>
      <c r="QRK14" s="33"/>
      <c r="QRL14" s="33"/>
      <c r="QRM14" s="33"/>
      <c r="QRN14" s="33"/>
      <c r="QRO14" s="33"/>
      <c r="QRP14" s="33"/>
      <c r="QRQ14" s="33"/>
      <c r="QRR14" s="33"/>
      <c r="QRS14" s="33"/>
      <c r="QRT14" s="33"/>
      <c r="QRU14" s="33"/>
      <c r="QRV14" s="33"/>
      <c r="QRW14" s="33"/>
      <c r="QRX14" s="33"/>
      <c r="QRY14" s="33"/>
      <c r="QRZ14" s="33"/>
      <c r="QSA14" s="33"/>
      <c r="QSB14" s="33"/>
      <c r="QSC14" s="33"/>
      <c r="QSD14" s="33"/>
      <c r="QSE14" s="33"/>
      <c r="QSF14" s="33"/>
      <c r="QSG14" s="33"/>
      <c r="QSH14" s="33"/>
      <c r="QSI14" s="33"/>
      <c r="QSJ14" s="33"/>
      <c r="QSK14" s="33"/>
      <c r="QSL14" s="33"/>
      <c r="QSM14" s="33"/>
      <c r="QSN14" s="33"/>
      <c r="QSO14" s="33"/>
      <c r="QSP14" s="33"/>
      <c r="QSQ14" s="33"/>
      <c r="QSR14" s="33"/>
      <c r="QSS14" s="33"/>
      <c r="QST14" s="33"/>
      <c r="QSU14" s="33"/>
      <c r="QSV14" s="33"/>
      <c r="QSW14" s="33"/>
      <c r="QSX14" s="33"/>
      <c r="QSY14" s="33"/>
      <c r="QSZ14" s="33"/>
      <c r="QTA14" s="33"/>
      <c r="QTB14" s="33"/>
      <c r="QTC14" s="33"/>
      <c r="QTD14" s="33"/>
      <c r="QTE14" s="33"/>
      <c r="QTF14" s="33"/>
      <c r="QTG14" s="33"/>
      <c r="QTH14" s="33"/>
      <c r="QTI14" s="33"/>
      <c r="QTJ14" s="33"/>
      <c r="QTK14" s="33"/>
      <c r="QTL14" s="33"/>
      <c r="QTM14" s="33"/>
      <c r="QTN14" s="33"/>
      <c r="QTO14" s="33"/>
      <c r="QTP14" s="33"/>
      <c r="QTQ14" s="33"/>
      <c r="QTR14" s="33"/>
      <c r="QTS14" s="33"/>
      <c r="QTT14" s="33"/>
      <c r="QTU14" s="33"/>
      <c r="QTV14" s="33"/>
      <c r="QTW14" s="33"/>
      <c r="QTX14" s="33"/>
      <c r="QTY14" s="33"/>
      <c r="QTZ14" s="33"/>
      <c r="QUA14" s="33"/>
      <c r="QUB14" s="33"/>
      <c r="QUC14" s="33"/>
      <c r="QUD14" s="33"/>
      <c r="QUE14" s="33"/>
      <c r="QUF14" s="33"/>
      <c r="QUG14" s="33"/>
      <c r="QUH14" s="33"/>
      <c r="QUI14" s="33"/>
      <c r="QUJ14" s="33"/>
      <c r="QUK14" s="33"/>
      <c r="QUL14" s="33"/>
      <c r="QUM14" s="33"/>
      <c r="QUN14" s="33"/>
      <c r="QUO14" s="33"/>
      <c r="QUP14" s="33"/>
      <c r="QUQ14" s="33"/>
      <c r="QUR14" s="33"/>
      <c r="QUS14" s="33"/>
      <c r="QUT14" s="33"/>
      <c r="QUU14" s="33"/>
      <c r="QUV14" s="33"/>
      <c r="QUW14" s="33"/>
      <c r="QUX14" s="33"/>
      <c r="QUY14" s="33"/>
      <c r="QUZ14" s="33"/>
      <c r="QVA14" s="33"/>
      <c r="QVB14" s="33"/>
      <c r="QVC14" s="33"/>
      <c r="QVD14" s="33"/>
      <c r="QVE14" s="33"/>
      <c r="QVF14" s="33"/>
      <c r="QVG14" s="33"/>
      <c r="QVH14" s="33"/>
      <c r="QVI14" s="33"/>
      <c r="QVJ14" s="33"/>
      <c r="QVK14" s="33"/>
      <c r="QVL14" s="33"/>
      <c r="QVM14" s="33"/>
      <c r="QVN14" s="33"/>
      <c r="QVO14" s="33"/>
      <c r="QVP14" s="33"/>
      <c r="QVQ14" s="33"/>
      <c r="QVR14" s="33"/>
      <c r="QVS14" s="33"/>
      <c r="QVT14" s="33"/>
      <c r="QVU14" s="33"/>
      <c r="QVV14" s="33"/>
      <c r="QVW14" s="33"/>
      <c r="QVX14" s="33"/>
      <c r="QVY14" s="33"/>
      <c r="QVZ14" s="33"/>
      <c r="QWA14" s="33"/>
      <c r="QWB14" s="33"/>
      <c r="QWC14" s="33"/>
      <c r="QWD14" s="33"/>
      <c r="QWE14" s="33"/>
      <c r="QWF14" s="33"/>
      <c r="QWG14" s="33"/>
      <c r="QWH14" s="33"/>
      <c r="QWI14" s="33"/>
      <c r="QWJ14" s="33"/>
      <c r="QWK14" s="33"/>
      <c r="QWL14" s="33"/>
      <c r="QWM14" s="33"/>
      <c r="QWN14" s="33"/>
      <c r="QWO14" s="33"/>
      <c r="QWP14" s="33"/>
      <c r="QWQ14" s="33"/>
      <c r="QWR14" s="33"/>
      <c r="QWS14" s="33"/>
      <c r="QWT14" s="33"/>
      <c r="QWU14" s="33"/>
      <c r="QWV14" s="33"/>
      <c r="QWW14" s="33"/>
      <c r="QWX14" s="33"/>
      <c r="QWY14" s="33"/>
      <c r="QWZ14" s="33"/>
      <c r="QXA14" s="33"/>
      <c r="QXB14" s="33"/>
      <c r="QXC14" s="33"/>
      <c r="QXD14" s="33"/>
      <c r="QXE14" s="33"/>
      <c r="QXF14" s="33"/>
      <c r="QXG14" s="33"/>
      <c r="QXH14" s="33"/>
      <c r="QXI14" s="33"/>
      <c r="QXJ14" s="33"/>
      <c r="QXK14" s="33"/>
      <c r="QXL14" s="33"/>
      <c r="QXM14" s="33"/>
      <c r="QXN14" s="33"/>
      <c r="QXO14" s="33"/>
      <c r="QXP14" s="33"/>
      <c r="QXQ14" s="33"/>
      <c r="QXR14" s="33"/>
      <c r="QXS14" s="33"/>
      <c r="QXT14" s="33"/>
      <c r="QXU14" s="33"/>
      <c r="QXV14" s="33"/>
      <c r="QXW14" s="33"/>
      <c r="QXX14" s="33"/>
      <c r="QXY14" s="33"/>
      <c r="QXZ14" s="33"/>
      <c r="QYA14" s="33"/>
      <c r="QYB14" s="33"/>
      <c r="QYC14" s="33"/>
      <c r="QYD14" s="33"/>
      <c r="QYE14" s="33"/>
      <c r="QYF14" s="33"/>
      <c r="QYG14" s="33"/>
      <c r="QYH14" s="33"/>
      <c r="QYI14" s="33"/>
      <c r="QYJ14" s="33"/>
      <c r="QYK14" s="33"/>
      <c r="QYL14" s="33"/>
      <c r="QYM14" s="33"/>
      <c r="QYN14" s="33"/>
      <c r="QYO14" s="33"/>
      <c r="QYP14" s="33"/>
      <c r="QYQ14" s="33"/>
      <c r="QYR14" s="33"/>
      <c r="QYS14" s="33"/>
      <c r="QYT14" s="33"/>
      <c r="QYU14" s="33"/>
      <c r="QYV14" s="33"/>
      <c r="QYW14" s="33"/>
      <c r="QYX14" s="33"/>
      <c r="QYY14" s="33"/>
      <c r="QYZ14" s="33"/>
      <c r="QZA14" s="33"/>
      <c r="QZB14" s="33"/>
      <c r="QZC14" s="33"/>
      <c r="QZD14" s="33"/>
      <c r="QZE14" s="33"/>
      <c r="QZF14" s="33"/>
      <c r="QZG14" s="33"/>
      <c r="QZH14" s="33"/>
      <c r="QZI14" s="33"/>
      <c r="QZJ14" s="33"/>
      <c r="QZK14" s="33"/>
      <c r="QZL14" s="33"/>
      <c r="QZM14" s="33"/>
      <c r="QZN14" s="33"/>
      <c r="QZO14" s="33"/>
      <c r="QZP14" s="33"/>
      <c r="QZQ14" s="33"/>
      <c r="QZR14" s="33"/>
      <c r="QZS14" s="33"/>
      <c r="QZT14" s="33"/>
      <c r="QZU14" s="33"/>
      <c r="QZV14" s="33"/>
      <c r="QZW14" s="33"/>
      <c r="QZX14" s="33"/>
      <c r="QZY14" s="33"/>
      <c r="QZZ14" s="33"/>
      <c r="RAA14" s="33"/>
      <c r="RAB14" s="33"/>
      <c r="RAC14" s="33"/>
      <c r="RAD14" s="33"/>
      <c r="RAE14" s="33"/>
      <c r="RAF14" s="33"/>
      <c r="RAG14" s="33"/>
      <c r="RAH14" s="33"/>
      <c r="RAI14" s="33"/>
      <c r="RAJ14" s="33"/>
      <c r="RAK14" s="33"/>
      <c r="RAL14" s="33"/>
      <c r="RAM14" s="33"/>
      <c r="RAN14" s="33"/>
      <c r="RAO14" s="33"/>
      <c r="RAP14" s="33"/>
      <c r="RAQ14" s="33"/>
      <c r="RAR14" s="33"/>
      <c r="RAS14" s="33"/>
      <c r="RAT14" s="33"/>
      <c r="RAU14" s="33"/>
      <c r="RAV14" s="33"/>
      <c r="RAW14" s="33"/>
      <c r="RAX14" s="33"/>
      <c r="RAY14" s="33"/>
      <c r="RAZ14" s="33"/>
      <c r="RBA14" s="33"/>
      <c r="RBB14" s="33"/>
      <c r="RBC14" s="33"/>
      <c r="RBD14" s="33"/>
      <c r="RBE14" s="33"/>
      <c r="RBF14" s="33"/>
      <c r="RBG14" s="33"/>
      <c r="RBH14" s="33"/>
      <c r="RBI14" s="33"/>
      <c r="RBJ14" s="33"/>
      <c r="RBK14" s="33"/>
      <c r="RBL14" s="33"/>
      <c r="RBM14" s="33"/>
      <c r="RBN14" s="33"/>
      <c r="RBO14" s="33"/>
      <c r="RBP14" s="33"/>
      <c r="RBQ14" s="33"/>
      <c r="RBR14" s="33"/>
      <c r="RBS14" s="33"/>
      <c r="RBT14" s="33"/>
      <c r="RBU14" s="33"/>
      <c r="RBV14" s="33"/>
      <c r="RBW14" s="33"/>
      <c r="RBX14" s="33"/>
      <c r="RBY14" s="33"/>
      <c r="RBZ14" s="33"/>
      <c r="RCA14" s="33"/>
      <c r="RCB14" s="33"/>
      <c r="RCC14" s="33"/>
      <c r="RCD14" s="33"/>
      <c r="RCE14" s="33"/>
      <c r="RCF14" s="33"/>
      <c r="RCG14" s="33"/>
      <c r="RCH14" s="33"/>
      <c r="RCI14" s="33"/>
      <c r="RCJ14" s="33"/>
      <c r="RCK14" s="33"/>
      <c r="RCL14" s="33"/>
      <c r="RCM14" s="33"/>
      <c r="RCN14" s="33"/>
      <c r="RCO14" s="33"/>
      <c r="RCP14" s="33"/>
      <c r="RCQ14" s="33"/>
      <c r="RCR14" s="33"/>
      <c r="RCS14" s="33"/>
      <c r="RCT14" s="33"/>
      <c r="RCU14" s="33"/>
      <c r="RCV14" s="33"/>
      <c r="RCW14" s="33"/>
      <c r="RCX14" s="33"/>
      <c r="RCY14" s="33"/>
      <c r="RCZ14" s="33"/>
      <c r="RDA14" s="33"/>
      <c r="RDB14" s="33"/>
      <c r="RDC14" s="33"/>
      <c r="RDD14" s="33"/>
      <c r="RDE14" s="33"/>
      <c r="RDF14" s="33"/>
      <c r="RDG14" s="33"/>
      <c r="RDH14" s="33"/>
      <c r="RDI14" s="33"/>
      <c r="RDJ14" s="33"/>
      <c r="RDK14" s="33"/>
      <c r="RDL14" s="33"/>
      <c r="RDM14" s="33"/>
      <c r="RDN14" s="33"/>
      <c r="RDO14" s="33"/>
      <c r="RDP14" s="33"/>
      <c r="RDQ14" s="33"/>
      <c r="RDR14" s="33"/>
      <c r="RDS14" s="33"/>
      <c r="RDT14" s="33"/>
      <c r="RDU14" s="33"/>
      <c r="RDV14" s="33"/>
      <c r="RDW14" s="33"/>
      <c r="RDX14" s="33"/>
      <c r="RDY14" s="33"/>
      <c r="RDZ14" s="33"/>
      <c r="REA14" s="33"/>
      <c r="REB14" s="33"/>
      <c r="REC14" s="33"/>
      <c r="RED14" s="33"/>
      <c r="REE14" s="33"/>
      <c r="REF14" s="33"/>
      <c r="REG14" s="33"/>
      <c r="REH14" s="33"/>
      <c r="REI14" s="33"/>
      <c r="REJ14" s="33"/>
      <c r="REK14" s="33"/>
      <c r="REL14" s="33"/>
      <c r="REM14" s="33"/>
      <c r="REN14" s="33"/>
      <c r="REO14" s="33"/>
      <c r="REP14" s="33"/>
      <c r="REQ14" s="33"/>
      <c r="RER14" s="33"/>
      <c r="RES14" s="33"/>
      <c r="RET14" s="33"/>
      <c r="REU14" s="33"/>
      <c r="REV14" s="33"/>
      <c r="REW14" s="33"/>
      <c r="REX14" s="33"/>
      <c r="REY14" s="33"/>
      <c r="REZ14" s="33"/>
      <c r="RFA14" s="33"/>
      <c r="RFB14" s="33"/>
      <c r="RFC14" s="33"/>
      <c r="RFD14" s="33"/>
      <c r="RFE14" s="33"/>
      <c r="RFF14" s="33"/>
      <c r="RFG14" s="33"/>
      <c r="RFH14" s="33"/>
      <c r="RFI14" s="33"/>
      <c r="RFJ14" s="33"/>
      <c r="RFK14" s="33"/>
      <c r="RFL14" s="33"/>
      <c r="RFM14" s="33"/>
      <c r="RFN14" s="33"/>
      <c r="RFO14" s="33"/>
      <c r="RFP14" s="33"/>
      <c r="RFQ14" s="33"/>
      <c r="RFR14" s="33"/>
      <c r="RFS14" s="33"/>
      <c r="RFT14" s="33"/>
      <c r="RFU14" s="33"/>
      <c r="RFV14" s="33"/>
      <c r="RFW14" s="33"/>
      <c r="RFX14" s="33"/>
      <c r="RFY14" s="33"/>
      <c r="RFZ14" s="33"/>
      <c r="RGA14" s="33"/>
      <c r="RGB14" s="33"/>
      <c r="RGC14" s="33"/>
      <c r="RGD14" s="33"/>
      <c r="RGE14" s="33"/>
      <c r="RGF14" s="33"/>
      <c r="RGG14" s="33"/>
      <c r="RGH14" s="33"/>
      <c r="RGI14" s="33"/>
      <c r="RGJ14" s="33"/>
      <c r="RGK14" s="33"/>
      <c r="RGL14" s="33"/>
      <c r="RGM14" s="33"/>
      <c r="RGN14" s="33"/>
      <c r="RGO14" s="33"/>
      <c r="RGP14" s="33"/>
      <c r="RGQ14" s="33"/>
      <c r="RGR14" s="33"/>
      <c r="RGS14" s="33"/>
      <c r="RGT14" s="33"/>
      <c r="RGU14" s="33"/>
      <c r="RGV14" s="33"/>
      <c r="RGW14" s="33"/>
      <c r="RGX14" s="33"/>
      <c r="RGY14" s="33"/>
      <c r="RGZ14" s="33"/>
      <c r="RHA14" s="33"/>
      <c r="RHB14" s="33"/>
      <c r="RHC14" s="33"/>
      <c r="RHD14" s="33"/>
      <c r="RHE14" s="33"/>
      <c r="RHF14" s="33"/>
      <c r="RHG14" s="33"/>
      <c r="RHH14" s="33"/>
      <c r="RHI14" s="33"/>
      <c r="RHJ14" s="33"/>
      <c r="RHK14" s="33"/>
      <c r="RHL14" s="33"/>
      <c r="RHM14" s="33"/>
      <c r="RHN14" s="33"/>
      <c r="RHO14" s="33"/>
      <c r="RHP14" s="33"/>
      <c r="RHQ14" s="33"/>
      <c r="RHR14" s="33"/>
      <c r="RHS14" s="33"/>
      <c r="RHT14" s="33"/>
      <c r="RHU14" s="33"/>
      <c r="RHV14" s="33"/>
      <c r="RHW14" s="33"/>
      <c r="RHX14" s="33"/>
      <c r="RHY14" s="33"/>
      <c r="RHZ14" s="33"/>
      <c r="RIA14" s="33"/>
      <c r="RIB14" s="33"/>
      <c r="RIC14" s="33"/>
      <c r="RID14" s="33"/>
      <c r="RIE14" s="33"/>
      <c r="RIF14" s="33"/>
      <c r="RIG14" s="33"/>
      <c r="RIH14" s="33"/>
      <c r="RII14" s="33"/>
      <c r="RIJ14" s="33"/>
      <c r="RIK14" s="33"/>
      <c r="RIL14" s="33"/>
      <c r="RIM14" s="33"/>
      <c r="RIN14" s="33"/>
      <c r="RIO14" s="33"/>
      <c r="RIP14" s="33"/>
      <c r="RIQ14" s="33"/>
      <c r="RIR14" s="33"/>
      <c r="RIS14" s="33"/>
      <c r="RIT14" s="33"/>
      <c r="RIU14" s="33"/>
      <c r="RIV14" s="33"/>
      <c r="RIW14" s="33"/>
      <c r="RIX14" s="33"/>
      <c r="RIY14" s="33"/>
      <c r="RIZ14" s="33"/>
      <c r="RJA14" s="33"/>
      <c r="RJB14" s="33"/>
      <c r="RJC14" s="33"/>
      <c r="RJD14" s="33"/>
      <c r="RJE14" s="33"/>
      <c r="RJF14" s="33"/>
      <c r="RJG14" s="33"/>
      <c r="RJH14" s="33"/>
      <c r="RJI14" s="33"/>
      <c r="RJJ14" s="33"/>
      <c r="RJK14" s="33"/>
      <c r="RJL14" s="33"/>
      <c r="RJM14" s="33"/>
      <c r="RJN14" s="33"/>
      <c r="RJO14" s="33"/>
      <c r="RJP14" s="33"/>
      <c r="RJQ14" s="33"/>
      <c r="RJR14" s="33"/>
      <c r="RJS14" s="33"/>
      <c r="RJT14" s="33"/>
      <c r="RJU14" s="33"/>
      <c r="RJV14" s="33"/>
      <c r="RJW14" s="33"/>
      <c r="RJX14" s="33"/>
      <c r="RJY14" s="33"/>
      <c r="RJZ14" s="33"/>
      <c r="RKA14" s="33"/>
      <c r="RKB14" s="33"/>
      <c r="RKC14" s="33"/>
      <c r="RKD14" s="33"/>
      <c r="RKE14" s="33"/>
      <c r="RKF14" s="33"/>
      <c r="RKG14" s="33"/>
      <c r="RKH14" s="33"/>
      <c r="RKI14" s="33"/>
      <c r="RKJ14" s="33"/>
      <c r="RKK14" s="33"/>
      <c r="RKL14" s="33"/>
      <c r="RKM14" s="33"/>
      <c r="RKN14" s="33"/>
      <c r="RKO14" s="33"/>
      <c r="RKP14" s="33"/>
      <c r="RKQ14" s="33"/>
      <c r="RKR14" s="33"/>
      <c r="RKS14" s="33"/>
      <c r="RKT14" s="33"/>
      <c r="RKU14" s="33"/>
      <c r="RKV14" s="33"/>
      <c r="RKW14" s="33"/>
      <c r="RKX14" s="33"/>
      <c r="RKY14" s="33"/>
      <c r="RKZ14" s="33"/>
      <c r="RLA14" s="33"/>
      <c r="RLB14" s="33"/>
      <c r="RLC14" s="33"/>
      <c r="RLD14" s="33"/>
      <c r="RLE14" s="33"/>
      <c r="RLF14" s="33"/>
      <c r="RLG14" s="33"/>
      <c r="RLH14" s="33"/>
      <c r="RLI14" s="33"/>
      <c r="RLJ14" s="33"/>
      <c r="RLK14" s="33"/>
      <c r="RLL14" s="33"/>
      <c r="RLM14" s="33"/>
      <c r="RLN14" s="33"/>
      <c r="RLO14" s="33"/>
      <c r="RLP14" s="33"/>
      <c r="RLQ14" s="33"/>
      <c r="RLR14" s="33"/>
      <c r="RLS14" s="33"/>
      <c r="RLT14" s="33"/>
      <c r="RLU14" s="33"/>
      <c r="RLV14" s="33"/>
      <c r="RLW14" s="33"/>
      <c r="RLX14" s="33"/>
      <c r="RLY14" s="33"/>
      <c r="RLZ14" s="33"/>
      <c r="RMA14" s="33"/>
      <c r="RMB14" s="33"/>
      <c r="RMC14" s="33"/>
      <c r="RMD14" s="33"/>
      <c r="RME14" s="33"/>
      <c r="RMF14" s="33"/>
      <c r="RMG14" s="33"/>
      <c r="RMH14" s="33"/>
      <c r="RMI14" s="33"/>
      <c r="RMJ14" s="33"/>
      <c r="RMK14" s="33"/>
      <c r="RML14" s="33"/>
      <c r="RMM14" s="33"/>
      <c r="RMN14" s="33"/>
      <c r="RMO14" s="33"/>
      <c r="RMP14" s="33"/>
      <c r="RMQ14" s="33"/>
      <c r="RMR14" s="33"/>
      <c r="RMS14" s="33"/>
      <c r="RMT14" s="33"/>
      <c r="RMU14" s="33"/>
      <c r="RMV14" s="33"/>
      <c r="RMW14" s="33"/>
      <c r="RMX14" s="33"/>
      <c r="RMY14" s="33"/>
      <c r="RMZ14" s="33"/>
      <c r="RNA14" s="33"/>
      <c r="RNB14" s="33"/>
      <c r="RNC14" s="33"/>
      <c r="RND14" s="33"/>
      <c r="RNE14" s="33"/>
      <c r="RNF14" s="33"/>
      <c r="RNG14" s="33"/>
      <c r="RNH14" s="33"/>
      <c r="RNI14" s="33"/>
      <c r="RNJ14" s="33"/>
      <c r="RNK14" s="33"/>
      <c r="RNL14" s="33"/>
      <c r="RNM14" s="33"/>
      <c r="RNN14" s="33"/>
      <c r="RNO14" s="33"/>
      <c r="RNP14" s="33"/>
      <c r="RNQ14" s="33"/>
      <c r="RNR14" s="33"/>
      <c r="RNS14" s="33"/>
      <c r="RNT14" s="33"/>
      <c r="RNU14" s="33"/>
      <c r="RNV14" s="33"/>
      <c r="RNW14" s="33"/>
      <c r="RNX14" s="33"/>
      <c r="RNY14" s="33"/>
      <c r="RNZ14" s="33"/>
      <c r="ROA14" s="33"/>
      <c r="ROB14" s="33"/>
      <c r="ROC14" s="33"/>
      <c r="ROD14" s="33"/>
      <c r="ROE14" s="33"/>
      <c r="ROF14" s="33"/>
      <c r="ROG14" s="33"/>
      <c r="ROH14" s="33"/>
      <c r="ROI14" s="33"/>
      <c r="ROJ14" s="33"/>
      <c r="ROK14" s="33"/>
      <c r="ROL14" s="33"/>
      <c r="ROM14" s="33"/>
      <c r="RON14" s="33"/>
      <c r="ROO14" s="33"/>
      <c r="ROP14" s="33"/>
      <c r="ROQ14" s="33"/>
      <c r="ROR14" s="33"/>
      <c r="ROS14" s="33"/>
      <c r="ROT14" s="33"/>
      <c r="ROU14" s="33"/>
      <c r="ROV14" s="33"/>
      <c r="ROW14" s="33"/>
      <c r="ROX14" s="33"/>
      <c r="ROY14" s="33"/>
      <c r="ROZ14" s="33"/>
      <c r="RPA14" s="33"/>
      <c r="RPB14" s="33"/>
      <c r="RPC14" s="33"/>
      <c r="RPD14" s="33"/>
      <c r="RPE14" s="33"/>
      <c r="RPF14" s="33"/>
      <c r="RPG14" s="33"/>
      <c r="RPH14" s="33"/>
      <c r="RPI14" s="33"/>
      <c r="RPJ14" s="33"/>
      <c r="RPK14" s="33"/>
      <c r="RPL14" s="33"/>
      <c r="RPM14" s="33"/>
      <c r="RPN14" s="33"/>
      <c r="RPO14" s="33"/>
      <c r="RPP14" s="33"/>
      <c r="RPQ14" s="33"/>
      <c r="RPR14" s="33"/>
      <c r="RPS14" s="33"/>
      <c r="RPT14" s="33"/>
      <c r="RPU14" s="33"/>
      <c r="RPV14" s="33"/>
      <c r="RPW14" s="33"/>
      <c r="RPX14" s="33"/>
      <c r="RPY14" s="33"/>
      <c r="RPZ14" s="33"/>
      <c r="RQA14" s="33"/>
      <c r="RQB14" s="33"/>
      <c r="RQC14" s="33"/>
      <c r="RQD14" s="33"/>
      <c r="RQE14" s="33"/>
      <c r="RQF14" s="33"/>
      <c r="RQG14" s="33"/>
      <c r="RQH14" s="33"/>
      <c r="RQI14" s="33"/>
      <c r="RQJ14" s="33"/>
      <c r="RQK14" s="33"/>
      <c r="RQL14" s="33"/>
      <c r="RQM14" s="33"/>
      <c r="RQN14" s="33"/>
      <c r="RQO14" s="33"/>
      <c r="RQP14" s="33"/>
      <c r="RQQ14" s="33"/>
      <c r="RQR14" s="33"/>
      <c r="RQS14" s="33"/>
      <c r="RQT14" s="33"/>
      <c r="RQU14" s="33"/>
      <c r="RQV14" s="33"/>
      <c r="RQW14" s="33"/>
      <c r="RQX14" s="33"/>
      <c r="RQY14" s="33"/>
      <c r="RQZ14" s="33"/>
      <c r="RRA14" s="33"/>
      <c r="RRB14" s="33"/>
      <c r="RRC14" s="33"/>
      <c r="RRD14" s="33"/>
      <c r="RRE14" s="33"/>
      <c r="RRF14" s="33"/>
      <c r="RRG14" s="33"/>
      <c r="RRH14" s="33"/>
      <c r="RRI14" s="33"/>
      <c r="RRJ14" s="33"/>
      <c r="RRK14" s="33"/>
      <c r="RRL14" s="33"/>
      <c r="RRM14" s="33"/>
      <c r="RRN14" s="33"/>
      <c r="RRO14" s="33"/>
      <c r="RRP14" s="33"/>
      <c r="RRQ14" s="33"/>
      <c r="RRR14" s="33"/>
      <c r="RRS14" s="33"/>
      <c r="RRT14" s="33"/>
      <c r="RRU14" s="33"/>
      <c r="RRV14" s="33"/>
      <c r="RRW14" s="33"/>
      <c r="RRX14" s="33"/>
      <c r="RRY14" s="33"/>
      <c r="RRZ14" s="33"/>
      <c r="RSA14" s="33"/>
      <c r="RSB14" s="33"/>
      <c r="RSC14" s="33"/>
      <c r="RSD14" s="33"/>
      <c r="RSE14" s="33"/>
      <c r="RSF14" s="33"/>
      <c r="RSG14" s="33"/>
      <c r="RSH14" s="33"/>
      <c r="RSI14" s="33"/>
      <c r="RSJ14" s="33"/>
      <c r="RSK14" s="33"/>
      <c r="RSL14" s="33"/>
      <c r="RSM14" s="33"/>
      <c r="RSN14" s="33"/>
      <c r="RSO14" s="33"/>
      <c r="RSP14" s="33"/>
      <c r="RSQ14" s="33"/>
      <c r="RSR14" s="33"/>
      <c r="RSS14" s="33"/>
      <c r="RST14" s="33"/>
      <c r="RSU14" s="33"/>
      <c r="RSV14" s="33"/>
      <c r="RSW14" s="33"/>
      <c r="RSX14" s="33"/>
      <c r="RSY14" s="33"/>
      <c r="RSZ14" s="33"/>
      <c r="RTA14" s="33"/>
      <c r="RTB14" s="33"/>
      <c r="RTC14" s="33"/>
      <c r="RTD14" s="33"/>
      <c r="RTE14" s="33"/>
      <c r="RTF14" s="33"/>
      <c r="RTG14" s="33"/>
      <c r="RTH14" s="33"/>
      <c r="RTI14" s="33"/>
      <c r="RTJ14" s="33"/>
      <c r="RTK14" s="33"/>
      <c r="RTL14" s="33"/>
      <c r="RTM14" s="33"/>
      <c r="RTN14" s="33"/>
      <c r="RTO14" s="33"/>
      <c r="RTP14" s="33"/>
      <c r="RTQ14" s="33"/>
      <c r="RTR14" s="33"/>
      <c r="RTS14" s="33"/>
      <c r="RTT14" s="33"/>
      <c r="RTU14" s="33"/>
      <c r="RTV14" s="33"/>
      <c r="RTW14" s="33"/>
      <c r="RTX14" s="33"/>
      <c r="RTY14" s="33"/>
      <c r="RTZ14" s="33"/>
      <c r="RUA14" s="33"/>
      <c r="RUB14" s="33"/>
      <c r="RUC14" s="33"/>
      <c r="RUD14" s="33"/>
      <c r="RUE14" s="33"/>
      <c r="RUF14" s="33"/>
      <c r="RUG14" s="33"/>
      <c r="RUH14" s="33"/>
      <c r="RUI14" s="33"/>
      <c r="RUJ14" s="33"/>
      <c r="RUK14" s="33"/>
      <c r="RUL14" s="33"/>
      <c r="RUM14" s="33"/>
      <c r="RUN14" s="33"/>
      <c r="RUO14" s="33"/>
      <c r="RUP14" s="33"/>
      <c r="RUQ14" s="33"/>
      <c r="RUR14" s="33"/>
      <c r="RUS14" s="33"/>
      <c r="RUT14" s="33"/>
      <c r="RUU14" s="33"/>
      <c r="RUV14" s="33"/>
      <c r="RUW14" s="33"/>
      <c r="RUX14" s="33"/>
      <c r="RUY14" s="33"/>
      <c r="RUZ14" s="33"/>
      <c r="RVA14" s="33"/>
      <c r="RVB14" s="33"/>
      <c r="RVC14" s="33"/>
      <c r="RVD14" s="33"/>
      <c r="RVE14" s="33"/>
      <c r="RVF14" s="33"/>
      <c r="RVG14" s="33"/>
      <c r="RVH14" s="33"/>
      <c r="RVI14" s="33"/>
      <c r="RVJ14" s="33"/>
      <c r="RVK14" s="33"/>
      <c r="RVL14" s="33"/>
      <c r="RVM14" s="33"/>
      <c r="RVN14" s="33"/>
      <c r="RVO14" s="33"/>
      <c r="RVP14" s="33"/>
      <c r="RVQ14" s="33"/>
      <c r="RVR14" s="33"/>
      <c r="RVS14" s="33"/>
      <c r="RVT14" s="33"/>
      <c r="RVU14" s="33"/>
      <c r="RVV14" s="33"/>
      <c r="RVW14" s="33"/>
      <c r="RVX14" s="33"/>
      <c r="RVY14" s="33"/>
      <c r="RVZ14" s="33"/>
      <c r="RWA14" s="33"/>
      <c r="RWB14" s="33"/>
      <c r="RWC14" s="33"/>
      <c r="RWD14" s="33"/>
      <c r="RWE14" s="33"/>
      <c r="RWF14" s="33"/>
      <c r="RWG14" s="33"/>
      <c r="RWH14" s="33"/>
      <c r="RWI14" s="33"/>
      <c r="RWJ14" s="33"/>
      <c r="RWK14" s="33"/>
      <c r="RWL14" s="33"/>
      <c r="RWM14" s="33"/>
      <c r="RWN14" s="33"/>
      <c r="RWO14" s="33"/>
      <c r="RWP14" s="33"/>
      <c r="RWQ14" s="33"/>
      <c r="RWR14" s="33"/>
      <c r="RWS14" s="33"/>
      <c r="RWT14" s="33"/>
      <c r="RWU14" s="33"/>
      <c r="RWV14" s="33"/>
      <c r="RWW14" s="33"/>
      <c r="RWX14" s="33"/>
      <c r="RWY14" s="33"/>
      <c r="RWZ14" s="33"/>
      <c r="RXA14" s="33"/>
      <c r="RXB14" s="33"/>
      <c r="RXC14" s="33"/>
      <c r="RXD14" s="33"/>
      <c r="RXE14" s="33"/>
      <c r="RXF14" s="33"/>
      <c r="RXG14" s="33"/>
      <c r="RXH14" s="33"/>
      <c r="RXI14" s="33"/>
      <c r="RXJ14" s="33"/>
      <c r="RXK14" s="33"/>
      <c r="RXL14" s="33"/>
      <c r="RXM14" s="33"/>
      <c r="RXN14" s="33"/>
      <c r="RXO14" s="33"/>
      <c r="RXP14" s="33"/>
      <c r="RXQ14" s="33"/>
      <c r="RXR14" s="33"/>
      <c r="RXS14" s="33"/>
      <c r="RXT14" s="33"/>
      <c r="RXU14" s="33"/>
      <c r="RXV14" s="33"/>
      <c r="RXW14" s="33"/>
      <c r="RXX14" s="33"/>
      <c r="RXY14" s="33"/>
      <c r="RXZ14" s="33"/>
      <c r="RYA14" s="33"/>
      <c r="RYB14" s="33"/>
      <c r="RYC14" s="33"/>
      <c r="RYD14" s="33"/>
      <c r="RYE14" s="33"/>
      <c r="RYF14" s="33"/>
      <c r="RYG14" s="33"/>
      <c r="RYH14" s="33"/>
      <c r="RYI14" s="33"/>
      <c r="RYJ14" s="33"/>
      <c r="RYK14" s="33"/>
      <c r="RYL14" s="33"/>
      <c r="RYM14" s="33"/>
      <c r="RYN14" s="33"/>
      <c r="RYO14" s="33"/>
      <c r="RYP14" s="33"/>
      <c r="RYQ14" s="33"/>
      <c r="RYR14" s="33"/>
      <c r="RYS14" s="33"/>
      <c r="RYT14" s="33"/>
      <c r="RYU14" s="33"/>
      <c r="RYV14" s="33"/>
      <c r="RYW14" s="33"/>
      <c r="RYX14" s="33"/>
      <c r="RYY14" s="33"/>
      <c r="RYZ14" s="33"/>
      <c r="RZA14" s="33"/>
      <c r="RZB14" s="33"/>
      <c r="RZC14" s="33"/>
      <c r="RZD14" s="33"/>
      <c r="RZE14" s="33"/>
      <c r="RZF14" s="33"/>
      <c r="RZG14" s="33"/>
      <c r="RZH14" s="33"/>
      <c r="RZI14" s="33"/>
      <c r="RZJ14" s="33"/>
      <c r="RZK14" s="33"/>
      <c r="RZL14" s="33"/>
      <c r="RZM14" s="33"/>
      <c r="RZN14" s="33"/>
      <c r="RZO14" s="33"/>
      <c r="RZP14" s="33"/>
      <c r="RZQ14" s="33"/>
      <c r="RZR14" s="33"/>
      <c r="RZS14" s="33"/>
      <c r="RZT14" s="33"/>
      <c r="RZU14" s="33"/>
      <c r="RZV14" s="33"/>
      <c r="RZW14" s="33"/>
      <c r="RZX14" s="33"/>
      <c r="RZY14" s="33"/>
      <c r="RZZ14" s="33"/>
      <c r="SAA14" s="33"/>
      <c r="SAB14" s="33"/>
      <c r="SAC14" s="33"/>
      <c r="SAD14" s="33"/>
      <c r="SAE14" s="33"/>
      <c r="SAF14" s="33"/>
      <c r="SAG14" s="33"/>
      <c r="SAH14" s="33"/>
      <c r="SAI14" s="33"/>
      <c r="SAJ14" s="33"/>
      <c r="SAK14" s="33"/>
      <c r="SAL14" s="33"/>
      <c r="SAM14" s="33"/>
      <c r="SAN14" s="33"/>
      <c r="SAO14" s="33"/>
      <c r="SAP14" s="33"/>
      <c r="SAQ14" s="33"/>
      <c r="SAR14" s="33"/>
      <c r="SAS14" s="33"/>
      <c r="SAT14" s="33"/>
      <c r="SAU14" s="33"/>
      <c r="SAV14" s="33"/>
      <c r="SAW14" s="33"/>
      <c r="SAX14" s="33"/>
      <c r="SAY14" s="33"/>
      <c r="SAZ14" s="33"/>
      <c r="SBA14" s="33"/>
      <c r="SBB14" s="33"/>
      <c r="SBC14" s="33"/>
      <c r="SBD14" s="33"/>
      <c r="SBE14" s="33"/>
      <c r="SBF14" s="33"/>
      <c r="SBG14" s="33"/>
      <c r="SBH14" s="33"/>
      <c r="SBI14" s="33"/>
      <c r="SBJ14" s="33"/>
      <c r="SBK14" s="33"/>
      <c r="SBL14" s="33"/>
      <c r="SBM14" s="33"/>
      <c r="SBN14" s="33"/>
      <c r="SBO14" s="33"/>
      <c r="SBP14" s="33"/>
      <c r="SBQ14" s="33"/>
      <c r="SBR14" s="33"/>
      <c r="SBS14" s="33"/>
      <c r="SBT14" s="33"/>
      <c r="SBU14" s="33"/>
      <c r="SBV14" s="33"/>
      <c r="SBW14" s="33"/>
      <c r="SBX14" s="33"/>
      <c r="SBY14" s="33"/>
      <c r="SBZ14" s="33"/>
      <c r="SCA14" s="33"/>
      <c r="SCB14" s="33"/>
      <c r="SCC14" s="33"/>
      <c r="SCD14" s="33"/>
      <c r="SCE14" s="33"/>
      <c r="SCF14" s="33"/>
      <c r="SCG14" s="33"/>
      <c r="SCH14" s="33"/>
      <c r="SCI14" s="33"/>
      <c r="SCJ14" s="33"/>
      <c r="SCK14" s="33"/>
      <c r="SCL14" s="33"/>
      <c r="SCM14" s="33"/>
      <c r="SCN14" s="33"/>
      <c r="SCO14" s="33"/>
      <c r="SCP14" s="33"/>
      <c r="SCQ14" s="33"/>
      <c r="SCR14" s="33"/>
      <c r="SCS14" s="33"/>
      <c r="SCT14" s="33"/>
      <c r="SCU14" s="33"/>
      <c r="SCV14" s="33"/>
      <c r="SCW14" s="33"/>
      <c r="SCX14" s="33"/>
      <c r="SCY14" s="33"/>
      <c r="SCZ14" s="33"/>
      <c r="SDA14" s="33"/>
      <c r="SDB14" s="33"/>
      <c r="SDC14" s="33"/>
      <c r="SDD14" s="33"/>
      <c r="SDE14" s="33"/>
      <c r="SDF14" s="33"/>
      <c r="SDG14" s="33"/>
      <c r="SDH14" s="33"/>
      <c r="SDI14" s="33"/>
      <c r="SDJ14" s="33"/>
      <c r="SDK14" s="33"/>
      <c r="SDL14" s="33"/>
      <c r="SDM14" s="33"/>
      <c r="SDN14" s="33"/>
      <c r="SDO14" s="33"/>
      <c r="SDP14" s="33"/>
      <c r="SDQ14" s="33"/>
      <c r="SDR14" s="33"/>
      <c r="SDS14" s="33"/>
      <c r="SDT14" s="33"/>
      <c r="SDU14" s="33"/>
      <c r="SDV14" s="33"/>
      <c r="SDW14" s="33"/>
      <c r="SDX14" s="33"/>
      <c r="SDY14" s="33"/>
      <c r="SDZ14" s="33"/>
      <c r="SEA14" s="33"/>
      <c r="SEB14" s="33"/>
      <c r="SEC14" s="33"/>
      <c r="SED14" s="33"/>
      <c r="SEE14" s="33"/>
      <c r="SEF14" s="33"/>
      <c r="SEG14" s="33"/>
      <c r="SEH14" s="33"/>
      <c r="SEI14" s="33"/>
      <c r="SEJ14" s="33"/>
      <c r="SEK14" s="33"/>
      <c r="SEL14" s="33"/>
      <c r="SEM14" s="33"/>
      <c r="SEN14" s="33"/>
      <c r="SEO14" s="33"/>
      <c r="SEP14" s="33"/>
      <c r="SEQ14" s="33"/>
      <c r="SER14" s="33"/>
      <c r="SES14" s="33"/>
      <c r="SET14" s="33"/>
      <c r="SEU14" s="33"/>
      <c r="SEV14" s="33"/>
      <c r="SEW14" s="33"/>
      <c r="SEX14" s="33"/>
      <c r="SEY14" s="33"/>
      <c r="SEZ14" s="33"/>
      <c r="SFA14" s="33"/>
      <c r="SFB14" s="33"/>
      <c r="SFC14" s="33"/>
      <c r="SFD14" s="33"/>
      <c r="SFE14" s="33"/>
      <c r="SFF14" s="33"/>
      <c r="SFG14" s="33"/>
      <c r="SFH14" s="33"/>
      <c r="SFI14" s="33"/>
      <c r="SFJ14" s="33"/>
      <c r="SFK14" s="33"/>
      <c r="SFL14" s="33"/>
      <c r="SFM14" s="33"/>
      <c r="SFN14" s="33"/>
      <c r="SFO14" s="33"/>
      <c r="SFP14" s="33"/>
      <c r="SFQ14" s="33"/>
      <c r="SFR14" s="33"/>
      <c r="SFS14" s="33"/>
      <c r="SFT14" s="33"/>
      <c r="SFU14" s="33"/>
      <c r="SFV14" s="33"/>
      <c r="SFW14" s="33"/>
      <c r="SFX14" s="33"/>
      <c r="SFY14" s="33"/>
      <c r="SFZ14" s="33"/>
      <c r="SGA14" s="33"/>
      <c r="SGB14" s="33"/>
      <c r="SGC14" s="33"/>
      <c r="SGD14" s="33"/>
      <c r="SGE14" s="33"/>
      <c r="SGF14" s="33"/>
      <c r="SGG14" s="33"/>
      <c r="SGH14" s="33"/>
      <c r="SGI14" s="33"/>
      <c r="SGJ14" s="33"/>
      <c r="SGK14" s="33"/>
      <c r="SGL14" s="33"/>
      <c r="SGM14" s="33"/>
      <c r="SGN14" s="33"/>
      <c r="SGO14" s="33"/>
      <c r="SGP14" s="33"/>
      <c r="SGQ14" s="33"/>
      <c r="SGR14" s="33"/>
      <c r="SGS14" s="33"/>
      <c r="SGT14" s="33"/>
      <c r="SGU14" s="33"/>
      <c r="SGV14" s="33"/>
      <c r="SGW14" s="33"/>
      <c r="SGX14" s="33"/>
      <c r="SGY14" s="33"/>
      <c r="SGZ14" s="33"/>
      <c r="SHA14" s="33"/>
      <c r="SHB14" s="33"/>
      <c r="SHC14" s="33"/>
      <c r="SHD14" s="33"/>
      <c r="SHE14" s="33"/>
      <c r="SHF14" s="33"/>
      <c r="SHG14" s="33"/>
      <c r="SHH14" s="33"/>
      <c r="SHI14" s="33"/>
      <c r="SHJ14" s="33"/>
      <c r="SHK14" s="33"/>
      <c r="SHL14" s="33"/>
      <c r="SHM14" s="33"/>
      <c r="SHN14" s="33"/>
      <c r="SHO14" s="33"/>
      <c r="SHP14" s="33"/>
      <c r="SHQ14" s="33"/>
      <c r="SHR14" s="33"/>
      <c r="SHS14" s="33"/>
      <c r="SHT14" s="33"/>
      <c r="SHU14" s="33"/>
      <c r="SHV14" s="33"/>
      <c r="SHW14" s="33"/>
      <c r="SHX14" s="33"/>
      <c r="SHY14" s="33"/>
      <c r="SHZ14" s="33"/>
      <c r="SIA14" s="33"/>
      <c r="SIB14" s="33"/>
      <c r="SIC14" s="33"/>
      <c r="SID14" s="33"/>
      <c r="SIE14" s="33"/>
      <c r="SIF14" s="33"/>
      <c r="SIG14" s="33"/>
      <c r="SIH14" s="33"/>
      <c r="SII14" s="33"/>
      <c r="SIJ14" s="33"/>
      <c r="SIK14" s="33"/>
      <c r="SIL14" s="33"/>
      <c r="SIM14" s="33"/>
      <c r="SIN14" s="33"/>
      <c r="SIO14" s="33"/>
      <c r="SIP14" s="33"/>
      <c r="SIQ14" s="33"/>
      <c r="SIR14" s="33"/>
      <c r="SIS14" s="33"/>
      <c r="SIT14" s="33"/>
      <c r="SIU14" s="33"/>
      <c r="SIV14" s="33"/>
      <c r="SIW14" s="33"/>
      <c r="SIX14" s="33"/>
      <c r="SIY14" s="33"/>
      <c r="SIZ14" s="33"/>
      <c r="SJA14" s="33"/>
      <c r="SJB14" s="33"/>
      <c r="SJC14" s="33"/>
      <c r="SJD14" s="33"/>
      <c r="SJE14" s="33"/>
      <c r="SJF14" s="33"/>
      <c r="SJG14" s="33"/>
      <c r="SJH14" s="33"/>
      <c r="SJI14" s="33"/>
      <c r="SJJ14" s="33"/>
      <c r="SJK14" s="33"/>
      <c r="SJL14" s="33"/>
      <c r="SJM14" s="33"/>
      <c r="SJN14" s="33"/>
      <c r="SJO14" s="33"/>
      <c r="SJP14" s="33"/>
      <c r="SJQ14" s="33"/>
      <c r="SJR14" s="33"/>
      <c r="SJS14" s="33"/>
      <c r="SJT14" s="33"/>
      <c r="SJU14" s="33"/>
      <c r="SJV14" s="33"/>
      <c r="SJW14" s="33"/>
      <c r="SJX14" s="33"/>
      <c r="SJY14" s="33"/>
      <c r="SJZ14" s="33"/>
      <c r="SKA14" s="33"/>
      <c r="SKB14" s="33"/>
      <c r="SKC14" s="33"/>
      <c r="SKD14" s="33"/>
      <c r="SKE14" s="33"/>
      <c r="SKF14" s="33"/>
      <c r="SKG14" s="33"/>
      <c r="SKH14" s="33"/>
      <c r="SKI14" s="33"/>
      <c r="SKJ14" s="33"/>
      <c r="SKK14" s="33"/>
      <c r="SKL14" s="33"/>
      <c r="SKM14" s="33"/>
      <c r="SKN14" s="33"/>
      <c r="SKO14" s="33"/>
      <c r="SKP14" s="33"/>
      <c r="SKQ14" s="33"/>
      <c r="SKR14" s="33"/>
      <c r="SKS14" s="33"/>
      <c r="SKT14" s="33"/>
      <c r="SKU14" s="33"/>
      <c r="SKV14" s="33"/>
      <c r="SKW14" s="33"/>
      <c r="SKX14" s="33"/>
      <c r="SKY14" s="33"/>
      <c r="SKZ14" s="33"/>
      <c r="SLA14" s="33"/>
      <c r="SLB14" s="33"/>
      <c r="SLC14" s="33"/>
      <c r="SLD14" s="33"/>
      <c r="SLE14" s="33"/>
      <c r="SLF14" s="33"/>
      <c r="SLG14" s="33"/>
      <c r="SLH14" s="33"/>
      <c r="SLI14" s="33"/>
      <c r="SLJ14" s="33"/>
      <c r="SLK14" s="33"/>
      <c r="SLL14" s="33"/>
      <c r="SLM14" s="33"/>
      <c r="SLN14" s="33"/>
      <c r="SLO14" s="33"/>
      <c r="SLP14" s="33"/>
      <c r="SLQ14" s="33"/>
      <c r="SLR14" s="33"/>
      <c r="SLS14" s="33"/>
      <c r="SLT14" s="33"/>
      <c r="SLU14" s="33"/>
      <c r="SLV14" s="33"/>
      <c r="SLW14" s="33"/>
      <c r="SLX14" s="33"/>
      <c r="SLY14" s="33"/>
      <c r="SLZ14" s="33"/>
      <c r="SMA14" s="33"/>
      <c r="SMB14" s="33"/>
      <c r="SMC14" s="33"/>
      <c r="SMD14" s="33"/>
      <c r="SME14" s="33"/>
      <c r="SMF14" s="33"/>
      <c r="SMG14" s="33"/>
      <c r="SMH14" s="33"/>
      <c r="SMI14" s="33"/>
      <c r="SMJ14" s="33"/>
      <c r="SMK14" s="33"/>
      <c r="SML14" s="33"/>
      <c r="SMM14" s="33"/>
      <c r="SMN14" s="33"/>
      <c r="SMO14" s="33"/>
      <c r="SMP14" s="33"/>
      <c r="SMQ14" s="33"/>
      <c r="SMR14" s="33"/>
      <c r="SMS14" s="33"/>
      <c r="SMT14" s="33"/>
      <c r="SMU14" s="33"/>
      <c r="SMV14" s="33"/>
      <c r="SMW14" s="33"/>
      <c r="SMX14" s="33"/>
      <c r="SMY14" s="33"/>
      <c r="SMZ14" s="33"/>
      <c r="SNA14" s="33"/>
      <c r="SNB14" s="33"/>
      <c r="SNC14" s="33"/>
      <c r="SND14" s="33"/>
      <c r="SNE14" s="33"/>
      <c r="SNF14" s="33"/>
      <c r="SNG14" s="33"/>
      <c r="SNH14" s="33"/>
      <c r="SNI14" s="33"/>
      <c r="SNJ14" s="33"/>
      <c r="SNK14" s="33"/>
      <c r="SNL14" s="33"/>
      <c r="SNM14" s="33"/>
      <c r="SNN14" s="33"/>
      <c r="SNO14" s="33"/>
      <c r="SNP14" s="33"/>
      <c r="SNQ14" s="33"/>
      <c r="SNR14" s="33"/>
      <c r="SNS14" s="33"/>
      <c r="SNT14" s="33"/>
      <c r="SNU14" s="33"/>
      <c r="SNV14" s="33"/>
      <c r="SNW14" s="33"/>
      <c r="SNX14" s="33"/>
      <c r="SNY14" s="33"/>
      <c r="SNZ14" s="33"/>
      <c r="SOA14" s="33"/>
      <c r="SOB14" s="33"/>
      <c r="SOC14" s="33"/>
      <c r="SOD14" s="33"/>
      <c r="SOE14" s="33"/>
      <c r="SOF14" s="33"/>
      <c r="SOG14" s="33"/>
      <c r="SOH14" s="33"/>
      <c r="SOI14" s="33"/>
      <c r="SOJ14" s="33"/>
      <c r="SOK14" s="33"/>
      <c r="SOL14" s="33"/>
      <c r="SOM14" s="33"/>
      <c r="SON14" s="33"/>
      <c r="SOO14" s="33"/>
      <c r="SOP14" s="33"/>
      <c r="SOQ14" s="33"/>
      <c r="SOR14" s="33"/>
      <c r="SOS14" s="33"/>
      <c r="SOT14" s="33"/>
      <c r="SOU14" s="33"/>
      <c r="SOV14" s="33"/>
      <c r="SOW14" s="33"/>
      <c r="SOX14" s="33"/>
      <c r="SOY14" s="33"/>
      <c r="SOZ14" s="33"/>
      <c r="SPA14" s="33"/>
      <c r="SPB14" s="33"/>
      <c r="SPC14" s="33"/>
      <c r="SPD14" s="33"/>
      <c r="SPE14" s="33"/>
      <c r="SPF14" s="33"/>
      <c r="SPG14" s="33"/>
      <c r="SPH14" s="33"/>
      <c r="SPI14" s="33"/>
      <c r="SPJ14" s="33"/>
      <c r="SPK14" s="33"/>
      <c r="SPL14" s="33"/>
      <c r="SPM14" s="33"/>
      <c r="SPN14" s="33"/>
      <c r="SPO14" s="33"/>
      <c r="SPP14" s="33"/>
      <c r="SPQ14" s="33"/>
      <c r="SPR14" s="33"/>
      <c r="SPS14" s="33"/>
      <c r="SPT14" s="33"/>
      <c r="SPU14" s="33"/>
      <c r="SPV14" s="33"/>
      <c r="SPW14" s="33"/>
      <c r="SPX14" s="33"/>
      <c r="SPY14" s="33"/>
      <c r="SPZ14" s="33"/>
      <c r="SQA14" s="33"/>
      <c r="SQB14" s="33"/>
      <c r="SQC14" s="33"/>
      <c r="SQD14" s="33"/>
      <c r="SQE14" s="33"/>
      <c r="SQF14" s="33"/>
      <c r="SQG14" s="33"/>
      <c r="SQH14" s="33"/>
      <c r="SQI14" s="33"/>
      <c r="SQJ14" s="33"/>
      <c r="SQK14" s="33"/>
      <c r="SQL14" s="33"/>
      <c r="SQM14" s="33"/>
      <c r="SQN14" s="33"/>
      <c r="SQO14" s="33"/>
      <c r="SQP14" s="33"/>
      <c r="SQQ14" s="33"/>
      <c r="SQR14" s="33"/>
      <c r="SQS14" s="33"/>
      <c r="SQT14" s="33"/>
      <c r="SQU14" s="33"/>
      <c r="SQV14" s="33"/>
      <c r="SQW14" s="33"/>
      <c r="SQX14" s="33"/>
      <c r="SQY14" s="33"/>
      <c r="SQZ14" s="33"/>
      <c r="SRA14" s="33"/>
      <c r="SRB14" s="33"/>
      <c r="SRC14" s="33"/>
      <c r="SRD14" s="33"/>
      <c r="SRE14" s="33"/>
      <c r="SRF14" s="33"/>
      <c r="SRG14" s="33"/>
      <c r="SRH14" s="33"/>
      <c r="SRI14" s="33"/>
      <c r="SRJ14" s="33"/>
      <c r="SRK14" s="33"/>
      <c r="SRL14" s="33"/>
      <c r="SRM14" s="33"/>
      <c r="SRN14" s="33"/>
      <c r="SRO14" s="33"/>
      <c r="SRP14" s="33"/>
      <c r="SRQ14" s="33"/>
      <c r="SRR14" s="33"/>
      <c r="SRS14" s="33"/>
      <c r="SRT14" s="33"/>
      <c r="SRU14" s="33"/>
      <c r="SRV14" s="33"/>
      <c r="SRW14" s="33"/>
      <c r="SRX14" s="33"/>
      <c r="SRY14" s="33"/>
      <c r="SRZ14" s="33"/>
      <c r="SSA14" s="33"/>
      <c r="SSB14" s="33"/>
      <c r="SSC14" s="33"/>
      <c r="SSD14" s="33"/>
      <c r="SSE14" s="33"/>
      <c r="SSF14" s="33"/>
      <c r="SSG14" s="33"/>
      <c r="SSH14" s="33"/>
      <c r="SSI14" s="33"/>
      <c r="SSJ14" s="33"/>
      <c r="SSK14" s="33"/>
      <c r="SSL14" s="33"/>
      <c r="SSM14" s="33"/>
      <c r="SSN14" s="33"/>
      <c r="SSO14" s="33"/>
      <c r="SSP14" s="33"/>
      <c r="SSQ14" s="33"/>
      <c r="SSR14" s="33"/>
      <c r="SSS14" s="33"/>
      <c r="SST14" s="33"/>
      <c r="SSU14" s="33"/>
      <c r="SSV14" s="33"/>
      <c r="SSW14" s="33"/>
      <c r="SSX14" s="33"/>
      <c r="SSY14" s="33"/>
      <c r="SSZ14" s="33"/>
      <c r="STA14" s="33"/>
      <c r="STB14" s="33"/>
      <c r="STC14" s="33"/>
      <c r="STD14" s="33"/>
      <c r="STE14" s="33"/>
      <c r="STF14" s="33"/>
      <c r="STG14" s="33"/>
      <c r="STH14" s="33"/>
      <c r="STI14" s="33"/>
      <c r="STJ14" s="33"/>
      <c r="STK14" s="33"/>
      <c r="STL14" s="33"/>
      <c r="STM14" s="33"/>
      <c r="STN14" s="33"/>
      <c r="STO14" s="33"/>
      <c r="STP14" s="33"/>
      <c r="STQ14" s="33"/>
      <c r="STR14" s="33"/>
      <c r="STS14" s="33"/>
      <c r="STT14" s="33"/>
      <c r="STU14" s="33"/>
      <c r="STV14" s="33"/>
      <c r="STW14" s="33"/>
      <c r="STX14" s="33"/>
      <c r="STY14" s="33"/>
      <c r="STZ14" s="33"/>
      <c r="SUA14" s="33"/>
      <c r="SUB14" s="33"/>
      <c r="SUC14" s="33"/>
      <c r="SUD14" s="33"/>
      <c r="SUE14" s="33"/>
      <c r="SUF14" s="33"/>
      <c r="SUG14" s="33"/>
      <c r="SUH14" s="33"/>
      <c r="SUI14" s="33"/>
      <c r="SUJ14" s="33"/>
      <c r="SUK14" s="33"/>
      <c r="SUL14" s="33"/>
      <c r="SUM14" s="33"/>
      <c r="SUN14" s="33"/>
      <c r="SUO14" s="33"/>
      <c r="SUP14" s="33"/>
      <c r="SUQ14" s="33"/>
      <c r="SUR14" s="33"/>
      <c r="SUS14" s="33"/>
      <c r="SUT14" s="33"/>
      <c r="SUU14" s="33"/>
      <c r="SUV14" s="33"/>
      <c r="SUW14" s="33"/>
      <c r="SUX14" s="33"/>
      <c r="SUY14" s="33"/>
      <c r="SUZ14" s="33"/>
      <c r="SVA14" s="33"/>
      <c r="SVB14" s="33"/>
      <c r="SVC14" s="33"/>
      <c r="SVD14" s="33"/>
      <c r="SVE14" s="33"/>
      <c r="SVF14" s="33"/>
      <c r="SVG14" s="33"/>
      <c r="SVH14" s="33"/>
      <c r="SVI14" s="33"/>
      <c r="SVJ14" s="33"/>
      <c r="SVK14" s="33"/>
      <c r="SVL14" s="33"/>
      <c r="SVM14" s="33"/>
      <c r="SVN14" s="33"/>
      <c r="SVO14" s="33"/>
      <c r="SVP14" s="33"/>
      <c r="SVQ14" s="33"/>
      <c r="SVR14" s="33"/>
      <c r="SVS14" s="33"/>
      <c r="SVT14" s="33"/>
      <c r="SVU14" s="33"/>
      <c r="SVV14" s="33"/>
      <c r="SVW14" s="33"/>
      <c r="SVX14" s="33"/>
      <c r="SVY14" s="33"/>
      <c r="SVZ14" s="33"/>
      <c r="SWA14" s="33"/>
      <c r="SWB14" s="33"/>
      <c r="SWC14" s="33"/>
      <c r="SWD14" s="33"/>
      <c r="SWE14" s="33"/>
      <c r="SWF14" s="33"/>
      <c r="SWG14" s="33"/>
      <c r="SWH14" s="33"/>
      <c r="SWI14" s="33"/>
      <c r="SWJ14" s="33"/>
      <c r="SWK14" s="33"/>
      <c r="SWL14" s="33"/>
      <c r="SWM14" s="33"/>
      <c r="SWN14" s="33"/>
      <c r="SWO14" s="33"/>
      <c r="SWP14" s="33"/>
      <c r="SWQ14" s="33"/>
      <c r="SWR14" s="33"/>
      <c r="SWS14" s="33"/>
      <c r="SWT14" s="33"/>
      <c r="SWU14" s="33"/>
      <c r="SWV14" s="33"/>
      <c r="SWW14" s="33"/>
      <c r="SWX14" s="33"/>
      <c r="SWY14" s="33"/>
      <c r="SWZ14" s="33"/>
      <c r="SXA14" s="33"/>
      <c r="SXB14" s="33"/>
      <c r="SXC14" s="33"/>
      <c r="SXD14" s="33"/>
      <c r="SXE14" s="33"/>
      <c r="SXF14" s="33"/>
      <c r="SXG14" s="33"/>
      <c r="SXH14" s="33"/>
      <c r="SXI14" s="33"/>
      <c r="SXJ14" s="33"/>
      <c r="SXK14" s="33"/>
      <c r="SXL14" s="33"/>
      <c r="SXM14" s="33"/>
      <c r="SXN14" s="33"/>
      <c r="SXO14" s="33"/>
      <c r="SXP14" s="33"/>
      <c r="SXQ14" s="33"/>
      <c r="SXR14" s="33"/>
      <c r="SXS14" s="33"/>
      <c r="SXT14" s="33"/>
      <c r="SXU14" s="33"/>
      <c r="SXV14" s="33"/>
      <c r="SXW14" s="33"/>
      <c r="SXX14" s="33"/>
      <c r="SXY14" s="33"/>
      <c r="SXZ14" s="33"/>
      <c r="SYA14" s="33"/>
      <c r="SYB14" s="33"/>
      <c r="SYC14" s="33"/>
      <c r="SYD14" s="33"/>
      <c r="SYE14" s="33"/>
      <c r="SYF14" s="33"/>
      <c r="SYG14" s="33"/>
      <c r="SYH14" s="33"/>
      <c r="SYI14" s="33"/>
      <c r="SYJ14" s="33"/>
      <c r="SYK14" s="33"/>
      <c r="SYL14" s="33"/>
      <c r="SYM14" s="33"/>
      <c r="SYN14" s="33"/>
      <c r="SYO14" s="33"/>
      <c r="SYP14" s="33"/>
      <c r="SYQ14" s="33"/>
      <c r="SYR14" s="33"/>
      <c r="SYS14" s="33"/>
      <c r="SYT14" s="33"/>
      <c r="SYU14" s="33"/>
      <c r="SYV14" s="33"/>
      <c r="SYW14" s="33"/>
      <c r="SYX14" s="33"/>
      <c r="SYY14" s="33"/>
      <c r="SYZ14" s="33"/>
      <c r="SZA14" s="33"/>
      <c r="SZB14" s="33"/>
      <c r="SZC14" s="33"/>
      <c r="SZD14" s="33"/>
      <c r="SZE14" s="33"/>
      <c r="SZF14" s="33"/>
      <c r="SZG14" s="33"/>
      <c r="SZH14" s="33"/>
      <c r="SZI14" s="33"/>
      <c r="SZJ14" s="33"/>
      <c r="SZK14" s="33"/>
      <c r="SZL14" s="33"/>
      <c r="SZM14" s="33"/>
      <c r="SZN14" s="33"/>
      <c r="SZO14" s="33"/>
      <c r="SZP14" s="33"/>
      <c r="SZQ14" s="33"/>
      <c r="SZR14" s="33"/>
      <c r="SZS14" s="33"/>
      <c r="SZT14" s="33"/>
      <c r="SZU14" s="33"/>
      <c r="SZV14" s="33"/>
      <c r="SZW14" s="33"/>
      <c r="SZX14" s="33"/>
      <c r="SZY14" s="33"/>
      <c r="SZZ14" s="33"/>
      <c r="TAA14" s="33"/>
      <c r="TAB14" s="33"/>
      <c r="TAC14" s="33"/>
      <c r="TAD14" s="33"/>
      <c r="TAE14" s="33"/>
      <c r="TAF14" s="33"/>
      <c r="TAG14" s="33"/>
      <c r="TAH14" s="33"/>
      <c r="TAI14" s="33"/>
      <c r="TAJ14" s="33"/>
      <c r="TAK14" s="33"/>
      <c r="TAL14" s="33"/>
      <c r="TAM14" s="33"/>
      <c r="TAN14" s="33"/>
      <c r="TAO14" s="33"/>
      <c r="TAP14" s="33"/>
      <c r="TAQ14" s="33"/>
      <c r="TAR14" s="33"/>
      <c r="TAS14" s="33"/>
      <c r="TAT14" s="33"/>
      <c r="TAU14" s="33"/>
      <c r="TAV14" s="33"/>
      <c r="TAW14" s="33"/>
      <c r="TAX14" s="33"/>
      <c r="TAY14" s="33"/>
      <c r="TAZ14" s="33"/>
      <c r="TBA14" s="33"/>
      <c r="TBB14" s="33"/>
      <c r="TBC14" s="33"/>
      <c r="TBD14" s="33"/>
      <c r="TBE14" s="33"/>
      <c r="TBF14" s="33"/>
      <c r="TBG14" s="33"/>
      <c r="TBH14" s="33"/>
      <c r="TBI14" s="33"/>
      <c r="TBJ14" s="33"/>
      <c r="TBK14" s="33"/>
      <c r="TBL14" s="33"/>
      <c r="TBM14" s="33"/>
      <c r="TBN14" s="33"/>
      <c r="TBO14" s="33"/>
      <c r="TBP14" s="33"/>
      <c r="TBQ14" s="33"/>
      <c r="TBR14" s="33"/>
      <c r="TBS14" s="33"/>
      <c r="TBT14" s="33"/>
      <c r="TBU14" s="33"/>
      <c r="TBV14" s="33"/>
      <c r="TBW14" s="33"/>
      <c r="TBX14" s="33"/>
      <c r="TBY14" s="33"/>
      <c r="TBZ14" s="33"/>
      <c r="TCA14" s="33"/>
      <c r="TCB14" s="33"/>
      <c r="TCC14" s="33"/>
      <c r="TCD14" s="33"/>
      <c r="TCE14" s="33"/>
      <c r="TCF14" s="33"/>
      <c r="TCG14" s="33"/>
      <c r="TCH14" s="33"/>
      <c r="TCI14" s="33"/>
      <c r="TCJ14" s="33"/>
      <c r="TCK14" s="33"/>
      <c r="TCL14" s="33"/>
      <c r="TCM14" s="33"/>
      <c r="TCN14" s="33"/>
      <c r="TCO14" s="33"/>
      <c r="TCP14" s="33"/>
      <c r="TCQ14" s="33"/>
      <c r="TCR14" s="33"/>
      <c r="TCS14" s="33"/>
      <c r="TCT14" s="33"/>
      <c r="TCU14" s="33"/>
      <c r="TCV14" s="33"/>
      <c r="TCW14" s="33"/>
      <c r="TCX14" s="33"/>
      <c r="TCY14" s="33"/>
      <c r="TCZ14" s="33"/>
      <c r="TDA14" s="33"/>
      <c r="TDB14" s="33"/>
      <c r="TDC14" s="33"/>
      <c r="TDD14" s="33"/>
      <c r="TDE14" s="33"/>
      <c r="TDF14" s="33"/>
      <c r="TDG14" s="33"/>
      <c r="TDH14" s="33"/>
      <c r="TDI14" s="33"/>
      <c r="TDJ14" s="33"/>
      <c r="TDK14" s="33"/>
      <c r="TDL14" s="33"/>
      <c r="TDM14" s="33"/>
      <c r="TDN14" s="33"/>
      <c r="TDO14" s="33"/>
      <c r="TDP14" s="33"/>
      <c r="TDQ14" s="33"/>
      <c r="TDR14" s="33"/>
      <c r="TDS14" s="33"/>
      <c r="TDT14" s="33"/>
      <c r="TDU14" s="33"/>
      <c r="TDV14" s="33"/>
      <c r="TDW14" s="33"/>
      <c r="TDX14" s="33"/>
      <c r="TDY14" s="33"/>
      <c r="TDZ14" s="33"/>
      <c r="TEA14" s="33"/>
      <c r="TEB14" s="33"/>
      <c r="TEC14" s="33"/>
      <c r="TED14" s="33"/>
      <c r="TEE14" s="33"/>
      <c r="TEF14" s="33"/>
      <c r="TEG14" s="33"/>
      <c r="TEH14" s="33"/>
      <c r="TEI14" s="33"/>
      <c r="TEJ14" s="33"/>
      <c r="TEK14" s="33"/>
      <c r="TEL14" s="33"/>
      <c r="TEM14" s="33"/>
      <c r="TEN14" s="33"/>
      <c r="TEO14" s="33"/>
      <c r="TEP14" s="33"/>
      <c r="TEQ14" s="33"/>
      <c r="TER14" s="33"/>
      <c r="TES14" s="33"/>
      <c r="TET14" s="33"/>
      <c r="TEU14" s="33"/>
      <c r="TEV14" s="33"/>
      <c r="TEW14" s="33"/>
      <c r="TEX14" s="33"/>
      <c r="TEY14" s="33"/>
      <c r="TEZ14" s="33"/>
      <c r="TFA14" s="33"/>
      <c r="TFB14" s="33"/>
      <c r="TFC14" s="33"/>
      <c r="TFD14" s="33"/>
      <c r="TFE14" s="33"/>
      <c r="TFF14" s="33"/>
      <c r="TFG14" s="33"/>
      <c r="TFH14" s="33"/>
      <c r="TFI14" s="33"/>
      <c r="TFJ14" s="33"/>
      <c r="TFK14" s="33"/>
      <c r="TFL14" s="33"/>
      <c r="TFM14" s="33"/>
      <c r="TFN14" s="33"/>
      <c r="TFO14" s="33"/>
      <c r="TFP14" s="33"/>
      <c r="TFQ14" s="33"/>
      <c r="TFR14" s="33"/>
      <c r="TFS14" s="33"/>
      <c r="TFT14" s="33"/>
      <c r="TFU14" s="33"/>
      <c r="TFV14" s="33"/>
      <c r="TFW14" s="33"/>
      <c r="TFX14" s="33"/>
      <c r="TFY14" s="33"/>
      <c r="TFZ14" s="33"/>
      <c r="TGA14" s="33"/>
      <c r="TGB14" s="33"/>
      <c r="TGC14" s="33"/>
      <c r="TGD14" s="33"/>
      <c r="TGE14" s="33"/>
      <c r="TGF14" s="33"/>
      <c r="TGG14" s="33"/>
      <c r="TGH14" s="33"/>
      <c r="TGI14" s="33"/>
      <c r="TGJ14" s="33"/>
      <c r="TGK14" s="33"/>
      <c r="TGL14" s="33"/>
      <c r="TGM14" s="33"/>
      <c r="TGN14" s="33"/>
      <c r="TGO14" s="33"/>
      <c r="TGP14" s="33"/>
      <c r="TGQ14" s="33"/>
      <c r="TGR14" s="33"/>
      <c r="TGS14" s="33"/>
      <c r="TGT14" s="33"/>
      <c r="TGU14" s="33"/>
      <c r="TGV14" s="33"/>
      <c r="TGW14" s="33"/>
      <c r="TGX14" s="33"/>
      <c r="TGY14" s="33"/>
      <c r="TGZ14" s="33"/>
      <c r="THA14" s="33"/>
      <c r="THB14" s="33"/>
      <c r="THC14" s="33"/>
      <c r="THD14" s="33"/>
      <c r="THE14" s="33"/>
      <c r="THF14" s="33"/>
      <c r="THG14" s="33"/>
      <c r="THH14" s="33"/>
      <c r="THI14" s="33"/>
      <c r="THJ14" s="33"/>
      <c r="THK14" s="33"/>
      <c r="THL14" s="33"/>
      <c r="THM14" s="33"/>
      <c r="THN14" s="33"/>
      <c r="THO14" s="33"/>
      <c r="THP14" s="33"/>
      <c r="THQ14" s="33"/>
      <c r="THR14" s="33"/>
      <c r="THS14" s="33"/>
      <c r="THT14" s="33"/>
      <c r="THU14" s="33"/>
      <c r="THV14" s="33"/>
      <c r="THW14" s="33"/>
      <c r="THX14" s="33"/>
      <c r="THY14" s="33"/>
      <c r="THZ14" s="33"/>
      <c r="TIA14" s="33"/>
      <c r="TIB14" s="33"/>
      <c r="TIC14" s="33"/>
      <c r="TID14" s="33"/>
      <c r="TIE14" s="33"/>
      <c r="TIF14" s="33"/>
      <c r="TIG14" s="33"/>
      <c r="TIH14" s="33"/>
      <c r="TII14" s="33"/>
      <c r="TIJ14" s="33"/>
      <c r="TIK14" s="33"/>
      <c r="TIL14" s="33"/>
      <c r="TIM14" s="33"/>
      <c r="TIN14" s="33"/>
      <c r="TIO14" s="33"/>
      <c r="TIP14" s="33"/>
      <c r="TIQ14" s="33"/>
      <c r="TIR14" s="33"/>
      <c r="TIS14" s="33"/>
      <c r="TIT14" s="33"/>
      <c r="TIU14" s="33"/>
      <c r="TIV14" s="33"/>
      <c r="TIW14" s="33"/>
      <c r="TIX14" s="33"/>
      <c r="TIY14" s="33"/>
      <c r="TIZ14" s="33"/>
      <c r="TJA14" s="33"/>
      <c r="TJB14" s="33"/>
      <c r="TJC14" s="33"/>
      <c r="TJD14" s="33"/>
      <c r="TJE14" s="33"/>
      <c r="TJF14" s="33"/>
      <c r="TJG14" s="33"/>
      <c r="TJH14" s="33"/>
      <c r="TJI14" s="33"/>
      <c r="TJJ14" s="33"/>
      <c r="TJK14" s="33"/>
      <c r="TJL14" s="33"/>
      <c r="TJM14" s="33"/>
      <c r="TJN14" s="33"/>
      <c r="TJO14" s="33"/>
      <c r="TJP14" s="33"/>
      <c r="TJQ14" s="33"/>
      <c r="TJR14" s="33"/>
      <c r="TJS14" s="33"/>
      <c r="TJT14" s="33"/>
      <c r="TJU14" s="33"/>
      <c r="TJV14" s="33"/>
      <c r="TJW14" s="33"/>
      <c r="TJX14" s="33"/>
      <c r="TJY14" s="33"/>
      <c r="TJZ14" s="33"/>
      <c r="TKA14" s="33"/>
      <c r="TKB14" s="33"/>
      <c r="TKC14" s="33"/>
      <c r="TKD14" s="33"/>
      <c r="TKE14" s="33"/>
      <c r="TKF14" s="33"/>
      <c r="TKG14" s="33"/>
      <c r="TKH14" s="33"/>
      <c r="TKI14" s="33"/>
      <c r="TKJ14" s="33"/>
      <c r="TKK14" s="33"/>
      <c r="TKL14" s="33"/>
      <c r="TKM14" s="33"/>
      <c r="TKN14" s="33"/>
      <c r="TKO14" s="33"/>
      <c r="TKP14" s="33"/>
      <c r="TKQ14" s="33"/>
      <c r="TKR14" s="33"/>
      <c r="TKS14" s="33"/>
      <c r="TKT14" s="33"/>
      <c r="TKU14" s="33"/>
      <c r="TKV14" s="33"/>
      <c r="TKW14" s="33"/>
      <c r="TKX14" s="33"/>
      <c r="TKY14" s="33"/>
      <c r="TKZ14" s="33"/>
      <c r="TLA14" s="33"/>
      <c r="TLB14" s="33"/>
      <c r="TLC14" s="33"/>
      <c r="TLD14" s="33"/>
      <c r="TLE14" s="33"/>
      <c r="TLF14" s="33"/>
      <c r="TLG14" s="33"/>
      <c r="TLH14" s="33"/>
      <c r="TLI14" s="33"/>
      <c r="TLJ14" s="33"/>
      <c r="TLK14" s="33"/>
      <c r="TLL14" s="33"/>
      <c r="TLM14" s="33"/>
      <c r="TLN14" s="33"/>
      <c r="TLO14" s="33"/>
      <c r="TLP14" s="33"/>
      <c r="TLQ14" s="33"/>
      <c r="TLR14" s="33"/>
      <c r="TLS14" s="33"/>
      <c r="TLT14" s="33"/>
      <c r="TLU14" s="33"/>
      <c r="TLV14" s="33"/>
      <c r="TLW14" s="33"/>
      <c r="TLX14" s="33"/>
      <c r="TLY14" s="33"/>
      <c r="TLZ14" s="33"/>
      <c r="TMA14" s="33"/>
      <c r="TMB14" s="33"/>
      <c r="TMC14" s="33"/>
      <c r="TMD14" s="33"/>
      <c r="TME14" s="33"/>
      <c r="TMF14" s="33"/>
      <c r="TMG14" s="33"/>
      <c r="TMH14" s="33"/>
      <c r="TMI14" s="33"/>
      <c r="TMJ14" s="33"/>
      <c r="TMK14" s="33"/>
      <c r="TML14" s="33"/>
      <c r="TMM14" s="33"/>
      <c r="TMN14" s="33"/>
      <c r="TMO14" s="33"/>
      <c r="TMP14" s="33"/>
      <c r="TMQ14" s="33"/>
      <c r="TMR14" s="33"/>
      <c r="TMS14" s="33"/>
      <c r="TMT14" s="33"/>
      <c r="TMU14" s="33"/>
      <c r="TMV14" s="33"/>
      <c r="TMW14" s="33"/>
      <c r="TMX14" s="33"/>
      <c r="TMY14" s="33"/>
      <c r="TMZ14" s="33"/>
      <c r="TNA14" s="33"/>
      <c r="TNB14" s="33"/>
      <c r="TNC14" s="33"/>
      <c r="TND14" s="33"/>
      <c r="TNE14" s="33"/>
      <c r="TNF14" s="33"/>
      <c r="TNG14" s="33"/>
      <c r="TNH14" s="33"/>
      <c r="TNI14" s="33"/>
      <c r="TNJ14" s="33"/>
      <c r="TNK14" s="33"/>
      <c r="TNL14" s="33"/>
      <c r="TNM14" s="33"/>
      <c r="TNN14" s="33"/>
      <c r="TNO14" s="33"/>
      <c r="TNP14" s="33"/>
      <c r="TNQ14" s="33"/>
      <c r="TNR14" s="33"/>
      <c r="TNS14" s="33"/>
      <c r="TNT14" s="33"/>
      <c r="TNU14" s="33"/>
      <c r="TNV14" s="33"/>
      <c r="TNW14" s="33"/>
      <c r="TNX14" s="33"/>
      <c r="TNY14" s="33"/>
      <c r="TNZ14" s="33"/>
      <c r="TOA14" s="33"/>
      <c r="TOB14" s="33"/>
      <c r="TOC14" s="33"/>
      <c r="TOD14" s="33"/>
      <c r="TOE14" s="33"/>
      <c r="TOF14" s="33"/>
      <c r="TOG14" s="33"/>
      <c r="TOH14" s="33"/>
      <c r="TOI14" s="33"/>
      <c r="TOJ14" s="33"/>
      <c r="TOK14" s="33"/>
      <c r="TOL14" s="33"/>
      <c r="TOM14" s="33"/>
      <c r="TON14" s="33"/>
      <c r="TOO14" s="33"/>
      <c r="TOP14" s="33"/>
      <c r="TOQ14" s="33"/>
      <c r="TOR14" s="33"/>
      <c r="TOS14" s="33"/>
      <c r="TOT14" s="33"/>
      <c r="TOU14" s="33"/>
      <c r="TOV14" s="33"/>
      <c r="TOW14" s="33"/>
      <c r="TOX14" s="33"/>
      <c r="TOY14" s="33"/>
      <c r="TOZ14" s="33"/>
      <c r="TPA14" s="33"/>
      <c r="TPB14" s="33"/>
      <c r="TPC14" s="33"/>
      <c r="TPD14" s="33"/>
      <c r="TPE14" s="33"/>
      <c r="TPF14" s="33"/>
      <c r="TPG14" s="33"/>
      <c r="TPH14" s="33"/>
      <c r="TPI14" s="33"/>
      <c r="TPJ14" s="33"/>
      <c r="TPK14" s="33"/>
      <c r="TPL14" s="33"/>
      <c r="TPM14" s="33"/>
      <c r="TPN14" s="33"/>
      <c r="TPO14" s="33"/>
      <c r="TPP14" s="33"/>
      <c r="TPQ14" s="33"/>
      <c r="TPR14" s="33"/>
      <c r="TPS14" s="33"/>
      <c r="TPT14" s="33"/>
      <c r="TPU14" s="33"/>
      <c r="TPV14" s="33"/>
      <c r="TPW14" s="33"/>
      <c r="TPX14" s="33"/>
      <c r="TPY14" s="33"/>
      <c r="TPZ14" s="33"/>
      <c r="TQA14" s="33"/>
      <c r="TQB14" s="33"/>
      <c r="TQC14" s="33"/>
      <c r="TQD14" s="33"/>
      <c r="TQE14" s="33"/>
      <c r="TQF14" s="33"/>
      <c r="TQG14" s="33"/>
      <c r="TQH14" s="33"/>
      <c r="TQI14" s="33"/>
      <c r="TQJ14" s="33"/>
      <c r="TQK14" s="33"/>
      <c r="TQL14" s="33"/>
      <c r="TQM14" s="33"/>
      <c r="TQN14" s="33"/>
      <c r="TQO14" s="33"/>
      <c r="TQP14" s="33"/>
      <c r="TQQ14" s="33"/>
      <c r="TQR14" s="33"/>
      <c r="TQS14" s="33"/>
      <c r="TQT14" s="33"/>
      <c r="TQU14" s="33"/>
      <c r="TQV14" s="33"/>
      <c r="TQW14" s="33"/>
      <c r="TQX14" s="33"/>
      <c r="TQY14" s="33"/>
      <c r="TQZ14" s="33"/>
      <c r="TRA14" s="33"/>
      <c r="TRB14" s="33"/>
      <c r="TRC14" s="33"/>
      <c r="TRD14" s="33"/>
      <c r="TRE14" s="33"/>
      <c r="TRF14" s="33"/>
      <c r="TRG14" s="33"/>
      <c r="TRH14" s="33"/>
      <c r="TRI14" s="33"/>
      <c r="TRJ14" s="33"/>
      <c r="TRK14" s="33"/>
      <c r="TRL14" s="33"/>
      <c r="TRM14" s="33"/>
      <c r="TRN14" s="33"/>
      <c r="TRO14" s="33"/>
      <c r="TRP14" s="33"/>
      <c r="TRQ14" s="33"/>
      <c r="TRR14" s="33"/>
      <c r="TRS14" s="33"/>
      <c r="TRT14" s="33"/>
      <c r="TRU14" s="33"/>
      <c r="TRV14" s="33"/>
      <c r="TRW14" s="33"/>
      <c r="TRX14" s="33"/>
      <c r="TRY14" s="33"/>
      <c r="TRZ14" s="33"/>
      <c r="TSA14" s="33"/>
      <c r="TSB14" s="33"/>
      <c r="TSC14" s="33"/>
      <c r="TSD14" s="33"/>
      <c r="TSE14" s="33"/>
      <c r="TSF14" s="33"/>
      <c r="TSG14" s="33"/>
      <c r="TSH14" s="33"/>
      <c r="TSI14" s="33"/>
      <c r="TSJ14" s="33"/>
      <c r="TSK14" s="33"/>
      <c r="TSL14" s="33"/>
      <c r="TSM14" s="33"/>
      <c r="TSN14" s="33"/>
      <c r="TSO14" s="33"/>
      <c r="TSP14" s="33"/>
      <c r="TSQ14" s="33"/>
      <c r="TSR14" s="33"/>
      <c r="TSS14" s="33"/>
      <c r="TST14" s="33"/>
      <c r="TSU14" s="33"/>
      <c r="TSV14" s="33"/>
      <c r="TSW14" s="33"/>
      <c r="TSX14" s="33"/>
      <c r="TSY14" s="33"/>
      <c r="TSZ14" s="33"/>
      <c r="TTA14" s="33"/>
      <c r="TTB14" s="33"/>
      <c r="TTC14" s="33"/>
      <c r="TTD14" s="33"/>
      <c r="TTE14" s="33"/>
      <c r="TTF14" s="33"/>
      <c r="TTG14" s="33"/>
      <c r="TTH14" s="33"/>
      <c r="TTI14" s="33"/>
      <c r="TTJ14" s="33"/>
      <c r="TTK14" s="33"/>
      <c r="TTL14" s="33"/>
      <c r="TTM14" s="33"/>
      <c r="TTN14" s="33"/>
      <c r="TTO14" s="33"/>
      <c r="TTP14" s="33"/>
      <c r="TTQ14" s="33"/>
      <c r="TTR14" s="33"/>
      <c r="TTS14" s="33"/>
      <c r="TTT14" s="33"/>
      <c r="TTU14" s="33"/>
      <c r="TTV14" s="33"/>
      <c r="TTW14" s="33"/>
      <c r="TTX14" s="33"/>
      <c r="TTY14" s="33"/>
      <c r="TTZ14" s="33"/>
      <c r="TUA14" s="33"/>
      <c r="TUB14" s="33"/>
      <c r="TUC14" s="33"/>
      <c r="TUD14" s="33"/>
      <c r="TUE14" s="33"/>
      <c r="TUF14" s="33"/>
      <c r="TUG14" s="33"/>
      <c r="TUH14" s="33"/>
      <c r="TUI14" s="33"/>
      <c r="TUJ14" s="33"/>
      <c r="TUK14" s="33"/>
      <c r="TUL14" s="33"/>
      <c r="TUM14" s="33"/>
      <c r="TUN14" s="33"/>
      <c r="TUO14" s="33"/>
      <c r="TUP14" s="33"/>
      <c r="TUQ14" s="33"/>
      <c r="TUR14" s="33"/>
      <c r="TUS14" s="33"/>
      <c r="TUT14" s="33"/>
      <c r="TUU14" s="33"/>
      <c r="TUV14" s="33"/>
      <c r="TUW14" s="33"/>
      <c r="TUX14" s="33"/>
      <c r="TUY14" s="33"/>
      <c r="TUZ14" s="33"/>
      <c r="TVA14" s="33"/>
      <c r="TVB14" s="33"/>
      <c r="TVC14" s="33"/>
      <c r="TVD14" s="33"/>
      <c r="TVE14" s="33"/>
      <c r="TVF14" s="33"/>
      <c r="TVG14" s="33"/>
      <c r="TVH14" s="33"/>
      <c r="TVI14" s="33"/>
      <c r="TVJ14" s="33"/>
      <c r="TVK14" s="33"/>
      <c r="TVL14" s="33"/>
      <c r="TVM14" s="33"/>
      <c r="TVN14" s="33"/>
      <c r="TVO14" s="33"/>
      <c r="TVP14" s="33"/>
      <c r="TVQ14" s="33"/>
      <c r="TVR14" s="33"/>
      <c r="TVS14" s="33"/>
      <c r="TVT14" s="33"/>
      <c r="TVU14" s="33"/>
      <c r="TVV14" s="33"/>
      <c r="TVW14" s="33"/>
      <c r="TVX14" s="33"/>
      <c r="TVY14" s="33"/>
      <c r="TVZ14" s="33"/>
      <c r="TWA14" s="33"/>
      <c r="TWB14" s="33"/>
      <c r="TWC14" s="33"/>
      <c r="TWD14" s="33"/>
      <c r="TWE14" s="33"/>
      <c r="TWF14" s="33"/>
      <c r="TWG14" s="33"/>
      <c r="TWH14" s="33"/>
      <c r="TWI14" s="33"/>
      <c r="TWJ14" s="33"/>
      <c r="TWK14" s="33"/>
      <c r="TWL14" s="33"/>
      <c r="TWM14" s="33"/>
      <c r="TWN14" s="33"/>
      <c r="TWO14" s="33"/>
      <c r="TWP14" s="33"/>
      <c r="TWQ14" s="33"/>
      <c r="TWR14" s="33"/>
      <c r="TWS14" s="33"/>
      <c r="TWT14" s="33"/>
      <c r="TWU14" s="33"/>
      <c r="TWV14" s="33"/>
      <c r="TWW14" s="33"/>
      <c r="TWX14" s="33"/>
      <c r="TWY14" s="33"/>
      <c r="TWZ14" s="33"/>
      <c r="TXA14" s="33"/>
      <c r="TXB14" s="33"/>
      <c r="TXC14" s="33"/>
      <c r="TXD14" s="33"/>
      <c r="TXE14" s="33"/>
      <c r="TXF14" s="33"/>
      <c r="TXG14" s="33"/>
      <c r="TXH14" s="33"/>
      <c r="TXI14" s="33"/>
      <c r="TXJ14" s="33"/>
      <c r="TXK14" s="33"/>
      <c r="TXL14" s="33"/>
      <c r="TXM14" s="33"/>
      <c r="TXN14" s="33"/>
      <c r="TXO14" s="33"/>
      <c r="TXP14" s="33"/>
      <c r="TXQ14" s="33"/>
      <c r="TXR14" s="33"/>
      <c r="TXS14" s="33"/>
      <c r="TXT14" s="33"/>
      <c r="TXU14" s="33"/>
      <c r="TXV14" s="33"/>
      <c r="TXW14" s="33"/>
      <c r="TXX14" s="33"/>
      <c r="TXY14" s="33"/>
      <c r="TXZ14" s="33"/>
      <c r="TYA14" s="33"/>
      <c r="TYB14" s="33"/>
      <c r="TYC14" s="33"/>
      <c r="TYD14" s="33"/>
      <c r="TYE14" s="33"/>
      <c r="TYF14" s="33"/>
      <c r="TYG14" s="33"/>
      <c r="TYH14" s="33"/>
      <c r="TYI14" s="33"/>
      <c r="TYJ14" s="33"/>
      <c r="TYK14" s="33"/>
      <c r="TYL14" s="33"/>
      <c r="TYM14" s="33"/>
      <c r="TYN14" s="33"/>
      <c r="TYO14" s="33"/>
      <c r="TYP14" s="33"/>
      <c r="TYQ14" s="33"/>
      <c r="TYR14" s="33"/>
      <c r="TYS14" s="33"/>
      <c r="TYT14" s="33"/>
      <c r="TYU14" s="33"/>
      <c r="TYV14" s="33"/>
      <c r="TYW14" s="33"/>
      <c r="TYX14" s="33"/>
      <c r="TYY14" s="33"/>
      <c r="TYZ14" s="33"/>
      <c r="TZA14" s="33"/>
      <c r="TZB14" s="33"/>
      <c r="TZC14" s="33"/>
      <c r="TZD14" s="33"/>
      <c r="TZE14" s="33"/>
      <c r="TZF14" s="33"/>
      <c r="TZG14" s="33"/>
      <c r="TZH14" s="33"/>
      <c r="TZI14" s="33"/>
      <c r="TZJ14" s="33"/>
      <c r="TZK14" s="33"/>
      <c r="TZL14" s="33"/>
      <c r="TZM14" s="33"/>
      <c r="TZN14" s="33"/>
      <c r="TZO14" s="33"/>
      <c r="TZP14" s="33"/>
      <c r="TZQ14" s="33"/>
      <c r="TZR14" s="33"/>
      <c r="TZS14" s="33"/>
      <c r="TZT14" s="33"/>
      <c r="TZU14" s="33"/>
      <c r="TZV14" s="33"/>
      <c r="TZW14" s="33"/>
      <c r="TZX14" s="33"/>
      <c r="TZY14" s="33"/>
      <c r="TZZ14" s="33"/>
      <c r="UAA14" s="33"/>
      <c r="UAB14" s="33"/>
      <c r="UAC14" s="33"/>
      <c r="UAD14" s="33"/>
      <c r="UAE14" s="33"/>
      <c r="UAF14" s="33"/>
      <c r="UAG14" s="33"/>
      <c r="UAH14" s="33"/>
      <c r="UAI14" s="33"/>
      <c r="UAJ14" s="33"/>
      <c r="UAK14" s="33"/>
      <c r="UAL14" s="33"/>
      <c r="UAM14" s="33"/>
      <c r="UAN14" s="33"/>
      <c r="UAO14" s="33"/>
      <c r="UAP14" s="33"/>
      <c r="UAQ14" s="33"/>
      <c r="UAR14" s="33"/>
      <c r="UAS14" s="33"/>
      <c r="UAT14" s="33"/>
      <c r="UAU14" s="33"/>
      <c r="UAV14" s="33"/>
      <c r="UAW14" s="33"/>
      <c r="UAX14" s="33"/>
      <c r="UAY14" s="33"/>
      <c r="UAZ14" s="33"/>
      <c r="UBA14" s="33"/>
      <c r="UBB14" s="33"/>
      <c r="UBC14" s="33"/>
      <c r="UBD14" s="33"/>
      <c r="UBE14" s="33"/>
      <c r="UBF14" s="33"/>
      <c r="UBG14" s="33"/>
      <c r="UBH14" s="33"/>
      <c r="UBI14" s="33"/>
      <c r="UBJ14" s="33"/>
      <c r="UBK14" s="33"/>
      <c r="UBL14" s="33"/>
      <c r="UBM14" s="33"/>
      <c r="UBN14" s="33"/>
      <c r="UBO14" s="33"/>
      <c r="UBP14" s="33"/>
      <c r="UBQ14" s="33"/>
      <c r="UBR14" s="33"/>
      <c r="UBS14" s="33"/>
      <c r="UBT14" s="33"/>
      <c r="UBU14" s="33"/>
      <c r="UBV14" s="33"/>
      <c r="UBW14" s="33"/>
      <c r="UBX14" s="33"/>
      <c r="UBY14" s="33"/>
      <c r="UBZ14" s="33"/>
      <c r="UCA14" s="33"/>
      <c r="UCB14" s="33"/>
      <c r="UCC14" s="33"/>
      <c r="UCD14" s="33"/>
      <c r="UCE14" s="33"/>
      <c r="UCF14" s="33"/>
      <c r="UCG14" s="33"/>
      <c r="UCH14" s="33"/>
      <c r="UCI14" s="33"/>
      <c r="UCJ14" s="33"/>
      <c r="UCK14" s="33"/>
      <c r="UCL14" s="33"/>
      <c r="UCM14" s="33"/>
      <c r="UCN14" s="33"/>
      <c r="UCO14" s="33"/>
      <c r="UCP14" s="33"/>
      <c r="UCQ14" s="33"/>
      <c r="UCR14" s="33"/>
      <c r="UCS14" s="33"/>
      <c r="UCT14" s="33"/>
      <c r="UCU14" s="33"/>
      <c r="UCV14" s="33"/>
      <c r="UCW14" s="33"/>
      <c r="UCX14" s="33"/>
      <c r="UCY14" s="33"/>
      <c r="UCZ14" s="33"/>
      <c r="UDA14" s="33"/>
      <c r="UDB14" s="33"/>
      <c r="UDC14" s="33"/>
      <c r="UDD14" s="33"/>
      <c r="UDE14" s="33"/>
      <c r="UDF14" s="33"/>
      <c r="UDG14" s="33"/>
      <c r="UDH14" s="33"/>
      <c r="UDI14" s="33"/>
      <c r="UDJ14" s="33"/>
      <c r="UDK14" s="33"/>
      <c r="UDL14" s="33"/>
      <c r="UDM14" s="33"/>
      <c r="UDN14" s="33"/>
      <c r="UDO14" s="33"/>
      <c r="UDP14" s="33"/>
      <c r="UDQ14" s="33"/>
      <c r="UDR14" s="33"/>
      <c r="UDS14" s="33"/>
      <c r="UDT14" s="33"/>
      <c r="UDU14" s="33"/>
      <c r="UDV14" s="33"/>
      <c r="UDW14" s="33"/>
      <c r="UDX14" s="33"/>
      <c r="UDY14" s="33"/>
      <c r="UDZ14" s="33"/>
      <c r="UEA14" s="33"/>
      <c r="UEB14" s="33"/>
      <c r="UEC14" s="33"/>
      <c r="UED14" s="33"/>
      <c r="UEE14" s="33"/>
      <c r="UEF14" s="33"/>
      <c r="UEG14" s="33"/>
      <c r="UEH14" s="33"/>
      <c r="UEI14" s="33"/>
      <c r="UEJ14" s="33"/>
      <c r="UEK14" s="33"/>
      <c r="UEL14" s="33"/>
      <c r="UEM14" s="33"/>
      <c r="UEN14" s="33"/>
      <c r="UEO14" s="33"/>
      <c r="UEP14" s="33"/>
      <c r="UEQ14" s="33"/>
      <c r="UER14" s="33"/>
      <c r="UES14" s="33"/>
      <c r="UET14" s="33"/>
      <c r="UEU14" s="33"/>
      <c r="UEV14" s="33"/>
      <c r="UEW14" s="33"/>
      <c r="UEX14" s="33"/>
      <c r="UEY14" s="33"/>
      <c r="UEZ14" s="33"/>
      <c r="UFA14" s="33"/>
      <c r="UFB14" s="33"/>
      <c r="UFC14" s="33"/>
      <c r="UFD14" s="33"/>
      <c r="UFE14" s="33"/>
      <c r="UFF14" s="33"/>
      <c r="UFG14" s="33"/>
      <c r="UFH14" s="33"/>
      <c r="UFI14" s="33"/>
      <c r="UFJ14" s="33"/>
      <c r="UFK14" s="33"/>
      <c r="UFL14" s="33"/>
      <c r="UFM14" s="33"/>
      <c r="UFN14" s="33"/>
      <c r="UFO14" s="33"/>
      <c r="UFP14" s="33"/>
      <c r="UFQ14" s="33"/>
      <c r="UFR14" s="33"/>
      <c r="UFS14" s="33"/>
      <c r="UFT14" s="33"/>
      <c r="UFU14" s="33"/>
      <c r="UFV14" s="33"/>
      <c r="UFW14" s="33"/>
      <c r="UFX14" s="33"/>
      <c r="UFY14" s="33"/>
      <c r="UFZ14" s="33"/>
      <c r="UGA14" s="33"/>
      <c r="UGB14" s="33"/>
      <c r="UGC14" s="33"/>
      <c r="UGD14" s="33"/>
      <c r="UGE14" s="33"/>
      <c r="UGF14" s="33"/>
      <c r="UGG14" s="33"/>
      <c r="UGH14" s="33"/>
      <c r="UGI14" s="33"/>
      <c r="UGJ14" s="33"/>
      <c r="UGK14" s="33"/>
      <c r="UGL14" s="33"/>
      <c r="UGM14" s="33"/>
      <c r="UGN14" s="33"/>
      <c r="UGO14" s="33"/>
      <c r="UGP14" s="33"/>
      <c r="UGQ14" s="33"/>
      <c r="UGR14" s="33"/>
      <c r="UGS14" s="33"/>
      <c r="UGT14" s="33"/>
      <c r="UGU14" s="33"/>
      <c r="UGV14" s="33"/>
      <c r="UGW14" s="33"/>
      <c r="UGX14" s="33"/>
      <c r="UGY14" s="33"/>
      <c r="UGZ14" s="33"/>
      <c r="UHA14" s="33"/>
      <c r="UHB14" s="33"/>
      <c r="UHC14" s="33"/>
      <c r="UHD14" s="33"/>
      <c r="UHE14" s="33"/>
      <c r="UHF14" s="33"/>
      <c r="UHG14" s="33"/>
      <c r="UHH14" s="33"/>
      <c r="UHI14" s="33"/>
      <c r="UHJ14" s="33"/>
      <c r="UHK14" s="33"/>
      <c r="UHL14" s="33"/>
      <c r="UHM14" s="33"/>
      <c r="UHN14" s="33"/>
      <c r="UHO14" s="33"/>
      <c r="UHP14" s="33"/>
      <c r="UHQ14" s="33"/>
      <c r="UHR14" s="33"/>
      <c r="UHS14" s="33"/>
      <c r="UHT14" s="33"/>
      <c r="UHU14" s="33"/>
      <c r="UHV14" s="33"/>
      <c r="UHW14" s="33"/>
      <c r="UHX14" s="33"/>
      <c r="UHY14" s="33"/>
      <c r="UHZ14" s="33"/>
      <c r="UIA14" s="33"/>
      <c r="UIB14" s="33"/>
      <c r="UIC14" s="33"/>
      <c r="UID14" s="33"/>
      <c r="UIE14" s="33"/>
      <c r="UIF14" s="33"/>
      <c r="UIG14" s="33"/>
      <c r="UIH14" s="33"/>
      <c r="UII14" s="33"/>
      <c r="UIJ14" s="33"/>
      <c r="UIK14" s="33"/>
      <c r="UIL14" s="33"/>
      <c r="UIM14" s="33"/>
      <c r="UIN14" s="33"/>
      <c r="UIO14" s="33"/>
      <c r="UIP14" s="33"/>
      <c r="UIQ14" s="33"/>
      <c r="UIR14" s="33"/>
      <c r="UIS14" s="33"/>
      <c r="UIT14" s="33"/>
      <c r="UIU14" s="33"/>
      <c r="UIV14" s="33"/>
      <c r="UIW14" s="33"/>
      <c r="UIX14" s="33"/>
      <c r="UIY14" s="33"/>
      <c r="UIZ14" s="33"/>
      <c r="UJA14" s="33"/>
      <c r="UJB14" s="33"/>
      <c r="UJC14" s="33"/>
      <c r="UJD14" s="33"/>
      <c r="UJE14" s="33"/>
      <c r="UJF14" s="33"/>
      <c r="UJG14" s="33"/>
      <c r="UJH14" s="33"/>
      <c r="UJI14" s="33"/>
      <c r="UJJ14" s="33"/>
      <c r="UJK14" s="33"/>
      <c r="UJL14" s="33"/>
      <c r="UJM14" s="33"/>
      <c r="UJN14" s="33"/>
      <c r="UJO14" s="33"/>
      <c r="UJP14" s="33"/>
      <c r="UJQ14" s="33"/>
      <c r="UJR14" s="33"/>
      <c r="UJS14" s="33"/>
      <c r="UJT14" s="33"/>
      <c r="UJU14" s="33"/>
      <c r="UJV14" s="33"/>
      <c r="UJW14" s="33"/>
      <c r="UJX14" s="33"/>
      <c r="UJY14" s="33"/>
      <c r="UJZ14" s="33"/>
      <c r="UKA14" s="33"/>
      <c r="UKB14" s="33"/>
      <c r="UKC14" s="33"/>
      <c r="UKD14" s="33"/>
      <c r="UKE14" s="33"/>
      <c r="UKF14" s="33"/>
      <c r="UKG14" s="33"/>
      <c r="UKH14" s="33"/>
      <c r="UKI14" s="33"/>
      <c r="UKJ14" s="33"/>
      <c r="UKK14" s="33"/>
      <c r="UKL14" s="33"/>
      <c r="UKM14" s="33"/>
      <c r="UKN14" s="33"/>
      <c r="UKO14" s="33"/>
      <c r="UKP14" s="33"/>
      <c r="UKQ14" s="33"/>
      <c r="UKR14" s="33"/>
      <c r="UKS14" s="33"/>
      <c r="UKT14" s="33"/>
      <c r="UKU14" s="33"/>
      <c r="UKV14" s="33"/>
      <c r="UKW14" s="33"/>
      <c r="UKX14" s="33"/>
      <c r="UKY14" s="33"/>
      <c r="UKZ14" s="33"/>
      <c r="ULA14" s="33"/>
      <c r="ULB14" s="33"/>
      <c r="ULC14" s="33"/>
      <c r="ULD14" s="33"/>
      <c r="ULE14" s="33"/>
      <c r="ULF14" s="33"/>
      <c r="ULG14" s="33"/>
      <c r="ULH14" s="33"/>
      <c r="ULI14" s="33"/>
      <c r="ULJ14" s="33"/>
      <c r="ULK14" s="33"/>
      <c r="ULL14" s="33"/>
      <c r="ULM14" s="33"/>
      <c r="ULN14" s="33"/>
      <c r="ULO14" s="33"/>
      <c r="ULP14" s="33"/>
      <c r="ULQ14" s="33"/>
      <c r="ULR14" s="33"/>
      <c r="ULS14" s="33"/>
      <c r="ULT14" s="33"/>
      <c r="ULU14" s="33"/>
      <c r="ULV14" s="33"/>
      <c r="ULW14" s="33"/>
      <c r="ULX14" s="33"/>
      <c r="ULY14" s="33"/>
      <c r="ULZ14" s="33"/>
      <c r="UMA14" s="33"/>
      <c r="UMB14" s="33"/>
      <c r="UMC14" s="33"/>
      <c r="UMD14" s="33"/>
      <c r="UME14" s="33"/>
      <c r="UMF14" s="33"/>
      <c r="UMG14" s="33"/>
      <c r="UMH14" s="33"/>
      <c r="UMI14" s="33"/>
      <c r="UMJ14" s="33"/>
      <c r="UMK14" s="33"/>
      <c r="UML14" s="33"/>
      <c r="UMM14" s="33"/>
      <c r="UMN14" s="33"/>
      <c r="UMO14" s="33"/>
      <c r="UMP14" s="33"/>
      <c r="UMQ14" s="33"/>
      <c r="UMR14" s="33"/>
      <c r="UMS14" s="33"/>
      <c r="UMT14" s="33"/>
      <c r="UMU14" s="33"/>
      <c r="UMV14" s="33"/>
      <c r="UMW14" s="33"/>
      <c r="UMX14" s="33"/>
      <c r="UMY14" s="33"/>
      <c r="UMZ14" s="33"/>
      <c r="UNA14" s="33"/>
      <c r="UNB14" s="33"/>
      <c r="UNC14" s="33"/>
      <c r="UND14" s="33"/>
      <c r="UNE14" s="33"/>
      <c r="UNF14" s="33"/>
      <c r="UNG14" s="33"/>
      <c r="UNH14" s="33"/>
      <c r="UNI14" s="33"/>
      <c r="UNJ14" s="33"/>
      <c r="UNK14" s="33"/>
      <c r="UNL14" s="33"/>
      <c r="UNM14" s="33"/>
      <c r="UNN14" s="33"/>
      <c r="UNO14" s="33"/>
      <c r="UNP14" s="33"/>
      <c r="UNQ14" s="33"/>
      <c r="UNR14" s="33"/>
      <c r="UNS14" s="33"/>
      <c r="UNT14" s="33"/>
      <c r="UNU14" s="33"/>
      <c r="UNV14" s="33"/>
      <c r="UNW14" s="33"/>
      <c r="UNX14" s="33"/>
      <c r="UNY14" s="33"/>
      <c r="UNZ14" s="33"/>
      <c r="UOA14" s="33"/>
      <c r="UOB14" s="33"/>
      <c r="UOC14" s="33"/>
      <c r="UOD14" s="33"/>
      <c r="UOE14" s="33"/>
      <c r="UOF14" s="33"/>
      <c r="UOG14" s="33"/>
      <c r="UOH14" s="33"/>
      <c r="UOI14" s="33"/>
      <c r="UOJ14" s="33"/>
      <c r="UOK14" s="33"/>
      <c r="UOL14" s="33"/>
      <c r="UOM14" s="33"/>
      <c r="UON14" s="33"/>
      <c r="UOO14" s="33"/>
      <c r="UOP14" s="33"/>
      <c r="UOQ14" s="33"/>
      <c r="UOR14" s="33"/>
      <c r="UOS14" s="33"/>
      <c r="UOT14" s="33"/>
      <c r="UOU14" s="33"/>
      <c r="UOV14" s="33"/>
      <c r="UOW14" s="33"/>
      <c r="UOX14" s="33"/>
      <c r="UOY14" s="33"/>
      <c r="UOZ14" s="33"/>
      <c r="UPA14" s="33"/>
      <c r="UPB14" s="33"/>
      <c r="UPC14" s="33"/>
      <c r="UPD14" s="33"/>
      <c r="UPE14" s="33"/>
      <c r="UPF14" s="33"/>
      <c r="UPG14" s="33"/>
      <c r="UPH14" s="33"/>
      <c r="UPI14" s="33"/>
      <c r="UPJ14" s="33"/>
      <c r="UPK14" s="33"/>
      <c r="UPL14" s="33"/>
      <c r="UPM14" s="33"/>
      <c r="UPN14" s="33"/>
      <c r="UPO14" s="33"/>
      <c r="UPP14" s="33"/>
      <c r="UPQ14" s="33"/>
      <c r="UPR14" s="33"/>
      <c r="UPS14" s="33"/>
      <c r="UPT14" s="33"/>
      <c r="UPU14" s="33"/>
      <c r="UPV14" s="33"/>
      <c r="UPW14" s="33"/>
      <c r="UPX14" s="33"/>
      <c r="UPY14" s="33"/>
      <c r="UPZ14" s="33"/>
      <c r="UQA14" s="33"/>
      <c r="UQB14" s="33"/>
      <c r="UQC14" s="33"/>
      <c r="UQD14" s="33"/>
      <c r="UQE14" s="33"/>
      <c r="UQF14" s="33"/>
      <c r="UQG14" s="33"/>
      <c r="UQH14" s="33"/>
      <c r="UQI14" s="33"/>
      <c r="UQJ14" s="33"/>
      <c r="UQK14" s="33"/>
      <c r="UQL14" s="33"/>
      <c r="UQM14" s="33"/>
      <c r="UQN14" s="33"/>
      <c r="UQO14" s="33"/>
      <c r="UQP14" s="33"/>
      <c r="UQQ14" s="33"/>
      <c r="UQR14" s="33"/>
      <c r="UQS14" s="33"/>
      <c r="UQT14" s="33"/>
      <c r="UQU14" s="33"/>
      <c r="UQV14" s="33"/>
      <c r="UQW14" s="33"/>
      <c r="UQX14" s="33"/>
      <c r="UQY14" s="33"/>
      <c r="UQZ14" s="33"/>
      <c r="URA14" s="33"/>
      <c r="URB14" s="33"/>
      <c r="URC14" s="33"/>
      <c r="URD14" s="33"/>
      <c r="URE14" s="33"/>
      <c r="URF14" s="33"/>
      <c r="URG14" s="33"/>
      <c r="URH14" s="33"/>
      <c r="URI14" s="33"/>
      <c r="URJ14" s="33"/>
      <c r="URK14" s="33"/>
      <c r="URL14" s="33"/>
      <c r="URM14" s="33"/>
      <c r="URN14" s="33"/>
      <c r="URO14" s="33"/>
      <c r="URP14" s="33"/>
      <c r="URQ14" s="33"/>
      <c r="URR14" s="33"/>
      <c r="URS14" s="33"/>
      <c r="URT14" s="33"/>
      <c r="URU14" s="33"/>
      <c r="URV14" s="33"/>
      <c r="URW14" s="33"/>
      <c r="URX14" s="33"/>
      <c r="URY14" s="33"/>
      <c r="URZ14" s="33"/>
      <c r="USA14" s="33"/>
      <c r="USB14" s="33"/>
      <c r="USC14" s="33"/>
      <c r="USD14" s="33"/>
      <c r="USE14" s="33"/>
      <c r="USF14" s="33"/>
      <c r="USG14" s="33"/>
      <c r="USH14" s="33"/>
      <c r="USI14" s="33"/>
      <c r="USJ14" s="33"/>
      <c r="USK14" s="33"/>
      <c r="USL14" s="33"/>
      <c r="USM14" s="33"/>
      <c r="USN14" s="33"/>
      <c r="USO14" s="33"/>
      <c r="USP14" s="33"/>
      <c r="USQ14" s="33"/>
      <c r="USR14" s="33"/>
      <c r="USS14" s="33"/>
      <c r="UST14" s="33"/>
      <c r="USU14" s="33"/>
      <c r="USV14" s="33"/>
      <c r="USW14" s="33"/>
      <c r="USX14" s="33"/>
      <c r="USY14" s="33"/>
      <c r="USZ14" s="33"/>
      <c r="UTA14" s="33"/>
      <c r="UTB14" s="33"/>
      <c r="UTC14" s="33"/>
      <c r="UTD14" s="33"/>
      <c r="UTE14" s="33"/>
      <c r="UTF14" s="33"/>
      <c r="UTG14" s="33"/>
      <c r="UTH14" s="33"/>
      <c r="UTI14" s="33"/>
      <c r="UTJ14" s="33"/>
      <c r="UTK14" s="33"/>
      <c r="UTL14" s="33"/>
      <c r="UTM14" s="33"/>
      <c r="UTN14" s="33"/>
      <c r="UTO14" s="33"/>
      <c r="UTP14" s="33"/>
      <c r="UTQ14" s="33"/>
      <c r="UTR14" s="33"/>
      <c r="UTS14" s="33"/>
      <c r="UTT14" s="33"/>
      <c r="UTU14" s="33"/>
      <c r="UTV14" s="33"/>
      <c r="UTW14" s="33"/>
      <c r="UTX14" s="33"/>
      <c r="UTY14" s="33"/>
      <c r="UTZ14" s="33"/>
      <c r="UUA14" s="33"/>
      <c r="UUB14" s="33"/>
      <c r="UUC14" s="33"/>
      <c r="UUD14" s="33"/>
      <c r="UUE14" s="33"/>
      <c r="UUF14" s="33"/>
      <c r="UUG14" s="33"/>
      <c r="UUH14" s="33"/>
      <c r="UUI14" s="33"/>
      <c r="UUJ14" s="33"/>
      <c r="UUK14" s="33"/>
      <c r="UUL14" s="33"/>
      <c r="UUM14" s="33"/>
      <c r="UUN14" s="33"/>
      <c r="UUO14" s="33"/>
      <c r="UUP14" s="33"/>
      <c r="UUQ14" s="33"/>
      <c r="UUR14" s="33"/>
      <c r="UUS14" s="33"/>
      <c r="UUT14" s="33"/>
      <c r="UUU14" s="33"/>
      <c r="UUV14" s="33"/>
      <c r="UUW14" s="33"/>
      <c r="UUX14" s="33"/>
      <c r="UUY14" s="33"/>
      <c r="UUZ14" s="33"/>
      <c r="UVA14" s="33"/>
      <c r="UVB14" s="33"/>
      <c r="UVC14" s="33"/>
      <c r="UVD14" s="33"/>
      <c r="UVE14" s="33"/>
      <c r="UVF14" s="33"/>
      <c r="UVG14" s="33"/>
      <c r="UVH14" s="33"/>
      <c r="UVI14" s="33"/>
      <c r="UVJ14" s="33"/>
      <c r="UVK14" s="33"/>
      <c r="UVL14" s="33"/>
      <c r="UVM14" s="33"/>
      <c r="UVN14" s="33"/>
      <c r="UVO14" s="33"/>
      <c r="UVP14" s="33"/>
      <c r="UVQ14" s="33"/>
      <c r="UVR14" s="33"/>
      <c r="UVS14" s="33"/>
      <c r="UVT14" s="33"/>
      <c r="UVU14" s="33"/>
      <c r="UVV14" s="33"/>
      <c r="UVW14" s="33"/>
      <c r="UVX14" s="33"/>
      <c r="UVY14" s="33"/>
      <c r="UVZ14" s="33"/>
      <c r="UWA14" s="33"/>
      <c r="UWB14" s="33"/>
      <c r="UWC14" s="33"/>
      <c r="UWD14" s="33"/>
      <c r="UWE14" s="33"/>
      <c r="UWF14" s="33"/>
      <c r="UWG14" s="33"/>
      <c r="UWH14" s="33"/>
      <c r="UWI14" s="33"/>
      <c r="UWJ14" s="33"/>
      <c r="UWK14" s="33"/>
      <c r="UWL14" s="33"/>
      <c r="UWM14" s="33"/>
      <c r="UWN14" s="33"/>
      <c r="UWO14" s="33"/>
      <c r="UWP14" s="33"/>
      <c r="UWQ14" s="33"/>
      <c r="UWR14" s="33"/>
      <c r="UWS14" s="33"/>
      <c r="UWT14" s="33"/>
      <c r="UWU14" s="33"/>
      <c r="UWV14" s="33"/>
      <c r="UWW14" s="33"/>
      <c r="UWX14" s="33"/>
      <c r="UWY14" s="33"/>
      <c r="UWZ14" s="33"/>
      <c r="UXA14" s="33"/>
      <c r="UXB14" s="33"/>
      <c r="UXC14" s="33"/>
      <c r="UXD14" s="33"/>
      <c r="UXE14" s="33"/>
      <c r="UXF14" s="33"/>
      <c r="UXG14" s="33"/>
      <c r="UXH14" s="33"/>
      <c r="UXI14" s="33"/>
      <c r="UXJ14" s="33"/>
      <c r="UXK14" s="33"/>
      <c r="UXL14" s="33"/>
      <c r="UXM14" s="33"/>
      <c r="UXN14" s="33"/>
      <c r="UXO14" s="33"/>
      <c r="UXP14" s="33"/>
      <c r="UXQ14" s="33"/>
      <c r="UXR14" s="33"/>
      <c r="UXS14" s="33"/>
      <c r="UXT14" s="33"/>
      <c r="UXU14" s="33"/>
      <c r="UXV14" s="33"/>
      <c r="UXW14" s="33"/>
      <c r="UXX14" s="33"/>
      <c r="UXY14" s="33"/>
      <c r="UXZ14" s="33"/>
      <c r="UYA14" s="33"/>
      <c r="UYB14" s="33"/>
      <c r="UYC14" s="33"/>
      <c r="UYD14" s="33"/>
      <c r="UYE14" s="33"/>
      <c r="UYF14" s="33"/>
      <c r="UYG14" s="33"/>
      <c r="UYH14" s="33"/>
      <c r="UYI14" s="33"/>
      <c r="UYJ14" s="33"/>
      <c r="UYK14" s="33"/>
      <c r="UYL14" s="33"/>
      <c r="UYM14" s="33"/>
      <c r="UYN14" s="33"/>
      <c r="UYO14" s="33"/>
      <c r="UYP14" s="33"/>
      <c r="UYQ14" s="33"/>
      <c r="UYR14" s="33"/>
      <c r="UYS14" s="33"/>
      <c r="UYT14" s="33"/>
      <c r="UYU14" s="33"/>
      <c r="UYV14" s="33"/>
      <c r="UYW14" s="33"/>
      <c r="UYX14" s="33"/>
      <c r="UYY14" s="33"/>
      <c r="UYZ14" s="33"/>
      <c r="UZA14" s="33"/>
      <c r="UZB14" s="33"/>
      <c r="UZC14" s="33"/>
      <c r="UZD14" s="33"/>
      <c r="UZE14" s="33"/>
      <c r="UZF14" s="33"/>
      <c r="UZG14" s="33"/>
      <c r="UZH14" s="33"/>
      <c r="UZI14" s="33"/>
      <c r="UZJ14" s="33"/>
      <c r="UZK14" s="33"/>
      <c r="UZL14" s="33"/>
      <c r="UZM14" s="33"/>
      <c r="UZN14" s="33"/>
      <c r="UZO14" s="33"/>
      <c r="UZP14" s="33"/>
      <c r="UZQ14" s="33"/>
      <c r="UZR14" s="33"/>
      <c r="UZS14" s="33"/>
      <c r="UZT14" s="33"/>
      <c r="UZU14" s="33"/>
      <c r="UZV14" s="33"/>
      <c r="UZW14" s="33"/>
      <c r="UZX14" s="33"/>
      <c r="UZY14" s="33"/>
      <c r="UZZ14" s="33"/>
      <c r="VAA14" s="33"/>
      <c r="VAB14" s="33"/>
      <c r="VAC14" s="33"/>
      <c r="VAD14" s="33"/>
      <c r="VAE14" s="33"/>
      <c r="VAF14" s="33"/>
      <c r="VAG14" s="33"/>
      <c r="VAH14" s="33"/>
      <c r="VAI14" s="33"/>
      <c r="VAJ14" s="33"/>
      <c r="VAK14" s="33"/>
      <c r="VAL14" s="33"/>
      <c r="VAM14" s="33"/>
      <c r="VAN14" s="33"/>
      <c r="VAO14" s="33"/>
      <c r="VAP14" s="33"/>
      <c r="VAQ14" s="33"/>
      <c r="VAR14" s="33"/>
      <c r="VAS14" s="33"/>
      <c r="VAT14" s="33"/>
      <c r="VAU14" s="33"/>
      <c r="VAV14" s="33"/>
      <c r="VAW14" s="33"/>
      <c r="VAX14" s="33"/>
      <c r="VAY14" s="33"/>
      <c r="VAZ14" s="33"/>
      <c r="VBA14" s="33"/>
      <c r="VBB14" s="33"/>
      <c r="VBC14" s="33"/>
      <c r="VBD14" s="33"/>
      <c r="VBE14" s="33"/>
      <c r="VBF14" s="33"/>
      <c r="VBG14" s="33"/>
      <c r="VBH14" s="33"/>
      <c r="VBI14" s="33"/>
      <c r="VBJ14" s="33"/>
      <c r="VBK14" s="33"/>
      <c r="VBL14" s="33"/>
      <c r="VBM14" s="33"/>
      <c r="VBN14" s="33"/>
      <c r="VBO14" s="33"/>
      <c r="VBP14" s="33"/>
      <c r="VBQ14" s="33"/>
      <c r="VBR14" s="33"/>
      <c r="VBS14" s="33"/>
      <c r="VBT14" s="33"/>
      <c r="VBU14" s="33"/>
      <c r="VBV14" s="33"/>
      <c r="VBW14" s="33"/>
      <c r="VBX14" s="33"/>
      <c r="VBY14" s="33"/>
      <c r="VBZ14" s="33"/>
      <c r="VCA14" s="33"/>
      <c r="VCB14" s="33"/>
      <c r="VCC14" s="33"/>
      <c r="VCD14" s="33"/>
      <c r="VCE14" s="33"/>
      <c r="VCF14" s="33"/>
      <c r="VCG14" s="33"/>
      <c r="VCH14" s="33"/>
      <c r="VCI14" s="33"/>
      <c r="VCJ14" s="33"/>
      <c r="VCK14" s="33"/>
      <c r="VCL14" s="33"/>
      <c r="VCM14" s="33"/>
      <c r="VCN14" s="33"/>
      <c r="VCO14" s="33"/>
      <c r="VCP14" s="33"/>
      <c r="VCQ14" s="33"/>
      <c r="VCR14" s="33"/>
      <c r="VCS14" s="33"/>
      <c r="VCT14" s="33"/>
      <c r="VCU14" s="33"/>
      <c r="VCV14" s="33"/>
      <c r="VCW14" s="33"/>
      <c r="VCX14" s="33"/>
      <c r="VCY14" s="33"/>
      <c r="VCZ14" s="33"/>
      <c r="VDA14" s="33"/>
      <c r="VDB14" s="33"/>
      <c r="VDC14" s="33"/>
      <c r="VDD14" s="33"/>
      <c r="VDE14" s="33"/>
      <c r="VDF14" s="33"/>
      <c r="VDG14" s="33"/>
      <c r="VDH14" s="33"/>
      <c r="VDI14" s="33"/>
      <c r="VDJ14" s="33"/>
      <c r="VDK14" s="33"/>
      <c r="VDL14" s="33"/>
      <c r="VDM14" s="33"/>
      <c r="VDN14" s="33"/>
      <c r="VDO14" s="33"/>
      <c r="VDP14" s="33"/>
      <c r="VDQ14" s="33"/>
      <c r="VDR14" s="33"/>
      <c r="VDS14" s="33"/>
      <c r="VDT14" s="33"/>
      <c r="VDU14" s="33"/>
      <c r="VDV14" s="33"/>
      <c r="VDW14" s="33"/>
      <c r="VDX14" s="33"/>
      <c r="VDY14" s="33"/>
      <c r="VDZ14" s="33"/>
      <c r="VEA14" s="33"/>
      <c r="VEB14" s="33"/>
      <c r="VEC14" s="33"/>
      <c r="VED14" s="33"/>
      <c r="VEE14" s="33"/>
      <c r="VEF14" s="33"/>
      <c r="VEG14" s="33"/>
      <c r="VEH14" s="33"/>
      <c r="VEI14" s="33"/>
      <c r="VEJ14" s="33"/>
      <c r="VEK14" s="33"/>
      <c r="VEL14" s="33"/>
      <c r="VEM14" s="33"/>
      <c r="VEN14" s="33"/>
      <c r="VEO14" s="33"/>
      <c r="VEP14" s="33"/>
      <c r="VEQ14" s="33"/>
      <c r="VER14" s="33"/>
      <c r="VES14" s="33"/>
      <c r="VET14" s="33"/>
      <c r="VEU14" s="33"/>
      <c r="VEV14" s="33"/>
      <c r="VEW14" s="33"/>
      <c r="VEX14" s="33"/>
      <c r="VEY14" s="33"/>
      <c r="VEZ14" s="33"/>
      <c r="VFA14" s="33"/>
      <c r="VFB14" s="33"/>
      <c r="VFC14" s="33"/>
      <c r="VFD14" s="33"/>
      <c r="VFE14" s="33"/>
      <c r="VFF14" s="33"/>
      <c r="VFG14" s="33"/>
      <c r="VFH14" s="33"/>
      <c r="VFI14" s="33"/>
      <c r="VFJ14" s="33"/>
      <c r="VFK14" s="33"/>
      <c r="VFL14" s="33"/>
      <c r="VFM14" s="33"/>
      <c r="VFN14" s="33"/>
      <c r="VFO14" s="33"/>
      <c r="VFP14" s="33"/>
      <c r="VFQ14" s="33"/>
      <c r="VFR14" s="33"/>
      <c r="VFS14" s="33"/>
      <c r="VFT14" s="33"/>
      <c r="VFU14" s="33"/>
      <c r="VFV14" s="33"/>
      <c r="VFW14" s="33"/>
      <c r="VFX14" s="33"/>
      <c r="VFY14" s="33"/>
      <c r="VFZ14" s="33"/>
      <c r="VGA14" s="33"/>
      <c r="VGB14" s="33"/>
      <c r="VGC14" s="33"/>
      <c r="VGD14" s="33"/>
      <c r="VGE14" s="33"/>
      <c r="VGF14" s="33"/>
      <c r="VGG14" s="33"/>
      <c r="VGH14" s="33"/>
      <c r="VGI14" s="33"/>
      <c r="VGJ14" s="33"/>
      <c r="VGK14" s="33"/>
      <c r="VGL14" s="33"/>
      <c r="VGM14" s="33"/>
      <c r="VGN14" s="33"/>
      <c r="VGO14" s="33"/>
      <c r="VGP14" s="33"/>
      <c r="VGQ14" s="33"/>
      <c r="VGR14" s="33"/>
      <c r="VGS14" s="33"/>
      <c r="VGT14" s="33"/>
      <c r="VGU14" s="33"/>
      <c r="VGV14" s="33"/>
      <c r="VGW14" s="33"/>
      <c r="VGX14" s="33"/>
      <c r="VGY14" s="33"/>
      <c r="VGZ14" s="33"/>
      <c r="VHA14" s="33"/>
      <c r="VHB14" s="33"/>
      <c r="VHC14" s="33"/>
      <c r="VHD14" s="33"/>
      <c r="VHE14" s="33"/>
      <c r="VHF14" s="33"/>
      <c r="VHG14" s="33"/>
      <c r="VHH14" s="33"/>
      <c r="VHI14" s="33"/>
      <c r="VHJ14" s="33"/>
      <c r="VHK14" s="33"/>
      <c r="VHL14" s="33"/>
      <c r="VHM14" s="33"/>
      <c r="VHN14" s="33"/>
      <c r="VHO14" s="33"/>
      <c r="VHP14" s="33"/>
      <c r="VHQ14" s="33"/>
      <c r="VHR14" s="33"/>
      <c r="VHS14" s="33"/>
      <c r="VHT14" s="33"/>
      <c r="VHU14" s="33"/>
      <c r="VHV14" s="33"/>
      <c r="VHW14" s="33"/>
      <c r="VHX14" s="33"/>
      <c r="VHY14" s="33"/>
      <c r="VHZ14" s="33"/>
      <c r="VIA14" s="33"/>
      <c r="VIB14" s="33"/>
      <c r="VIC14" s="33"/>
      <c r="VID14" s="33"/>
      <c r="VIE14" s="33"/>
      <c r="VIF14" s="33"/>
      <c r="VIG14" s="33"/>
      <c r="VIH14" s="33"/>
      <c r="VII14" s="33"/>
      <c r="VIJ14" s="33"/>
      <c r="VIK14" s="33"/>
      <c r="VIL14" s="33"/>
      <c r="VIM14" s="33"/>
      <c r="VIN14" s="33"/>
      <c r="VIO14" s="33"/>
      <c r="VIP14" s="33"/>
      <c r="VIQ14" s="33"/>
      <c r="VIR14" s="33"/>
      <c r="VIS14" s="33"/>
      <c r="VIT14" s="33"/>
      <c r="VIU14" s="33"/>
      <c r="VIV14" s="33"/>
      <c r="VIW14" s="33"/>
      <c r="VIX14" s="33"/>
      <c r="VIY14" s="33"/>
      <c r="VIZ14" s="33"/>
      <c r="VJA14" s="33"/>
      <c r="VJB14" s="33"/>
      <c r="VJC14" s="33"/>
      <c r="VJD14" s="33"/>
      <c r="VJE14" s="33"/>
      <c r="VJF14" s="33"/>
      <c r="VJG14" s="33"/>
      <c r="VJH14" s="33"/>
      <c r="VJI14" s="33"/>
      <c r="VJJ14" s="33"/>
      <c r="VJK14" s="33"/>
      <c r="VJL14" s="33"/>
      <c r="VJM14" s="33"/>
      <c r="VJN14" s="33"/>
      <c r="VJO14" s="33"/>
      <c r="VJP14" s="33"/>
      <c r="VJQ14" s="33"/>
      <c r="VJR14" s="33"/>
      <c r="VJS14" s="33"/>
      <c r="VJT14" s="33"/>
      <c r="VJU14" s="33"/>
      <c r="VJV14" s="33"/>
      <c r="VJW14" s="33"/>
      <c r="VJX14" s="33"/>
      <c r="VJY14" s="33"/>
      <c r="VJZ14" s="33"/>
      <c r="VKA14" s="33"/>
      <c r="VKB14" s="33"/>
      <c r="VKC14" s="33"/>
      <c r="VKD14" s="33"/>
      <c r="VKE14" s="33"/>
      <c r="VKF14" s="33"/>
      <c r="VKG14" s="33"/>
      <c r="VKH14" s="33"/>
      <c r="VKI14" s="33"/>
      <c r="VKJ14" s="33"/>
      <c r="VKK14" s="33"/>
      <c r="VKL14" s="33"/>
      <c r="VKM14" s="33"/>
      <c r="VKN14" s="33"/>
      <c r="VKO14" s="33"/>
      <c r="VKP14" s="33"/>
      <c r="VKQ14" s="33"/>
      <c r="VKR14" s="33"/>
      <c r="VKS14" s="33"/>
      <c r="VKT14" s="33"/>
      <c r="VKU14" s="33"/>
      <c r="VKV14" s="33"/>
      <c r="VKW14" s="33"/>
      <c r="VKX14" s="33"/>
      <c r="VKY14" s="33"/>
      <c r="VKZ14" s="33"/>
      <c r="VLA14" s="33"/>
      <c r="VLB14" s="33"/>
      <c r="VLC14" s="33"/>
      <c r="VLD14" s="33"/>
      <c r="VLE14" s="33"/>
      <c r="VLF14" s="33"/>
      <c r="VLG14" s="33"/>
      <c r="VLH14" s="33"/>
      <c r="VLI14" s="33"/>
      <c r="VLJ14" s="33"/>
      <c r="VLK14" s="33"/>
      <c r="VLL14" s="33"/>
      <c r="VLM14" s="33"/>
      <c r="VLN14" s="33"/>
      <c r="VLO14" s="33"/>
      <c r="VLP14" s="33"/>
      <c r="VLQ14" s="33"/>
      <c r="VLR14" s="33"/>
      <c r="VLS14" s="33"/>
      <c r="VLT14" s="33"/>
      <c r="VLU14" s="33"/>
      <c r="VLV14" s="33"/>
      <c r="VLW14" s="33"/>
      <c r="VLX14" s="33"/>
      <c r="VLY14" s="33"/>
      <c r="VLZ14" s="33"/>
      <c r="VMA14" s="33"/>
      <c r="VMB14" s="33"/>
      <c r="VMC14" s="33"/>
      <c r="VMD14" s="33"/>
      <c r="VME14" s="33"/>
      <c r="VMF14" s="33"/>
      <c r="VMG14" s="33"/>
      <c r="VMH14" s="33"/>
      <c r="VMI14" s="33"/>
      <c r="VMJ14" s="33"/>
      <c r="VMK14" s="33"/>
      <c r="VML14" s="33"/>
      <c r="VMM14" s="33"/>
      <c r="VMN14" s="33"/>
      <c r="VMO14" s="33"/>
      <c r="VMP14" s="33"/>
      <c r="VMQ14" s="33"/>
      <c r="VMR14" s="33"/>
      <c r="VMS14" s="33"/>
      <c r="VMT14" s="33"/>
      <c r="VMU14" s="33"/>
      <c r="VMV14" s="33"/>
      <c r="VMW14" s="33"/>
      <c r="VMX14" s="33"/>
      <c r="VMY14" s="33"/>
      <c r="VMZ14" s="33"/>
      <c r="VNA14" s="33"/>
      <c r="VNB14" s="33"/>
      <c r="VNC14" s="33"/>
      <c r="VND14" s="33"/>
      <c r="VNE14" s="33"/>
      <c r="VNF14" s="33"/>
      <c r="VNG14" s="33"/>
      <c r="VNH14" s="33"/>
      <c r="VNI14" s="33"/>
      <c r="VNJ14" s="33"/>
      <c r="VNK14" s="33"/>
      <c r="VNL14" s="33"/>
      <c r="VNM14" s="33"/>
      <c r="VNN14" s="33"/>
      <c r="VNO14" s="33"/>
      <c r="VNP14" s="33"/>
      <c r="VNQ14" s="33"/>
      <c r="VNR14" s="33"/>
      <c r="VNS14" s="33"/>
      <c r="VNT14" s="33"/>
      <c r="VNU14" s="33"/>
      <c r="VNV14" s="33"/>
      <c r="VNW14" s="33"/>
      <c r="VNX14" s="33"/>
      <c r="VNY14" s="33"/>
      <c r="VNZ14" s="33"/>
      <c r="VOA14" s="33"/>
      <c r="VOB14" s="33"/>
      <c r="VOC14" s="33"/>
      <c r="VOD14" s="33"/>
      <c r="VOE14" s="33"/>
      <c r="VOF14" s="33"/>
      <c r="VOG14" s="33"/>
      <c r="VOH14" s="33"/>
      <c r="VOI14" s="33"/>
      <c r="VOJ14" s="33"/>
      <c r="VOK14" s="33"/>
      <c r="VOL14" s="33"/>
      <c r="VOM14" s="33"/>
      <c r="VON14" s="33"/>
      <c r="VOO14" s="33"/>
      <c r="VOP14" s="33"/>
      <c r="VOQ14" s="33"/>
      <c r="VOR14" s="33"/>
      <c r="VOS14" s="33"/>
      <c r="VOT14" s="33"/>
      <c r="VOU14" s="33"/>
      <c r="VOV14" s="33"/>
      <c r="VOW14" s="33"/>
      <c r="VOX14" s="33"/>
      <c r="VOY14" s="33"/>
      <c r="VOZ14" s="33"/>
      <c r="VPA14" s="33"/>
      <c r="VPB14" s="33"/>
      <c r="VPC14" s="33"/>
      <c r="VPD14" s="33"/>
      <c r="VPE14" s="33"/>
      <c r="VPF14" s="33"/>
      <c r="VPG14" s="33"/>
      <c r="VPH14" s="33"/>
      <c r="VPI14" s="33"/>
      <c r="VPJ14" s="33"/>
      <c r="VPK14" s="33"/>
      <c r="VPL14" s="33"/>
      <c r="VPM14" s="33"/>
      <c r="VPN14" s="33"/>
      <c r="VPO14" s="33"/>
      <c r="VPP14" s="33"/>
      <c r="VPQ14" s="33"/>
      <c r="VPR14" s="33"/>
      <c r="VPS14" s="33"/>
      <c r="VPT14" s="33"/>
      <c r="VPU14" s="33"/>
      <c r="VPV14" s="33"/>
      <c r="VPW14" s="33"/>
      <c r="VPX14" s="33"/>
      <c r="VPY14" s="33"/>
      <c r="VPZ14" s="33"/>
      <c r="VQA14" s="33"/>
      <c r="VQB14" s="33"/>
      <c r="VQC14" s="33"/>
      <c r="VQD14" s="33"/>
      <c r="VQE14" s="33"/>
      <c r="VQF14" s="33"/>
      <c r="VQG14" s="33"/>
      <c r="VQH14" s="33"/>
      <c r="VQI14" s="33"/>
      <c r="VQJ14" s="33"/>
      <c r="VQK14" s="33"/>
      <c r="VQL14" s="33"/>
      <c r="VQM14" s="33"/>
      <c r="VQN14" s="33"/>
      <c r="VQO14" s="33"/>
      <c r="VQP14" s="33"/>
      <c r="VQQ14" s="33"/>
      <c r="VQR14" s="33"/>
      <c r="VQS14" s="33"/>
      <c r="VQT14" s="33"/>
      <c r="VQU14" s="33"/>
      <c r="VQV14" s="33"/>
      <c r="VQW14" s="33"/>
      <c r="VQX14" s="33"/>
      <c r="VQY14" s="33"/>
      <c r="VQZ14" s="33"/>
      <c r="VRA14" s="33"/>
      <c r="VRB14" s="33"/>
      <c r="VRC14" s="33"/>
      <c r="VRD14" s="33"/>
      <c r="VRE14" s="33"/>
      <c r="VRF14" s="33"/>
      <c r="VRG14" s="33"/>
      <c r="VRH14" s="33"/>
      <c r="VRI14" s="33"/>
      <c r="VRJ14" s="33"/>
      <c r="VRK14" s="33"/>
      <c r="VRL14" s="33"/>
      <c r="VRM14" s="33"/>
      <c r="VRN14" s="33"/>
      <c r="VRO14" s="33"/>
      <c r="VRP14" s="33"/>
      <c r="VRQ14" s="33"/>
      <c r="VRR14" s="33"/>
      <c r="VRS14" s="33"/>
      <c r="VRT14" s="33"/>
      <c r="VRU14" s="33"/>
      <c r="VRV14" s="33"/>
      <c r="VRW14" s="33"/>
      <c r="VRX14" s="33"/>
      <c r="VRY14" s="33"/>
      <c r="VRZ14" s="33"/>
      <c r="VSA14" s="33"/>
      <c r="VSB14" s="33"/>
      <c r="VSC14" s="33"/>
      <c r="VSD14" s="33"/>
      <c r="VSE14" s="33"/>
      <c r="VSF14" s="33"/>
      <c r="VSG14" s="33"/>
      <c r="VSH14" s="33"/>
      <c r="VSI14" s="33"/>
      <c r="VSJ14" s="33"/>
      <c r="VSK14" s="33"/>
      <c r="VSL14" s="33"/>
      <c r="VSM14" s="33"/>
      <c r="VSN14" s="33"/>
      <c r="VSO14" s="33"/>
      <c r="VSP14" s="33"/>
      <c r="VSQ14" s="33"/>
      <c r="VSR14" s="33"/>
      <c r="VSS14" s="33"/>
      <c r="VST14" s="33"/>
      <c r="VSU14" s="33"/>
      <c r="VSV14" s="33"/>
      <c r="VSW14" s="33"/>
      <c r="VSX14" s="33"/>
      <c r="VSY14" s="33"/>
      <c r="VSZ14" s="33"/>
      <c r="VTA14" s="33"/>
      <c r="VTB14" s="33"/>
      <c r="VTC14" s="33"/>
      <c r="VTD14" s="33"/>
      <c r="VTE14" s="33"/>
      <c r="VTF14" s="33"/>
      <c r="VTG14" s="33"/>
      <c r="VTH14" s="33"/>
      <c r="VTI14" s="33"/>
      <c r="VTJ14" s="33"/>
      <c r="VTK14" s="33"/>
      <c r="VTL14" s="33"/>
      <c r="VTM14" s="33"/>
      <c r="VTN14" s="33"/>
      <c r="VTO14" s="33"/>
      <c r="VTP14" s="33"/>
      <c r="VTQ14" s="33"/>
      <c r="VTR14" s="33"/>
      <c r="VTS14" s="33"/>
      <c r="VTT14" s="33"/>
      <c r="VTU14" s="33"/>
      <c r="VTV14" s="33"/>
      <c r="VTW14" s="33"/>
      <c r="VTX14" s="33"/>
      <c r="VTY14" s="33"/>
      <c r="VTZ14" s="33"/>
      <c r="VUA14" s="33"/>
      <c r="VUB14" s="33"/>
      <c r="VUC14" s="33"/>
      <c r="VUD14" s="33"/>
      <c r="VUE14" s="33"/>
      <c r="VUF14" s="33"/>
      <c r="VUG14" s="33"/>
      <c r="VUH14" s="33"/>
      <c r="VUI14" s="33"/>
      <c r="VUJ14" s="33"/>
      <c r="VUK14" s="33"/>
      <c r="VUL14" s="33"/>
      <c r="VUM14" s="33"/>
      <c r="VUN14" s="33"/>
      <c r="VUO14" s="33"/>
      <c r="VUP14" s="33"/>
      <c r="VUQ14" s="33"/>
      <c r="VUR14" s="33"/>
      <c r="VUS14" s="33"/>
      <c r="VUT14" s="33"/>
      <c r="VUU14" s="33"/>
      <c r="VUV14" s="33"/>
      <c r="VUW14" s="33"/>
      <c r="VUX14" s="33"/>
      <c r="VUY14" s="33"/>
      <c r="VUZ14" s="33"/>
      <c r="VVA14" s="33"/>
      <c r="VVB14" s="33"/>
      <c r="VVC14" s="33"/>
      <c r="VVD14" s="33"/>
      <c r="VVE14" s="33"/>
      <c r="VVF14" s="33"/>
      <c r="VVG14" s="33"/>
      <c r="VVH14" s="33"/>
      <c r="VVI14" s="33"/>
      <c r="VVJ14" s="33"/>
      <c r="VVK14" s="33"/>
      <c r="VVL14" s="33"/>
      <c r="VVM14" s="33"/>
      <c r="VVN14" s="33"/>
      <c r="VVO14" s="33"/>
      <c r="VVP14" s="33"/>
      <c r="VVQ14" s="33"/>
      <c r="VVR14" s="33"/>
      <c r="VVS14" s="33"/>
      <c r="VVT14" s="33"/>
      <c r="VVU14" s="33"/>
      <c r="VVV14" s="33"/>
      <c r="VVW14" s="33"/>
      <c r="VVX14" s="33"/>
      <c r="VVY14" s="33"/>
      <c r="VVZ14" s="33"/>
      <c r="VWA14" s="33"/>
      <c r="VWB14" s="33"/>
      <c r="VWC14" s="33"/>
      <c r="VWD14" s="33"/>
      <c r="VWE14" s="33"/>
      <c r="VWF14" s="33"/>
      <c r="VWG14" s="33"/>
      <c r="VWH14" s="33"/>
      <c r="VWI14" s="33"/>
      <c r="VWJ14" s="33"/>
      <c r="VWK14" s="33"/>
      <c r="VWL14" s="33"/>
      <c r="VWM14" s="33"/>
      <c r="VWN14" s="33"/>
      <c r="VWO14" s="33"/>
      <c r="VWP14" s="33"/>
      <c r="VWQ14" s="33"/>
      <c r="VWR14" s="33"/>
      <c r="VWS14" s="33"/>
      <c r="VWT14" s="33"/>
      <c r="VWU14" s="33"/>
      <c r="VWV14" s="33"/>
      <c r="VWW14" s="33"/>
      <c r="VWX14" s="33"/>
      <c r="VWY14" s="33"/>
      <c r="VWZ14" s="33"/>
      <c r="VXA14" s="33"/>
      <c r="VXB14" s="33"/>
      <c r="VXC14" s="33"/>
      <c r="VXD14" s="33"/>
      <c r="VXE14" s="33"/>
      <c r="VXF14" s="33"/>
      <c r="VXG14" s="33"/>
      <c r="VXH14" s="33"/>
      <c r="VXI14" s="33"/>
      <c r="VXJ14" s="33"/>
      <c r="VXK14" s="33"/>
      <c r="VXL14" s="33"/>
      <c r="VXM14" s="33"/>
      <c r="VXN14" s="33"/>
      <c r="VXO14" s="33"/>
      <c r="VXP14" s="33"/>
      <c r="VXQ14" s="33"/>
      <c r="VXR14" s="33"/>
      <c r="VXS14" s="33"/>
      <c r="VXT14" s="33"/>
      <c r="VXU14" s="33"/>
      <c r="VXV14" s="33"/>
      <c r="VXW14" s="33"/>
      <c r="VXX14" s="33"/>
      <c r="VXY14" s="33"/>
      <c r="VXZ14" s="33"/>
      <c r="VYA14" s="33"/>
      <c r="VYB14" s="33"/>
      <c r="VYC14" s="33"/>
      <c r="VYD14" s="33"/>
      <c r="VYE14" s="33"/>
      <c r="VYF14" s="33"/>
      <c r="VYG14" s="33"/>
      <c r="VYH14" s="33"/>
      <c r="VYI14" s="33"/>
      <c r="VYJ14" s="33"/>
      <c r="VYK14" s="33"/>
      <c r="VYL14" s="33"/>
      <c r="VYM14" s="33"/>
      <c r="VYN14" s="33"/>
      <c r="VYO14" s="33"/>
      <c r="VYP14" s="33"/>
      <c r="VYQ14" s="33"/>
      <c r="VYR14" s="33"/>
      <c r="VYS14" s="33"/>
      <c r="VYT14" s="33"/>
      <c r="VYU14" s="33"/>
      <c r="VYV14" s="33"/>
      <c r="VYW14" s="33"/>
      <c r="VYX14" s="33"/>
      <c r="VYY14" s="33"/>
      <c r="VYZ14" s="33"/>
      <c r="VZA14" s="33"/>
      <c r="VZB14" s="33"/>
      <c r="VZC14" s="33"/>
      <c r="VZD14" s="33"/>
      <c r="VZE14" s="33"/>
      <c r="VZF14" s="33"/>
      <c r="VZG14" s="33"/>
      <c r="VZH14" s="33"/>
      <c r="VZI14" s="33"/>
      <c r="VZJ14" s="33"/>
      <c r="VZK14" s="33"/>
      <c r="VZL14" s="33"/>
      <c r="VZM14" s="33"/>
      <c r="VZN14" s="33"/>
      <c r="VZO14" s="33"/>
      <c r="VZP14" s="33"/>
      <c r="VZQ14" s="33"/>
      <c r="VZR14" s="33"/>
      <c r="VZS14" s="33"/>
      <c r="VZT14" s="33"/>
      <c r="VZU14" s="33"/>
      <c r="VZV14" s="33"/>
      <c r="VZW14" s="33"/>
      <c r="VZX14" s="33"/>
      <c r="VZY14" s="33"/>
      <c r="VZZ14" s="33"/>
      <c r="WAA14" s="33"/>
      <c r="WAB14" s="33"/>
      <c r="WAC14" s="33"/>
      <c r="WAD14" s="33"/>
      <c r="WAE14" s="33"/>
      <c r="WAF14" s="33"/>
      <c r="WAG14" s="33"/>
      <c r="WAH14" s="33"/>
      <c r="WAI14" s="33"/>
      <c r="WAJ14" s="33"/>
      <c r="WAK14" s="33"/>
      <c r="WAL14" s="33"/>
      <c r="WAM14" s="33"/>
      <c r="WAN14" s="33"/>
      <c r="WAO14" s="33"/>
      <c r="WAP14" s="33"/>
      <c r="WAQ14" s="33"/>
      <c r="WAR14" s="33"/>
      <c r="WAS14" s="33"/>
      <c r="WAT14" s="33"/>
      <c r="WAU14" s="33"/>
      <c r="WAV14" s="33"/>
      <c r="WAW14" s="33"/>
      <c r="WAX14" s="33"/>
      <c r="WAY14" s="33"/>
      <c r="WAZ14" s="33"/>
      <c r="WBA14" s="33"/>
      <c r="WBB14" s="33"/>
      <c r="WBC14" s="33"/>
      <c r="WBD14" s="33"/>
      <c r="WBE14" s="33"/>
      <c r="WBF14" s="33"/>
      <c r="WBG14" s="33"/>
      <c r="WBH14" s="33"/>
      <c r="WBI14" s="33"/>
      <c r="WBJ14" s="33"/>
      <c r="WBK14" s="33"/>
      <c r="WBL14" s="33"/>
      <c r="WBM14" s="33"/>
      <c r="WBN14" s="33"/>
      <c r="WBO14" s="33"/>
      <c r="WBP14" s="33"/>
      <c r="WBQ14" s="33"/>
      <c r="WBR14" s="33"/>
      <c r="WBS14" s="33"/>
      <c r="WBT14" s="33"/>
      <c r="WBU14" s="33"/>
      <c r="WBV14" s="33"/>
      <c r="WBW14" s="33"/>
      <c r="WBX14" s="33"/>
      <c r="WBY14" s="33"/>
      <c r="WBZ14" s="33"/>
      <c r="WCA14" s="33"/>
      <c r="WCB14" s="33"/>
      <c r="WCC14" s="33"/>
      <c r="WCD14" s="33"/>
      <c r="WCE14" s="33"/>
      <c r="WCF14" s="33"/>
      <c r="WCG14" s="33"/>
      <c r="WCH14" s="33"/>
      <c r="WCI14" s="33"/>
      <c r="WCJ14" s="33"/>
      <c r="WCK14" s="33"/>
      <c r="WCL14" s="33"/>
      <c r="WCM14" s="33"/>
      <c r="WCN14" s="33"/>
      <c r="WCO14" s="33"/>
      <c r="WCP14" s="33"/>
      <c r="WCQ14" s="33"/>
      <c r="WCR14" s="33"/>
      <c r="WCS14" s="33"/>
      <c r="WCT14" s="33"/>
      <c r="WCU14" s="33"/>
      <c r="WCV14" s="33"/>
      <c r="WCW14" s="33"/>
      <c r="WCX14" s="33"/>
      <c r="WCY14" s="33"/>
      <c r="WCZ14" s="33"/>
      <c r="WDA14" s="33"/>
      <c r="WDB14" s="33"/>
      <c r="WDC14" s="33"/>
      <c r="WDD14" s="33"/>
      <c r="WDE14" s="33"/>
      <c r="WDF14" s="33"/>
      <c r="WDG14" s="33"/>
      <c r="WDH14" s="33"/>
      <c r="WDI14" s="33"/>
      <c r="WDJ14" s="33"/>
      <c r="WDK14" s="33"/>
      <c r="WDL14" s="33"/>
      <c r="WDM14" s="33"/>
      <c r="WDN14" s="33"/>
      <c r="WDO14" s="33"/>
      <c r="WDP14" s="33"/>
      <c r="WDQ14" s="33"/>
      <c r="WDR14" s="33"/>
      <c r="WDS14" s="33"/>
      <c r="WDT14" s="33"/>
      <c r="WDU14" s="33"/>
      <c r="WDV14" s="33"/>
      <c r="WDW14" s="33"/>
      <c r="WDX14" s="33"/>
      <c r="WDY14" s="33"/>
      <c r="WDZ14" s="33"/>
      <c r="WEA14" s="33"/>
      <c r="WEB14" s="33"/>
      <c r="WEC14" s="33"/>
      <c r="WED14" s="33"/>
      <c r="WEE14" s="33"/>
      <c r="WEF14" s="33"/>
      <c r="WEG14" s="33"/>
      <c r="WEH14" s="33"/>
      <c r="WEI14" s="33"/>
      <c r="WEJ14" s="33"/>
      <c r="WEK14" s="33"/>
      <c r="WEL14" s="33"/>
      <c r="WEM14" s="33"/>
      <c r="WEN14" s="33"/>
      <c r="WEO14" s="33"/>
      <c r="WEP14" s="33"/>
      <c r="WEQ14" s="33"/>
      <c r="WER14" s="33"/>
      <c r="WES14" s="33"/>
      <c r="WET14" s="33"/>
      <c r="WEU14" s="33"/>
      <c r="WEV14" s="33"/>
      <c r="WEW14" s="33"/>
      <c r="WEX14" s="33"/>
      <c r="WEY14" s="33"/>
      <c r="WEZ14" s="33"/>
      <c r="WFA14" s="33"/>
      <c r="WFB14" s="33"/>
      <c r="WFC14" s="33"/>
      <c r="WFD14" s="33"/>
      <c r="WFE14" s="33"/>
      <c r="WFF14" s="33"/>
      <c r="WFG14" s="33"/>
      <c r="WFH14" s="33"/>
      <c r="WFI14" s="33"/>
      <c r="WFJ14" s="33"/>
      <c r="WFK14" s="33"/>
      <c r="WFL14" s="33"/>
      <c r="WFM14" s="33"/>
      <c r="WFN14" s="33"/>
      <c r="WFO14" s="33"/>
      <c r="WFP14" s="33"/>
      <c r="WFQ14" s="33"/>
      <c r="WFR14" s="33"/>
      <c r="WFS14" s="33"/>
      <c r="WFT14" s="33"/>
      <c r="WFU14" s="33"/>
      <c r="WFV14" s="33"/>
      <c r="WFW14" s="33"/>
      <c r="WFX14" s="33"/>
      <c r="WFY14" s="33"/>
      <c r="WFZ14" s="33"/>
      <c r="WGA14" s="33"/>
      <c r="WGB14" s="33"/>
      <c r="WGC14" s="33"/>
      <c r="WGD14" s="33"/>
      <c r="WGE14" s="33"/>
      <c r="WGF14" s="33"/>
      <c r="WGG14" s="33"/>
      <c r="WGH14" s="33"/>
      <c r="WGI14" s="33"/>
      <c r="WGJ14" s="33"/>
      <c r="WGK14" s="33"/>
      <c r="WGL14" s="33"/>
      <c r="WGM14" s="33"/>
      <c r="WGN14" s="33"/>
      <c r="WGO14" s="33"/>
      <c r="WGP14" s="33"/>
      <c r="WGQ14" s="33"/>
      <c r="WGR14" s="33"/>
      <c r="WGS14" s="33"/>
      <c r="WGT14" s="33"/>
      <c r="WGU14" s="33"/>
      <c r="WGV14" s="33"/>
      <c r="WGW14" s="33"/>
      <c r="WGX14" s="33"/>
      <c r="WGY14" s="33"/>
      <c r="WGZ14" s="33"/>
      <c r="WHA14" s="33"/>
      <c r="WHB14" s="33"/>
      <c r="WHC14" s="33"/>
      <c r="WHD14" s="33"/>
      <c r="WHE14" s="33"/>
      <c r="WHF14" s="33"/>
      <c r="WHG14" s="33"/>
      <c r="WHH14" s="33"/>
      <c r="WHI14" s="33"/>
      <c r="WHJ14" s="33"/>
      <c r="WHK14" s="33"/>
      <c r="WHL14" s="33"/>
      <c r="WHM14" s="33"/>
      <c r="WHN14" s="33"/>
      <c r="WHO14" s="33"/>
      <c r="WHP14" s="33"/>
      <c r="WHQ14" s="33"/>
      <c r="WHR14" s="33"/>
      <c r="WHS14" s="33"/>
      <c r="WHT14" s="33"/>
      <c r="WHU14" s="33"/>
      <c r="WHV14" s="33"/>
      <c r="WHW14" s="33"/>
      <c r="WHX14" s="33"/>
      <c r="WHY14" s="33"/>
      <c r="WHZ14" s="33"/>
      <c r="WIA14" s="33"/>
      <c r="WIB14" s="33"/>
      <c r="WIC14" s="33"/>
      <c r="WID14" s="33"/>
      <c r="WIE14" s="33"/>
      <c r="WIF14" s="33"/>
      <c r="WIG14" s="33"/>
      <c r="WIH14" s="33"/>
      <c r="WII14" s="33"/>
      <c r="WIJ14" s="33"/>
      <c r="WIK14" s="33"/>
      <c r="WIL14" s="33"/>
      <c r="WIM14" s="33"/>
      <c r="WIN14" s="33"/>
      <c r="WIO14" s="33"/>
      <c r="WIP14" s="33"/>
      <c r="WIQ14" s="33"/>
      <c r="WIR14" s="33"/>
      <c r="WIS14" s="33"/>
      <c r="WIT14" s="33"/>
      <c r="WIU14" s="33"/>
      <c r="WIV14" s="33"/>
      <c r="WIW14" s="33"/>
      <c r="WIX14" s="33"/>
      <c r="WIY14" s="33"/>
      <c r="WIZ14" s="33"/>
      <c r="WJA14" s="33"/>
      <c r="WJB14" s="33"/>
      <c r="WJC14" s="33"/>
      <c r="WJD14" s="33"/>
      <c r="WJE14" s="33"/>
      <c r="WJF14" s="33"/>
      <c r="WJG14" s="33"/>
      <c r="WJH14" s="33"/>
      <c r="WJI14" s="33"/>
      <c r="WJJ14" s="33"/>
      <c r="WJK14" s="33"/>
      <c r="WJL14" s="33"/>
      <c r="WJM14" s="33"/>
      <c r="WJN14" s="33"/>
      <c r="WJO14" s="33"/>
      <c r="WJP14" s="33"/>
      <c r="WJQ14" s="33"/>
      <c r="WJR14" s="33"/>
      <c r="WJS14" s="33"/>
      <c r="WJT14" s="33"/>
      <c r="WJU14" s="33"/>
      <c r="WJV14" s="33"/>
      <c r="WJW14" s="33"/>
      <c r="WJX14" s="33"/>
      <c r="WJY14" s="33"/>
      <c r="WJZ14" s="33"/>
      <c r="WKA14" s="33"/>
      <c r="WKB14" s="33"/>
      <c r="WKC14" s="33"/>
      <c r="WKD14" s="33"/>
      <c r="WKE14" s="33"/>
      <c r="WKF14" s="33"/>
      <c r="WKG14" s="33"/>
      <c r="WKH14" s="33"/>
      <c r="WKI14" s="33"/>
      <c r="WKJ14" s="33"/>
      <c r="WKK14" s="33"/>
      <c r="WKL14" s="33"/>
      <c r="WKM14" s="33"/>
      <c r="WKN14" s="33"/>
      <c r="WKO14" s="33"/>
      <c r="WKP14" s="33"/>
      <c r="WKQ14" s="33"/>
      <c r="WKR14" s="33"/>
      <c r="WKS14" s="33"/>
      <c r="WKT14" s="33"/>
      <c r="WKU14" s="33"/>
      <c r="WKV14" s="33"/>
      <c r="WKW14" s="33"/>
      <c r="WKX14" s="33"/>
      <c r="WKY14" s="33"/>
      <c r="WKZ14" s="33"/>
      <c r="WLA14" s="33"/>
      <c r="WLB14" s="33"/>
      <c r="WLC14" s="33"/>
      <c r="WLD14" s="33"/>
      <c r="WLE14" s="33"/>
      <c r="WLF14" s="33"/>
      <c r="WLG14" s="33"/>
      <c r="WLH14" s="33"/>
      <c r="WLI14" s="33"/>
      <c r="WLJ14" s="33"/>
      <c r="WLK14" s="33"/>
      <c r="WLL14" s="33"/>
      <c r="WLM14" s="33"/>
      <c r="WLN14" s="33"/>
      <c r="WLO14" s="33"/>
      <c r="WLP14" s="33"/>
      <c r="WLQ14" s="33"/>
      <c r="WLR14" s="33"/>
      <c r="WLS14" s="33"/>
      <c r="WLT14" s="33"/>
      <c r="WLU14" s="33"/>
      <c r="WLV14" s="33"/>
      <c r="WLW14" s="33"/>
      <c r="WLX14" s="33"/>
      <c r="WLY14" s="33"/>
      <c r="WLZ14" s="33"/>
      <c r="WMA14" s="33"/>
      <c r="WMB14" s="33"/>
      <c r="WMC14" s="33"/>
      <c r="WMD14" s="33"/>
      <c r="WME14" s="33"/>
      <c r="WMF14" s="33"/>
      <c r="WMG14" s="33"/>
      <c r="WMH14" s="33"/>
      <c r="WMI14" s="33"/>
      <c r="WMJ14" s="33"/>
      <c r="WMK14" s="33"/>
      <c r="WML14" s="33"/>
      <c r="WMM14" s="33"/>
      <c r="WMN14" s="33"/>
      <c r="WMO14" s="33"/>
      <c r="WMP14" s="33"/>
      <c r="WMQ14" s="33"/>
      <c r="WMR14" s="33"/>
      <c r="WMS14" s="33"/>
      <c r="WMT14" s="33"/>
      <c r="WMU14" s="33"/>
      <c r="WMV14" s="33"/>
      <c r="WMW14" s="33"/>
      <c r="WMX14" s="33"/>
      <c r="WMY14" s="33"/>
      <c r="WMZ14" s="33"/>
      <c r="WNA14" s="33"/>
      <c r="WNB14" s="33"/>
      <c r="WNC14" s="33"/>
      <c r="WND14" s="33"/>
      <c r="WNE14" s="33"/>
      <c r="WNF14" s="33"/>
      <c r="WNG14" s="33"/>
      <c r="WNH14" s="33"/>
      <c r="WNI14" s="33"/>
      <c r="WNJ14" s="33"/>
      <c r="WNK14" s="33"/>
      <c r="WNL14" s="33"/>
      <c r="WNM14" s="33"/>
      <c r="WNN14" s="33"/>
      <c r="WNO14" s="33"/>
      <c r="WNP14" s="33"/>
      <c r="WNQ14" s="33"/>
      <c r="WNR14" s="33"/>
      <c r="WNS14" s="33"/>
      <c r="WNT14" s="33"/>
      <c r="WNU14" s="33"/>
      <c r="WNV14" s="33"/>
      <c r="WNW14" s="33"/>
      <c r="WNX14" s="33"/>
      <c r="WNY14" s="33"/>
      <c r="WNZ14" s="33"/>
      <c r="WOA14" s="33"/>
      <c r="WOB14" s="33"/>
      <c r="WOC14" s="33"/>
      <c r="WOD14" s="33"/>
      <c r="WOE14" s="33"/>
      <c r="WOF14" s="33"/>
      <c r="WOG14" s="33"/>
      <c r="WOH14" s="33"/>
      <c r="WOI14" s="33"/>
      <c r="WOJ14" s="33"/>
      <c r="WOK14" s="33"/>
      <c r="WOL14" s="33"/>
      <c r="WOM14" s="33"/>
      <c r="WON14" s="33"/>
      <c r="WOO14" s="33"/>
      <c r="WOP14" s="33"/>
      <c r="WOQ14" s="33"/>
      <c r="WOR14" s="33"/>
      <c r="WOS14" s="33"/>
      <c r="WOT14" s="33"/>
      <c r="WOU14" s="33"/>
      <c r="WOV14" s="33"/>
      <c r="WOW14" s="33"/>
      <c r="WOX14" s="33"/>
      <c r="WOY14" s="33"/>
      <c r="WOZ14" s="33"/>
      <c r="WPA14" s="33"/>
      <c r="WPB14" s="33"/>
      <c r="WPC14" s="33"/>
      <c r="WPD14" s="33"/>
      <c r="WPE14" s="33"/>
      <c r="WPF14" s="33"/>
      <c r="WPG14" s="33"/>
      <c r="WPH14" s="33"/>
      <c r="WPI14" s="33"/>
      <c r="WPJ14" s="33"/>
      <c r="WPK14" s="33"/>
      <c r="WPL14" s="33"/>
      <c r="WPM14" s="33"/>
      <c r="WPN14" s="33"/>
      <c r="WPO14" s="33"/>
      <c r="WPP14" s="33"/>
      <c r="WPQ14" s="33"/>
      <c r="WPR14" s="33"/>
      <c r="WPS14" s="33"/>
      <c r="WPT14" s="33"/>
      <c r="WPU14" s="33"/>
      <c r="WPV14" s="33"/>
      <c r="WPW14" s="33"/>
      <c r="WPX14" s="33"/>
      <c r="WPY14" s="33"/>
      <c r="WPZ14" s="33"/>
      <c r="WQA14" s="33"/>
      <c r="WQB14" s="33"/>
      <c r="WQC14" s="33"/>
      <c r="WQD14" s="33"/>
      <c r="WQE14" s="33"/>
      <c r="WQF14" s="33"/>
      <c r="WQG14" s="33"/>
      <c r="WQH14" s="33"/>
      <c r="WQI14" s="33"/>
      <c r="WQJ14" s="33"/>
      <c r="WQK14" s="33"/>
      <c r="WQL14" s="33"/>
      <c r="WQM14" s="33"/>
      <c r="WQN14" s="33"/>
      <c r="WQO14" s="33"/>
      <c r="WQP14" s="33"/>
      <c r="WQQ14" s="33"/>
      <c r="WQR14" s="33"/>
      <c r="WQS14" s="33"/>
      <c r="WQT14" s="33"/>
      <c r="WQU14" s="33"/>
      <c r="WQV14" s="33"/>
      <c r="WQW14" s="33"/>
      <c r="WQX14" s="33"/>
      <c r="WQY14" s="33"/>
      <c r="WQZ14" s="33"/>
      <c r="WRA14" s="33"/>
      <c r="WRB14" s="33"/>
      <c r="WRC14" s="33"/>
      <c r="WRD14" s="33"/>
      <c r="WRE14" s="33"/>
      <c r="WRF14" s="33"/>
      <c r="WRG14" s="33"/>
      <c r="WRH14" s="33"/>
      <c r="WRI14" s="33"/>
      <c r="WRJ14" s="33"/>
      <c r="WRK14" s="33"/>
      <c r="WRL14" s="33"/>
      <c r="WRM14" s="33"/>
      <c r="WRN14" s="33"/>
      <c r="WRO14" s="33"/>
      <c r="WRP14" s="33"/>
      <c r="WRQ14" s="33"/>
      <c r="WRR14" s="33"/>
      <c r="WRS14" s="33"/>
      <c r="WRT14" s="33"/>
      <c r="WRU14" s="33"/>
      <c r="WRV14" s="33"/>
      <c r="WRW14" s="33"/>
      <c r="WRX14" s="33"/>
      <c r="WRY14" s="33"/>
      <c r="WRZ14" s="33"/>
      <c r="WSA14" s="33"/>
      <c r="WSB14" s="33"/>
      <c r="WSC14" s="33"/>
      <c r="WSD14" s="33"/>
      <c r="WSE14" s="33"/>
      <c r="WSF14" s="33"/>
      <c r="WSG14" s="33"/>
      <c r="WSH14" s="33"/>
      <c r="WSI14" s="33"/>
      <c r="WSJ14" s="33"/>
      <c r="WSK14" s="33"/>
      <c r="WSL14" s="33"/>
      <c r="WSM14" s="33"/>
      <c r="WSN14" s="33"/>
      <c r="WSO14" s="33"/>
      <c r="WSP14" s="33"/>
      <c r="WSQ14" s="33"/>
      <c r="WSR14" s="33"/>
      <c r="WSS14" s="33"/>
      <c r="WST14" s="33"/>
      <c r="WSU14" s="33"/>
      <c r="WSV14" s="33"/>
      <c r="WSW14" s="33"/>
      <c r="WSX14" s="33"/>
      <c r="WSY14" s="33"/>
      <c r="WSZ14" s="33"/>
      <c r="WTA14" s="33"/>
      <c r="WTB14" s="33"/>
      <c r="WTC14" s="33"/>
      <c r="WTD14" s="33"/>
      <c r="WTE14" s="33"/>
      <c r="WTF14" s="33"/>
      <c r="WTG14" s="33"/>
      <c r="WTH14" s="33"/>
      <c r="WTI14" s="33"/>
      <c r="WTJ14" s="33"/>
      <c r="WTK14" s="33"/>
      <c r="WTL14" s="33"/>
      <c r="WTM14" s="33"/>
      <c r="WTN14" s="33"/>
      <c r="WTO14" s="33"/>
      <c r="WTP14" s="33"/>
      <c r="WTQ14" s="33"/>
      <c r="WTR14" s="33"/>
      <c r="WTS14" s="33"/>
      <c r="WTT14" s="33"/>
      <c r="WTU14" s="33"/>
      <c r="WTV14" s="33"/>
      <c r="WTW14" s="33"/>
      <c r="WTX14" s="33"/>
      <c r="WTY14" s="33"/>
      <c r="WTZ14" s="33"/>
      <c r="WUA14" s="33"/>
      <c r="WUB14" s="33"/>
      <c r="WUC14" s="33"/>
      <c r="WUD14" s="33"/>
      <c r="WUE14" s="33"/>
      <c r="WUF14" s="33"/>
      <c r="WUG14" s="33"/>
      <c r="WUH14" s="33"/>
      <c r="WUI14" s="33"/>
      <c r="WUJ14" s="33"/>
      <c r="WUK14" s="33"/>
      <c r="WUL14" s="33"/>
      <c r="WUM14" s="33"/>
      <c r="WUN14" s="33"/>
      <c r="WUO14" s="33"/>
      <c r="WUP14" s="33"/>
      <c r="WUQ14" s="33"/>
      <c r="WUR14" s="33"/>
      <c r="WUS14" s="33"/>
      <c r="WUT14" s="33"/>
      <c r="WUU14" s="33"/>
      <c r="WUV14" s="33"/>
      <c r="WUW14" s="33"/>
      <c r="WUX14" s="33"/>
      <c r="WUY14" s="33"/>
      <c r="WUZ14" s="33"/>
      <c r="WVA14" s="33"/>
      <c r="WVB14" s="33"/>
      <c r="WVC14" s="33"/>
      <c r="WVD14" s="33"/>
      <c r="WVE14" s="33"/>
      <c r="WVF14" s="33"/>
      <c r="WVG14" s="33"/>
      <c r="WVH14" s="33"/>
      <c r="WVI14" s="33"/>
      <c r="WVJ14" s="33"/>
      <c r="WVK14" s="33"/>
      <c r="WVL14" s="33"/>
      <c r="WVM14" s="33"/>
      <c r="WVN14" s="33"/>
      <c r="WVO14" s="33"/>
      <c r="WVP14" s="33"/>
      <c r="WVQ14" s="33"/>
      <c r="WVR14" s="33"/>
      <c r="WVS14" s="33"/>
      <c r="WVT14" s="33"/>
      <c r="WVU14" s="33"/>
      <c r="WVV14" s="33"/>
      <c r="WVW14" s="33"/>
      <c r="WVX14" s="33"/>
      <c r="WVY14" s="33"/>
      <c r="WVZ14" s="33"/>
      <c r="WWA14" s="33"/>
      <c r="WWB14" s="33"/>
      <c r="WWC14" s="33"/>
      <c r="WWD14" s="33"/>
      <c r="WWE14" s="33"/>
      <c r="WWF14" s="33"/>
      <c r="WWG14" s="33"/>
      <c r="WWH14" s="33"/>
      <c r="WWI14" s="33"/>
      <c r="WWJ14" s="33"/>
      <c r="WWK14" s="33"/>
      <c r="WWL14" s="33"/>
      <c r="WWM14" s="33"/>
      <c r="WWN14" s="33"/>
      <c r="WWO14" s="33"/>
      <c r="WWP14" s="33"/>
      <c r="WWQ14" s="33"/>
      <c r="WWR14" s="33"/>
      <c r="WWS14" s="33"/>
      <c r="WWT14" s="33"/>
      <c r="WWU14" s="33"/>
      <c r="WWV14" s="33"/>
      <c r="WWW14" s="33"/>
      <c r="WWX14" s="33"/>
      <c r="WWY14" s="33"/>
      <c r="WWZ14" s="33"/>
      <c r="WXA14" s="33"/>
      <c r="WXB14" s="33"/>
      <c r="WXC14" s="33"/>
      <c r="WXD14" s="33"/>
      <c r="WXE14" s="33"/>
      <c r="WXF14" s="33"/>
      <c r="WXG14" s="33"/>
      <c r="WXH14" s="33"/>
      <c r="WXI14" s="33"/>
      <c r="WXJ14" s="33"/>
      <c r="WXK14" s="33"/>
      <c r="WXL14" s="33"/>
      <c r="WXM14" s="33"/>
      <c r="WXN14" s="33"/>
      <c r="WXO14" s="33"/>
      <c r="WXP14" s="33"/>
      <c r="WXQ14" s="33"/>
      <c r="WXR14" s="33"/>
      <c r="WXS14" s="33"/>
      <c r="WXT14" s="33"/>
      <c r="WXU14" s="33"/>
      <c r="WXV14" s="33"/>
      <c r="WXW14" s="33"/>
      <c r="WXX14" s="33"/>
      <c r="WXY14" s="33"/>
      <c r="WXZ14" s="33"/>
      <c r="WYA14" s="33"/>
      <c r="WYB14" s="33"/>
      <c r="WYC14" s="33"/>
      <c r="WYD14" s="33"/>
      <c r="WYE14" s="33"/>
      <c r="WYF14" s="33"/>
      <c r="WYG14" s="33"/>
      <c r="WYH14" s="33"/>
      <c r="WYI14" s="33"/>
      <c r="WYJ14" s="33"/>
      <c r="WYK14" s="33"/>
      <c r="WYL14" s="33"/>
      <c r="WYM14" s="33"/>
      <c r="WYN14" s="33"/>
      <c r="WYO14" s="33"/>
      <c r="WYP14" s="33"/>
      <c r="WYQ14" s="33"/>
      <c r="WYR14" s="33"/>
      <c r="WYS14" s="33"/>
      <c r="WYT14" s="33"/>
      <c r="WYU14" s="33"/>
      <c r="WYV14" s="33"/>
      <c r="WYW14" s="33"/>
      <c r="WYX14" s="33"/>
      <c r="WYY14" s="33"/>
      <c r="WYZ14" s="33"/>
      <c r="WZA14" s="33"/>
      <c r="WZB14" s="33"/>
      <c r="WZC14" s="33"/>
      <c r="WZD14" s="33"/>
      <c r="WZE14" s="33"/>
      <c r="WZF14" s="33"/>
      <c r="WZG14" s="33"/>
      <c r="WZH14" s="33"/>
      <c r="WZI14" s="33"/>
      <c r="WZJ14" s="33"/>
      <c r="WZK14" s="33"/>
      <c r="WZL14" s="33"/>
      <c r="WZM14" s="33"/>
      <c r="WZN14" s="33"/>
      <c r="WZO14" s="33"/>
      <c r="WZP14" s="33"/>
      <c r="WZQ14" s="33"/>
      <c r="WZR14" s="33"/>
      <c r="WZS14" s="33"/>
      <c r="WZT14" s="33"/>
      <c r="WZU14" s="33"/>
      <c r="WZV14" s="33"/>
      <c r="WZW14" s="33"/>
      <c r="WZX14" s="33"/>
      <c r="WZY14" s="33"/>
      <c r="WZZ14" s="33"/>
      <c r="XAA14" s="33"/>
      <c r="XAB14" s="33"/>
      <c r="XAC14" s="33"/>
      <c r="XAD14" s="33"/>
      <c r="XAE14" s="33"/>
      <c r="XAF14" s="33"/>
      <c r="XAG14" s="33"/>
      <c r="XAH14" s="33"/>
      <c r="XAI14" s="33"/>
      <c r="XAJ14" s="33"/>
      <c r="XAK14" s="33"/>
      <c r="XAL14" s="33"/>
      <c r="XAM14" s="33"/>
      <c r="XAN14" s="33"/>
      <c r="XAO14" s="33"/>
      <c r="XAP14" s="33"/>
      <c r="XAQ14" s="33"/>
      <c r="XAR14" s="33"/>
      <c r="XAS14" s="33"/>
      <c r="XAT14" s="33"/>
      <c r="XAU14" s="33"/>
      <c r="XAV14" s="33"/>
      <c r="XAW14" s="33"/>
      <c r="XAX14" s="33"/>
      <c r="XAY14" s="33"/>
      <c r="XAZ14" s="33"/>
      <c r="XBA14" s="33"/>
      <c r="XBB14" s="33"/>
      <c r="XBC14" s="33"/>
      <c r="XBD14" s="33"/>
      <c r="XBE14" s="33"/>
      <c r="XBF14" s="33"/>
      <c r="XBG14" s="33"/>
      <c r="XBH14" s="33"/>
      <c r="XBI14" s="33"/>
      <c r="XBJ14" s="33"/>
      <c r="XBK14" s="33"/>
      <c r="XBL14" s="33"/>
      <c r="XBM14" s="33"/>
      <c r="XBN14" s="33"/>
      <c r="XBO14" s="33"/>
      <c r="XBP14" s="33"/>
      <c r="XBQ14" s="33"/>
      <c r="XBR14" s="33"/>
      <c r="XBS14" s="33"/>
      <c r="XBT14" s="33"/>
      <c r="XBU14" s="33"/>
      <c r="XBV14" s="33"/>
      <c r="XBW14" s="33"/>
      <c r="XBX14" s="33"/>
      <c r="XBY14" s="33"/>
      <c r="XBZ14" s="33"/>
      <c r="XCA14" s="33"/>
      <c r="XCB14" s="33"/>
      <c r="XCC14" s="33"/>
      <c r="XCD14" s="33"/>
      <c r="XCE14" s="33"/>
      <c r="XCF14" s="33"/>
      <c r="XCG14" s="33"/>
      <c r="XCH14" s="33"/>
      <c r="XCI14" s="33"/>
      <c r="XCJ14" s="33"/>
      <c r="XCK14" s="33"/>
      <c r="XCL14" s="33"/>
      <c r="XCM14" s="33"/>
      <c r="XCN14" s="33"/>
      <c r="XCO14" s="33"/>
      <c r="XCP14" s="33"/>
      <c r="XCQ14" s="33"/>
      <c r="XCR14" s="33"/>
      <c r="XCS14" s="33"/>
      <c r="XCT14" s="33"/>
      <c r="XCU14" s="33"/>
      <c r="XCV14" s="33"/>
      <c r="XCW14" s="33"/>
      <c r="XCX14" s="33"/>
      <c r="XCY14" s="33"/>
      <c r="XCZ14" s="33"/>
      <c r="XDA14" s="33"/>
      <c r="XDB14" s="33"/>
      <c r="XDC14" s="33"/>
      <c r="XDD14" s="33"/>
      <c r="XDE14" s="33"/>
      <c r="XDF14" s="33"/>
      <c r="XDG14" s="33"/>
      <c r="XDH14" s="33"/>
      <c r="XDI14" s="33"/>
      <c r="XDJ14" s="33"/>
      <c r="XDK14" s="33"/>
      <c r="XDL14" s="33"/>
      <c r="XDM14" s="33"/>
      <c r="XDN14" s="33"/>
      <c r="XDO14" s="33"/>
      <c r="XDP14" s="33"/>
      <c r="XDQ14" s="33"/>
      <c r="XDR14" s="33"/>
      <c r="XDS14" s="33"/>
      <c r="XDT14" s="33"/>
      <c r="XDU14" s="33"/>
      <c r="XDV14" s="33"/>
      <c r="XDW14" s="33"/>
      <c r="XDX14" s="33"/>
      <c r="XDY14" s="33"/>
      <c r="XDZ14" s="33"/>
      <c r="XEA14" s="33"/>
      <c r="XEB14" s="33"/>
      <c r="XEC14" s="33"/>
      <c r="XED14" s="33"/>
      <c r="XEE14" s="33"/>
      <c r="XEF14" s="33"/>
      <c r="XEG14" s="33"/>
      <c r="XEH14" s="33"/>
      <c r="XEI14" s="33"/>
      <c r="XEJ14" s="33"/>
      <c r="XEK14" s="33"/>
      <c r="XEL14" s="33"/>
      <c r="XEM14" s="33"/>
      <c r="XEN14" s="33"/>
      <c r="XEO14" s="33"/>
      <c r="XEP14" s="33"/>
      <c r="XEQ14" s="33"/>
      <c r="XER14" s="33"/>
      <c r="XES14" s="33"/>
      <c r="XET14" s="33"/>
      <c r="XEU14" s="33"/>
      <c r="XEV14" s="33"/>
      <c r="XEW14" s="33"/>
      <c r="XEX14" s="33"/>
      <c r="XEY14" s="33"/>
      <c r="XEZ14" s="33"/>
      <c r="XFA14" s="33"/>
      <c r="XFB14" s="33"/>
      <c r="XFC14" s="33"/>
      <c r="XFD14" s="33"/>
    </row>
    <row r="15" spans="1:16384" x14ac:dyDescent="0.2">
      <c r="A15" t="s">
        <v>88</v>
      </c>
      <c r="B15" s="1" t="str">
        <f>VLOOKUP(A15,'2016'!$A$8:$E$76,2,FALSE)</f>
        <v>0601871H</v>
      </c>
      <c r="C15" t="str">
        <f>VLOOKUP(A15,'2016'!$A$8:$E$76,3,FALSE)</f>
        <v>LPO (LP)</v>
      </c>
      <c r="D15" t="str">
        <f>VLOOKUP(A15,'2016'!$A$8:$E$76,4,FALSE)</f>
        <v xml:space="preserve">CHARLES DE GAULLE </v>
      </c>
      <c r="E15" t="str">
        <f>VLOOKUP(A15,'2016'!$A$8:$E$76,5,FALSE)</f>
        <v>COMPIEGNE</v>
      </c>
      <c r="F15">
        <v>43</v>
      </c>
      <c r="G15">
        <v>0</v>
      </c>
      <c r="H15">
        <v>0</v>
      </c>
      <c r="I15">
        <v>44.1</v>
      </c>
      <c r="J15">
        <v>0</v>
      </c>
      <c r="K15">
        <v>0</v>
      </c>
      <c r="L15">
        <v>8.8000000000000007</v>
      </c>
      <c r="M15">
        <v>9</v>
      </c>
      <c r="N15">
        <v>102</v>
      </c>
      <c r="O15">
        <v>53.9</v>
      </c>
      <c r="P15">
        <v>55</v>
      </c>
      <c r="Q15">
        <v>102</v>
      </c>
      <c r="R15">
        <v>9.6999999999999993</v>
      </c>
      <c r="S15">
        <v>0</v>
      </c>
      <c r="T15">
        <v>0</v>
      </c>
      <c r="U15">
        <v>10.3</v>
      </c>
      <c r="V15">
        <v>0</v>
      </c>
      <c r="W15">
        <v>0</v>
      </c>
      <c r="X15">
        <v>52.9</v>
      </c>
      <c r="Y15">
        <v>137</v>
      </c>
      <c r="Z15">
        <v>259</v>
      </c>
      <c r="AA15">
        <v>259</v>
      </c>
      <c r="AB15">
        <v>0</v>
      </c>
      <c r="AC15">
        <v>0</v>
      </c>
      <c r="AD15">
        <v>129</v>
      </c>
      <c r="AE15">
        <v>0</v>
      </c>
      <c r="AF15">
        <v>0</v>
      </c>
      <c r="AM15">
        <v>15.91</v>
      </c>
      <c r="AN15">
        <v>7655</v>
      </c>
      <c r="AO15">
        <v>481</v>
      </c>
      <c r="AP15">
        <v>1.86</v>
      </c>
      <c r="AQ15">
        <v>481</v>
      </c>
      <c r="AR15">
        <v>259</v>
      </c>
      <c r="AS15">
        <v>20.100000000000001</v>
      </c>
      <c r="AT15">
        <v>52</v>
      </c>
      <c r="AU15">
        <v>259</v>
      </c>
      <c r="BE15">
        <v>75</v>
      </c>
      <c r="BF15">
        <v>0</v>
      </c>
      <c r="BG15">
        <v>0</v>
      </c>
      <c r="BH15">
        <v>2</v>
      </c>
      <c r="BI15">
        <v>0</v>
      </c>
      <c r="BJ15">
        <v>0</v>
      </c>
      <c r="BK15">
        <v>54</v>
      </c>
      <c r="BL15">
        <v>0</v>
      </c>
      <c r="BM15">
        <v>0</v>
      </c>
      <c r="BN15">
        <v>-7</v>
      </c>
      <c r="BO15">
        <v>0</v>
      </c>
      <c r="BP15">
        <v>0</v>
      </c>
      <c r="BW15">
        <v>14.6</v>
      </c>
      <c r="BX15">
        <v>13</v>
      </c>
      <c r="BY15">
        <v>89</v>
      </c>
      <c r="CI15">
        <v>82</v>
      </c>
      <c r="CJ15">
        <v>47</v>
      </c>
      <c r="CK15">
        <v>57</v>
      </c>
      <c r="CL15">
        <v>3</v>
      </c>
      <c r="CM15">
        <v>0</v>
      </c>
      <c r="CN15">
        <v>0</v>
      </c>
      <c r="CO15">
        <v>86</v>
      </c>
      <c r="CP15">
        <v>30</v>
      </c>
      <c r="CQ15">
        <v>35</v>
      </c>
      <c r="CR15">
        <v>7</v>
      </c>
      <c r="CS15">
        <v>0</v>
      </c>
      <c r="CT15">
        <v>0</v>
      </c>
      <c r="CU15">
        <v>77</v>
      </c>
      <c r="CV15">
        <v>17</v>
      </c>
      <c r="CW15">
        <v>22</v>
      </c>
      <c r="CX15">
        <v>-1</v>
      </c>
      <c r="CY15">
        <v>0</v>
      </c>
      <c r="CZ15">
        <v>0</v>
      </c>
      <c r="DA15">
        <v>92.9</v>
      </c>
      <c r="DB15">
        <v>13</v>
      </c>
      <c r="DC15">
        <v>14</v>
      </c>
      <c r="DJ15">
        <v>64</v>
      </c>
      <c r="DK15">
        <v>0</v>
      </c>
      <c r="DL15">
        <v>0</v>
      </c>
      <c r="DM15">
        <v>32</v>
      </c>
      <c r="DN15">
        <v>0</v>
      </c>
      <c r="DO15">
        <v>0</v>
      </c>
      <c r="DP15">
        <v>60</v>
      </c>
      <c r="DQ15">
        <v>0</v>
      </c>
      <c r="DR15">
        <v>0</v>
      </c>
      <c r="DS15">
        <v>32</v>
      </c>
      <c r="DT15">
        <v>0</v>
      </c>
      <c r="DU15">
        <v>0</v>
      </c>
    </row>
    <row r="16" spans="1:16384" x14ac:dyDescent="0.2">
      <c r="A16" t="s">
        <v>89</v>
      </c>
      <c r="B16" s="33" t="s">
        <v>312</v>
      </c>
      <c r="C16" s="33" t="s">
        <v>3637</v>
      </c>
      <c r="D16" s="33" t="s">
        <v>230</v>
      </c>
      <c r="E16" s="33" t="s">
        <v>231</v>
      </c>
      <c r="F16" s="33">
        <v>43.8</v>
      </c>
      <c r="G16" s="33">
        <v>0</v>
      </c>
      <c r="H16" s="33">
        <v>0</v>
      </c>
      <c r="I16" s="33">
        <v>46.9</v>
      </c>
      <c r="J16" s="33">
        <v>0</v>
      </c>
      <c r="K16" s="33">
        <v>0</v>
      </c>
      <c r="L16" s="33">
        <v>11.1</v>
      </c>
      <c r="M16" s="33">
        <v>4</v>
      </c>
      <c r="N16" s="33">
        <v>36</v>
      </c>
      <c r="O16" s="33">
        <v>44.4</v>
      </c>
      <c r="P16" s="33">
        <v>16</v>
      </c>
      <c r="Q16" s="33">
        <v>36</v>
      </c>
      <c r="R16" s="33">
        <v>8.5</v>
      </c>
      <c r="S16" s="33">
        <v>0</v>
      </c>
      <c r="T16" s="33">
        <v>0</v>
      </c>
      <c r="U16" s="33">
        <v>8.6</v>
      </c>
      <c r="V16" s="33">
        <v>0</v>
      </c>
      <c r="W16" s="33">
        <v>0</v>
      </c>
      <c r="X16" s="33">
        <v>62.8</v>
      </c>
      <c r="Y16" s="33">
        <v>181</v>
      </c>
      <c r="Z16" s="33">
        <v>288</v>
      </c>
      <c r="AA16" s="33">
        <v>288</v>
      </c>
      <c r="AB16" s="33">
        <v>0</v>
      </c>
      <c r="AC16" s="33">
        <v>0</v>
      </c>
      <c r="AD16" s="33"/>
      <c r="AE16" s="33"/>
      <c r="AF16" s="33"/>
      <c r="AG16" s="33"/>
      <c r="AH16" s="33"/>
      <c r="AI16" s="33"/>
      <c r="AJ16" s="33"/>
      <c r="AK16" s="33"/>
      <c r="AL16" s="33"/>
      <c r="AM16" s="33">
        <v>16.87</v>
      </c>
      <c r="AN16" s="33">
        <v>9414</v>
      </c>
      <c r="AO16" s="33">
        <v>558</v>
      </c>
      <c r="AP16" s="33">
        <v>1.94</v>
      </c>
      <c r="AQ16" s="33">
        <v>558</v>
      </c>
      <c r="AR16" s="33">
        <v>288</v>
      </c>
      <c r="AS16" s="33"/>
      <c r="AT16" s="33"/>
      <c r="AU16" s="33"/>
      <c r="AV16" s="33">
        <v>0</v>
      </c>
      <c r="AW16" s="33">
        <v>0</v>
      </c>
      <c r="AX16" s="33">
        <v>12</v>
      </c>
      <c r="AY16" s="33">
        <v>0</v>
      </c>
      <c r="AZ16" s="33">
        <v>0</v>
      </c>
      <c r="BA16" s="33">
        <v>76</v>
      </c>
      <c r="BB16" s="33">
        <v>0</v>
      </c>
      <c r="BC16" s="33">
        <v>0</v>
      </c>
      <c r="BD16" s="33">
        <v>94</v>
      </c>
      <c r="BE16" s="33">
        <v>74</v>
      </c>
      <c r="BF16" s="33">
        <v>0</v>
      </c>
      <c r="BG16" s="33">
        <v>0</v>
      </c>
      <c r="BH16" s="33">
        <v>2</v>
      </c>
      <c r="BI16" s="33">
        <v>0</v>
      </c>
      <c r="BJ16" s="33">
        <v>0</v>
      </c>
      <c r="BK16" s="33">
        <v>65</v>
      </c>
      <c r="BL16" s="33">
        <v>0</v>
      </c>
      <c r="BM16" s="33">
        <v>0</v>
      </c>
      <c r="BN16" s="33">
        <v>5</v>
      </c>
      <c r="BO16" s="33">
        <v>0</v>
      </c>
      <c r="BP16" s="33">
        <v>0</v>
      </c>
      <c r="BQ16" s="33"/>
      <c r="BR16" s="33"/>
      <c r="BS16" s="33"/>
      <c r="BT16" s="33"/>
      <c r="BU16" s="33"/>
      <c r="BV16" s="33"/>
      <c r="BW16" s="33">
        <v>3.7</v>
      </c>
      <c r="BX16" s="33">
        <v>1</v>
      </c>
      <c r="BY16" s="33">
        <v>27</v>
      </c>
      <c r="BZ16" s="33">
        <v>25.3</v>
      </c>
      <c r="CA16" s="33">
        <v>19</v>
      </c>
      <c r="CB16" s="33">
        <v>75</v>
      </c>
      <c r="CC16" s="33">
        <v>10</v>
      </c>
      <c r="CD16" s="33">
        <v>1</v>
      </c>
      <c r="CE16" s="33">
        <v>10</v>
      </c>
      <c r="CF16" s="33">
        <v>16</v>
      </c>
      <c r="CG16" s="33">
        <v>12</v>
      </c>
      <c r="CH16" s="33">
        <v>75</v>
      </c>
      <c r="CI16" s="33">
        <v>76</v>
      </c>
      <c r="CJ16" s="33">
        <v>51</v>
      </c>
      <c r="CK16" s="33">
        <v>67</v>
      </c>
      <c r="CL16" s="33">
        <v>-5</v>
      </c>
      <c r="CM16" s="33">
        <v>0</v>
      </c>
      <c r="CN16" s="33">
        <v>0</v>
      </c>
      <c r="CO16" s="33">
        <v>61</v>
      </c>
      <c r="CP16" s="33">
        <v>14</v>
      </c>
      <c r="CQ16" s="33">
        <v>23</v>
      </c>
      <c r="CR16" s="33">
        <v>-13</v>
      </c>
      <c r="CS16" s="33">
        <v>0</v>
      </c>
      <c r="CT16" s="33">
        <v>0</v>
      </c>
      <c r="CU16" s="33">
        <v>84</v>
      </c>
      <c r="CV16" s="33">
        <v>37</v>
      </c>
      <c r="CW16" s="33">
        <v>44</v>
      </c>
      <c r="CX16" s="33">
        <v>0</v>
      </c>
      <c r="CY16" s="33">
        <v>0</v>
      </c>
      <c r="CZ16" s="33">
        <v>0</v>
      </c>
      <c r="DA16" s="33">
        <v>66.7</v>
      </c>
      <c r="DB16" s="33">
        <v>6</v>
      </c>
      <c r="DC16" s="33">
        <v>9</v>
      </c>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c r="GH16" s="33"/>
      <c r="GI16" s="33"/>
      <c r="GJ16" s="33"/>
      <c r="GK16" s="33"/>
      <c r="GL16" s="33"/>
      <c r="GM16" s="33"/>
      <c r="GN16" s="33"/>
      <c r="GO16" s="33"/>
      <c r="GP16" s="33"/>
      <c r="GQ16" s="33"/>
      <c r="GR16" s="33"/>
      <c r="GS16" s="33"/>
      <c r="GT16" s="33"/>
      <c r="GU16" s="33"/>
      <c r="GV16" s="33"/>
      <c r="GW16" s="33"/>
      <c r="GX16" s="33"/>
      <c r="GY16" s="33"/>
      <c r="GZ16" s="33"/>
      <c r="HA16" s="33"/>
      <c r="HB16" s="33"/>
      <c r="HC16" s="33"/>
      <c r="HD16" s="33"/>
      <c r="HE16" s="33"/>
      <c r="HF16" s="33"/>
      <c r="HG16" s="33"/>
      <c r="HH16" s="33"/>
      <c r="HI16" s="33"/>
      <c r="HJ16" s="33"/>
      <c r="HK16" s="33"/>
      <c r="HL16" s="33"/>
      <c r="HM16" s="33"/>
      <c r="HN16" s="33"/>
      <c r="HO16" s="33"/>
      <c r="HP16" s="33"/>
      <c r="HQ16" s="33"/>
      <c r="HR16" s="33"/>
      <c r="HS16" s="33"/>
      <c r="HT16" s="33"/>
      <c r="HU16" s="33"/>
      <c r="HV16" s="33"/>
      <c r="HW16" s="33"/>
      <c r="HX16" s="33"/>
      <c r="HY16" s="33"/>
      <c r="HZ16" s="33"/>
      <c r="IA16" s="33"/>
      <c r="IB16" s="33"/>
      <c r="IC16" s="33"/>
      <c r="ID16" s="33"/>
      <c r="IE16" s="33"/>
      <c r="IF16" s="33"/>
      <c r="IG16" s="33"/>
      <c r="IH16" s="33"/>
      <c r="II16" s="33"/>
      <c r="IJ16" s="33"/>
      <c r="IK16" s="33"/>
      <c r="IL16" s="33"/>
      <c r="IM16" s="33"/>
      <c r="IN16" s="33"/>
      <c r="IO16" s="33"/>
      <c r="IP16" s="33"/>
      <c r="IQ16" s="33"/>
      <c r="IR16" s="33"/>
      <c r="IS16" s="33"/>
      <c r="IT16" s="33"/>
      <c r="IU16" s="33"/>
      <c r="IV16" s="33"/>
      <c r="IW16" s="33"/>
      <c r="IX16" s="33"/>
      <c r="IY16" s="33"/>
      <c r="IZ16" s="33"/>
      <c r="JA16" s="33"/>
      <c r="JB16" s="33"/>
      <c r="JC16" s="33"/>
      <c r="JD16" s="33"/>
      <c r="JE16" s="33"/>
      <c r="JF16" s="33"/>
      <c r="JG16" s="33"/>
      <c r="JH16" s="33"/>
      <c r="JI16" s="33"/>
      <c r="JJ16" s="33"/>
      <c r="JK16" s="33"/>
      <c r="JL16" s="33"/>
      <c r="JM16" s="33"/>
      <c r="JN16" s="33"/>
      <c r="JO16" s="33"/>
      <c r="JP16" s="33"/>
      <c r="JQ16" s="33"/>
      <c r="JR16" s="33"/>
      <c r="JS16" s="33"/>
      <c r="JT16" s="33"/>
      <c r="JU16" s="33"/>
      <c r="JV16" s="33"/>
      <c r="JW16" s="33"/>
      <c r="JX16" s="33"/>
      <c r="JY16" s="33"/>
      <c r="JZ16" s="33"/>
      <c r="KA16" s="33"/>
      <c r="KB16" s="33"/>
      <c r="KC16" s="33"/>
      <c r="KD16" s="33"/>
      <c r="KE16" s="33"/>
      <c r="KF16" s="33"/>
      <c r="KG16" s="33"/>
      <c r="KH16" s="33"/>
      <c r="KI16" s="33"/>
      <c r="KJ16" s="33"/>
      <c r="KK16" s="33"/>
      <c r="KL16" s="33"/>
      <c r="KM16" s="33"/>
      <c r="KN16" s="33"/>
      <c r="KO16" s="33"/>
      <c r="KP16" s="33"/>
      <c r="KQ16" s="33"/>
      <c r="KR16" s="33"/>
      <c r="KS16" s="33"/>
      <c r="KT16" s="33"/>
      <c r="KU16" s="33"/>
      <c r="KV16" s="33"/>
      <c r="KW16" s="33"/>
      <c r="KX16" s="33"/>
      <c r="KY16" s="33"/>
      <c r="KZ16" s="33"/>
      <c r="LA16" s="33"/>
      <c r="LB16" s="33"/>
      <c r="LC16" s="33"/>
      <c r="LD16" s="33"/>
      <c r="LE16" s="33"/>
      <c r="LF16" s="33"/>
      <c r="LG16" s="33"/>
      <c r="LH16" s="33"/>
      <c r="LI16" s="33"/>
      <c r="LJ16" s="33"/>
      <c r="LK16" s="33"/>
      <c r="LL16" s="33"/>
      <c r="LM16" s="33"/>
      <c r="LN16" s="33"/>
      <c r="LO16" s="33"/>
      <c r="LP16" s="33"/>
      <c r="LQ16" s="33"/>
      <c r="LR16" s="33"/>
      <c r="LS16" s="33"/>
      <c r="LT16" s="33"/>
      <c r="LU16" s="33"/>
      <c r="LV16" s="33"/>
      <c r="LW16" s="33"/>
      <c r="LX16" s="33"/>
      <c r="LY16" s="33"/>
      <c r="LZ16" s="33"/>
      <c r="MA16" s="33"/>
      <c r="MB16" s="33"/>
      <c r="MC16" s="33"/>
      <c r="MD16" s="33"/>
      <c r="ME16" s="33"/>
      <c r="MF16" s="33"/>
      <c r="MG16" s="33"/>
      <c r="MH16" s="33"/>
      <c r="MI16" s="33"/>
      <c r="MJ16" s="33"/>
      <c r="MK16" s="33"/>
      <c r="ML16" s="33"/>
      <c r="MM16" s="33"/>
      <c r="MN16" s="33"/>
      <c r="MO16" s="33"/>
      <c r="MP16" s="33"/>
      <c r="MQ16" s="33"/>
      <c r="MR16" s="33"/>
      <c r="MS16" s="33"/>
      <c r="MT16" s="33"/>
      <c r="MU16" s="33"/>
      <c r="MV16" s="33"/>
      <c r="MW16" s="33"/>
      <c r="MX16" s="33"/>
      <c r="MY16" s="33"/>
      <c r="MZ16" s="33"/>
      <c r="NA16" s="33"/>
      <c r="NB16" s="33"/>
      <c r="NC16" s="33"/>
      <c r="ND16" s="33"/>
      <c r="NE16" s="33"/>
      <c r="NF16" s="33"/>
      <c r="NG16" s="33"/>
      <c r="NH16" s="33"/>
      <c r="NI16" s="33"/>
      <c r="NJ16" s="33"/>
      <c r="NK16" s="33"/>
      <c r="NL16" s="33"/>
      <c r="NM16" s="33"/>
      <c r="NN16" s="33"/>
      <c r="NO16" s="33"/>
      <c r="NP16" s="33"/>
      <c r="NQ16" s="33"/>
      <c r="NR16" s="33"/>
      <c r="NS16" s="33"/>
      <c r="NT16" s="33"/>
      <c r="NU16" s="33"/>
      <c r="NV16" s="33"/>
      <c r="NW16" s="33"/>
      <c r="NX16" s="33"/>
      <c r="NY16" s="33"/>
      <c r="NZ16" s="33"/>
      <c r="OA16" s="33"/>
      <c r="OB16" s="33"/>
      <c r="OC16" s="33"/>
      <c r="OD16" s="33"/>
      <c r="OE16" s="33"/>
      <c r="OF16" s="33"/>
      <c r="OG16" s="33"/>
      <c r="OH16" s="33"/>
      <c r="OI16" s="33"/>
      <c r="OJ16" s="33"/>
      <c r="OK16" s="33"/>
      <c r="OL16" s="33"/>
      <c r="OM16" s="33"/>
      <c r="ON16" s="33"/>
      <c r="OO16" s="33"/>
      <c r="OP16" s="33"/>
      <c r="OQ16" s="33"/>
      <c r="OR16" s="33"/>
      <c r="OS16" s="33"/>
      <c r="OT16" s="33"/>
      <c r="OU16" s="33"/>
      <c r="OV16" s="33"/>
      <c r="OW16" s="33"/>
      <c r="OX16" s="33"/>
      <c r="OY16" s="33"/>
      <c r="OZ16" s="33"/>
      <c r="PA16" s="33"/>
      <c r="PB16" s="33"/>
      <c r="PC16" s="33"/>
      <c r="PD16" s="33"/>
      <c r="PE16" s="33"/>
      <c r="PF16" s="33"/>
      <c r="PG16" s="33"/>
      <c r="PH16" s="33"/>
      <c r="PI16" s="33"/>
      <c r="PJ16" s="33"/>
      <c r="PK16" s="33"/>
      <c r="PL16" s="33"/>
      <c r="PM16" s="33"/>
      <c r="PN16" s="33"/>
      <c r="PO16" s="33"/>
      <c r="PP16" s="33"/>
      <c r="PQ16" s="33"/>
      <c r="PR16" s="33"/>
      <c r="PS16" s="33"/>
      <c r="PT16" s="33"/>
      <c r="PU16" s="33"/>
      <c r="PV16" s="33"/>
      <c r="PW16" s="33"/>
      <c r="PX16" s="33"/>
      <c r="PY16" s="33"/>
      <c r="PZ16" s="33"/>
      <c r="QA16" s="33"/>
      <c r="QB16" s="33"/>
      <c r="QC16" s="33"/>
      <c r="QD16" s="33"/>
      <c r="QE16" s="33"/>
      <c r="QF16" s="33"/>
      <c r="QG16" s="33"/>
      <c r="QH16" s="33"/>
      <c r="QI16" s="33"/>
      <c r="QJ16" s="33"/>
      <c r="QK16" s="33"/>
      <c r="QL16" s="33"/>
      <c r="QM16" s="33"/>
      <c r="QN16" s="33"/>
      <c r="QO16" s="33"/>
      <c r="QP16" s="33"/>
      <c r="QQ16" s="33"/>
      <c r="QR16" s="33"/>
      <c r="QS16" s="33"/>
      <c r="QT16" s="33"/>
      <c r="QU16" s="33"/>
      <c r="QV16" s="33"/>
      <c r="QW16" s="33"/>
      <c r="QX16" s="33"/>
      <c r="QY16" s="33"/>
      <c r="QZ16" s="33"/>
      <c r="RA16" s="33"/>
      <c r="RB16" s="33"/>
      <c r="RC16" s="33"/>
      <c r="RD16" s="33"/>
      <c r="RE16" s="33"/>
      <c r="RF16" s="33"/>
      <c r="RG16" s="33"/>
      <c r="RH16" s="33"/>
      <c r="RI16" s="33"/>
      <c r="RJ16" s="33"/>
      <c r="RK16" s="33"/>
      <c r="RL16" s="33"/>
      <c r="RM16" s="33"/>
      <c r="RN16" s="33"/>
      <c r="RO16" s="33"/>
      <c r="RP16" s="33"/>
      <c r="RQ16" s="33"/>
      <c r="RR16" s="33"/>
      <c r="RS16" s="33"/>
      <c r="RT16" s="33"/>
      <c r="RU16" s="33"/>
      <c r="RV16" s="33"/>
      <c r="RW16" s="33"/>
      <c r="RX16" s="33"/>
      <c r="RY16" s="33"/>
      <c r="RZ16" s="33"/>
      <c r="SA16" s="33"/>
      <c r="SB16" s="33"/>
      <c r="SC16" s="33"/>
      <c r="SD16" s="33"/>
      <c r="SE16" s="33"/>
      <c r="SF16" s="33"/>
      <c r="SG16" s="33"/>
      <c r="SH16" s="33"/>
      <c r="SI16" s="33"/>
      <c r="SJ16" s="33"/>
      <c r="SK16" s="33"/>
      <c r="SL16" s="33"/>
      <c r="SM16" s="33"/>
      <c r="SN16" s="33"/>
      <c r="SO16" s="33"/>
      <c r="SP16" s="33"/>
      <c r="SQ16" s="33"/>
      <c r="SR16" s="33"/>
      <c r="SS16" s="33"/>
      <c r="ST16" s="33"/>
      <c r="SU16" s="33"/>
      <c r="SV16" s="33"/>
      <c r="SW16" s="33"/>
      <c r="SX16" s="33"/>
      <c r="SY16" s="33"/>
      <c r="SZ16" s="33"/>
      <c r="TA16" s="33"/>
      <c r="TB16" s="33"/>
      <c r="TC16" s="33"/>
      <c r="TD16" s="33"/>
      <c r="TE16" s="33"/>
      <c r="TF16" s="33"/>
      <c r="TG16" s="33"/>
      <c r="TH16" s="33"/>
      <c r="TI16" s="33"/>
      <c r="TJ16" s="33"/>
      <c r="TK16" s="33"/>
      <c r="TL16" s="33"/>
      <c r="TM16" s="33"/>
      <c r="TN16" s="33"/>
      <c r="TO16" s="33"/>
      <c r="TP16" s="33"/>
      <c r="TQ16" s="33"/>
      <c r="TR16" s="33"/>
      <c r="TS16" s="33"/>
      <c r="TT16" s="33"/>
      <c r="TU16" s="33"/>
      <c r="TV16" s="33"/>
      <c r="TW16" s="33"/>
      <c r="TX16" s="33"/>
      <c r="TY16" s="33"/>
      <c r="TZ16" s="33"/>
      <c r="UA16" s="33"/>
      <c r="UB16" s="33"/>
      <c r="UC16" s="33"/>
      <c r="UD16" s="33"/>
      <c r="UE16" s="33"/>
      <c r="UF16" s="33"/>
      <c r="UG16" s="33"/>
      <c r="UH16" s="33"/>
      <c r="UI16" s="33"/>
      <c r="UJ16" s="33"/>
      <c r="UK16" s="33"/>
      <c r="UL16" s="33"/>
      <c r="UM16" s="33"/>
      <c r="UN16" s="33"/>
      <c r="UO16" s="33"/>
      <c r="UP16" s="33"/>
      <c r="UQ16" s="33"/>
      <c r="UR16" s="33"/>
      <c r="US16" s="33"/>
      <c r="UT16" s="33"/>
      <c r="UU16" s="33"/>
      <c r="UV16" s="33"/>
      <c r="UW16" s="33"/>
      <c r="UX16" s="33"/>
      <c r="UY16" s="33"/>
      <c r="UZ16" s="33"/>
      <c r="VA16" s="33"/>
      <c r="VB16" s="33"/>
      <c r="VC16" s="33"/>
      <c r="VD16" s="33"/>
      <c r="VE16" s="33"/>
      <c r="VF16" s="33"/>
      <c r="VG16" s="33"/>
      <c r="VH16" s="33"/>
      <c r="VI16" s="33"/>
      <c r="VJ16" s="33"/>
      <c r="VK16" s="33"/>
      <c r="VL16" s="33"/>
      <c r="VM16" s="33"/>
      <c r="VN16" s="33"/>
      <c r="VO16" s="33"/>
      <c r="VP16" s="33"/>
      <c r="VQ16" s="33"/>
      <c r="VR16" s="33"/>
      <c r="VS16" s="33"/>
      <c r="VT16" s="33"/>
      <c r="VU16" s="33"/>
      <c r="VV16" s="33"/>
      <c r="VW16" s="33"/>
      <c r="VX16" s="33"/>
      <c r="VY16" s="33"/>
      <c r="VZ16" s="33"/>
      <c r="WA16" s="33"/>
      <c r="WB16" s="33"/>
      <c r="WC16" s="33"/>
      <c r="WD16" s="33"/>
      <c r="WE16" s="33"/>
      <c r="WF16" s="33"/>
      <c r="WG16" s="33"/>
      <c r="WH16" s="33"/>
      <c r="WI16" s="33"/>
      <c r="WJ16" s="33"/>
      <c r="WK16" s="33"/>
      <c r="WL16" s="33"/>
      <c r="WM16" s="33"/>
      <c r="WN16" s="33"/>
      <c r="WO16" s="33"/>
      <c r="WP16" s="33"/>
      <c r="WQ16" s="33"/>
      <c r="WR16" s="33"/>
      <c r="WS16" s="33"/>
      <c r="WT16" s="33"/>
      <c r="WU16" s="33"/>
      <c r="WV16" s="33"/>
      <c r="WW16" s="33"/>
      <c r="WX16" s="33"/>
      <c r="WY16" s="33"/>
      <c r="WZ16" s="33"/>
      <c r="XA16" s="33"/>
      <c r="XB16" s="33"/>
      <c r="XC16" s="33"/>
      <c r="XD16" s="33"/>
      <c r="XE16" s="33"/>
      <c r="XF16" s="33"/>
      <c r="XG16" s="33"/>
      <c r="XH16" s="33"/>
      <c r="XI16" s="33"/>
      <c r="XJ16" s="33"/>
      <c r="XK16" s="33"/>
      <c r="XL16" s="33"/>
      <c r="XM16" s="33"/>
      <c r="XN16" s="33"/>
      <c r="XO16" s="33"/>
      <c r="XP16" s="33"/>
      <c r="XQ16" s="33"/>
      <c r="XR16" s="33"/>
      <c r="XS16" s="33"/>
      <c r="XT16" s="33"/>
      <c r="XU16" s="33"/>
      <c r="XV16" s="33"/>
      <c r="XW16" s="33"/>
      <c r="XX16" s="33"/>
      <c r="XY16" s="33"/>
      <c r="XZ16" s="33"/>
      <c r="YA16" s="33"/>
      <c r="YB16" s="33"/>
      <c r="YC16" s="33"/>
      <c r="YD16" s="33"/>
      <c r="YE16" s="33"/>
      <c r="YF16" s="33"/>
      <c r="YG16" s="33"/>
      <c r="YH16" s="33"/>
      <c r="YI16" s="33"/>
      <c r="YJ16" s="33"/>
      <c r="YK16" s="33"/>
      <c r="YL16" s="33"/>
      <c r="YM16" s="33"/>
      <c r="YN16" s="33"/>
      <c r="YO16" s="33"/>
      <c r="YP16" s="33"/>
      <c r="YQ16" s="33"/>
      <c r="YR16" s="33"/>
      <c r="YS16" s="33"/>
      <c r="YT16" s="33"/>
      <c r="YU16" s="33"/>
      <c r="YV16" s="33"/>
      <c r="YW16" s="33"/>
      <c r="YX16" s="33"/>
      <c r="YY16" s="33"/>
      <c r="YZ16" s="33"/>
      <c r="ZA16" s="33"/>
      <c r="ZB16" s="33"/>
      <c r="ZC16" s="33"/>
      <c r="ZD16" s="33"/>
      <c r="ZE16" s="33"/>
      <c r="ZF16" s="33"/>
      <c r="ZG16" s="33"/>
      <c r="ZH16" s="33"/>
      <c r="ZI16" s="33"/>
      <c r="ZJ16" s="33"/>
      <c r="ZK16" s="33"/>
      <c r="ZL16" s="33"/>
      <c r="ZM16" s="33"/>
      <c r="ZN16" s="33"/>
      <c r="ZO16" s="33"/>
      <c r="ZP16" s="33"/>
      <c r="ZQ16" s="33"/>
      <c r="ZR16" s="33"/>
      <c r="ZS16" s="33"/>
      <c r="ZT16" s="33"/>
      <c r="ZU16" s="33"/>
      <c r="ZV16" s="33"/>
      <c r="ZW16" s="33"/>
      <c r="ZX16" s="33"/>
      <c r="ZY16" s="33"/>
      <c r="ZZ16" s="33"/>
      <c r="AAA16" s="33"/>
      <c r="AAB16" s="33"/>
      <c r="AAC16" s="33"/>
      <c r="AAD16" s="33"/>
      <c r="AAE16" s="33"/>
      <c r="AAF16" s="33"/>
      <c r="AAG16" s="33"/>
      <c r="AAH16" s="33"/>
      <c r="AAI16" s="33"/>
      <c r="AAJ16" s="33"/>
      <c r="AAK16" s="33"/>
      <c r="AAL16" s="33"/>
      <c r="AAM16" s="33"/>
      <c r="AAN16" s="33"/>
      <c r="AAO16" s="33"/>
      <c r="AAP16" s="33"/>
      <c r="AAQ16" s="33"/>
      <c r="AAR16" s="33"/>
      <c r="AAS16" s="33"/>
      <c r="AAT16" s="33"/>
      <c r="AAU16" s="33"/>
      <c r="AAV16" s="33"/>
      <c r="AAW16" s="33"/>
      <c r="AAX16" s="33"/>
      <c r="AAY16" s="33"/>
      <c r="AAZ16" s="33"/>
      <c r="ABA16" s="33"/>
      <c r="ABB16" s="33"/>
      <c r="ABC16" s="33"/>
      <c r="ABD16" s="33"/>
      <c r="ABE16" s="33"/>
      <c r="ABF16" s="33"/>
      <c r="ABG16" s="33"/>
      <c r="ABH16" s="33"/>
      <c r="ABI16" s="33"/>
      <c r="ABJ16" s="33"/>
      <c r="ABK16" s="33"/>
      <c r="ABL16" s="33"/>
      <c r="ABM16" s="33"/>
      <c r="ABN16" s="33"/>
      <c r="ABO16" s="33"/>
      <c r="ABP16" s="33"/>
      <c r="ABQ16" s="33"/>
      <c r="ABR16" s="33"/>
      <c r="ABS16" s="33"/>
      <c r="ABT16" s="33"/>
      <c r="ABU16" s="33"/>
      <c r="ABV16" s="33"/>
      <c r="ABW16" s="33"/>
      <c r="ABX16" s="33"/>
      <c r="ABY16" s="33"/>
      <c r="ABZ16" s="33"/>
      <c r="ACA16" s="33"/>
      <c r="ACB16" s="33"/>
      <c r="ACC16" s="33"/>
      <c r="ACD16" s="33"/>
      <c r="ACE16" s="33"/>
      <c r="ACF16" s="33"/>
      <c r="ACG16" s="33"/>
      <c r="ACH16" s="33"/>
      <c r="ACI16" s="33"/>
      <c r="ACJ16" s="33"/>
      <c r="ACK16" s="33"/>
      <c r="ACL16" s="33"/>
      <c r="ACM16" s="33"/>
      <c r="ACN16" s="33"/>
      <c r="ACO16" s="33"/>
      <c r="ACP16" s="33"/>
      <c r="ACQ16" s="33"/>
      <c r="ACR16" s="33"/>
      <c r="ACS16" s="33"/>
      <c r="ACT16" s="33"/>
      <c r="ACU16" s="33"/>
      <c r="ACV16" s="33"/>
      <c r="ACW16" s="33"/>
      <c r="ACX16" s="33"/>
      <c r="ACY16" s="33"/>
      <c r="ACZ16" s="33"/>
      <c r="ADA16" s="33"/>
      <c r="ADB16" s="33"/>
      <c r="ADC16" s="33"/>
      <c r="ADD16" s="33"/>
      <c r="ADE16" s="33"/>
      <c r="ADF16" s="33"/>
      <c r="ADG16" s="33"/>
      <c r="ADH16" s="33"/>
      <c r="ADI16" s="33"/>
      <c r="ADJ16" s="33"/>
      <c r="ADK16" s="33"/>
      <c r="ADL16" s="33"/>
      <c r="ADM16" s="33"/>
      <c r="ADN16" s="33"/>
      <c r="ADO16" s="33"/>
      <c r="ADP16" s="33"/>
      <c r="ADQ16" s="33"/>
      <c r="ADR16" s="33"/>
      <c r="ADS16" s="33"/>
      <c r="ADT16" s="33"/>
      <c r="ADU16" s="33"/>
      <c r="ADV16" s="33"/>
      <c r="ADW16" s="33"/>
      <c r="ADX16" s="33"/>
      <c r="ADY16" s="33"/>
      <c r="ADZ16" s="33"/>
      <c r="AEA16" s="33"/>
      <c r="AEB16" s="33"/>
      <c r="AEC16" s="33"/>
      <c r="AED16" s="33"/>
      <c r="AEE16" s="33"/>
      <c r="AEF16" s="33"/>
      <c r="AEG16" s="33"/>
      <c r="AEH16" s="33"/>
      <c r="AEI16" s="33"/>
      <c r="AEJ16" s="33"/>
      <c r="AEK16" s="33"/>
      <c r="AEL16" s="33"/>
      <c r="AEM16" s="33"/>
      <c r="AEN16" s="33"/>
      <c r="AEO16" s="33"/>
      <c r="AEP16" s="33"/>
      <c r="AEQ16" s="33"/>
      <c r="AER16" s="33"/>
      <c r="AES16" s="33"/>
      <c r="AET16" s="33"/>
      <c r="AEU16" s="33"/>
      <c r="AEV16" s="33"/>
      <c r="AEW16" s="33"/>
      <c r="AEX16" s="33"/>
      <c r="AEY16" s="33"/>
      <c r="AEZ16" s="33"/>
      <c r="AFA16" s="33"/>
      <c r="AFB16" s="33"/>
      <c r="AFC16" s="33"/>
      <c r="AFD16" s="33"/>
      <c r="AFE16" s="33"/>
      <c r="AFF16" s="33"/>
      <c r="AFG16" s="33"/>
      <c r="AFH16" s="33"/>
      <c r="AFI16" s="33"/>
      <c r="AFJ16" s="33"/>
      <c r="AFK16" s="33"/>
      <c r="AFL16" s="33"/>
      <c r="AFM16" s="33"/>
      <c r="AFN16" s="33"/>
      <c r="AFO16" s="33"/>
      <c r="AFP16" s="33"/>
      <c r="AFQ16" s="33"/>
      <c r="AFR16" s="33"/>
      <c r="AFS16" s="33"/>
      <c r="AFT16" s="33"/>
      <c r="AFU16" s="33"/>
      <c r="AFV16" s="33"/>
      <c r="AFW16" s="33"/>
      <c r="AFX16" s="33"/>
      <c r="AFY16" s="33"/>
      <c r="AFZ16" s="33"/>
      <c r="AGA16" s="33"/>
      <c r="AGB16" s="33"/>
      <c r="AGC16" s="33"/>
      <c r="AGD16" s="33"/>
      <c r="AGE16" s="33"/>
      <c r="AGF16" s="33"/>
      <c r="AGG16" s="33"/>
      <c r="AGH16" s="33"/>
      <c r="AGI16" s="33"/>
      <c r="AGJ16" s="33"/>
      <c r="AGK16" s="33"/>
      <c r="AGL16" s="33"/>
      <c r="AGM16" s="33"/>
      <c r="AGN16" s="33"/>
      <c r="AGO16" s="33"/>
      <c r="AGP16" s="33"/>
      <c r="AGQ16" s="33"/>
      <c r="AGR16" s="33"/>
      <c r="AGS16" s="33"/>
      <c r="AGT16" s="33"/>
      <c r="AGU16" s="33"/>
      <c r="AGV16" s="33"/>
      <c r="AGW16" s="33"/>
      <c r="AGX16" s="33"/>
      <c r="AGY16" s="33"/>
      <c r="AGZ16" s="33"/>
      <c r="AHA16" s="33"/>
      <c r="AHB16" s="33"/>
      <c r="AHC16" s="33"/>
      <c r="AHD16" s="33"/>
      <c r="AHE16" s="33"/>
      <c r="AHF16" s="33"/>
      <c r="AHG16" s="33"/>
      <c r="AHH16" s="33"/>
      <c r="AHI16" s="33"/>
      <c r="AHJ16" s="33"/>
      <c r="AHK16" s="33"/>
      <c r="AHL16" s="33"/>
      <c r="AHM16" s="33"/>
      <c r="AHN16" s="33"/>
      <c r="AHO16" s="33"/>
      <c r="AHP16" s="33"/>
      <c r="AHQ16" s="33"/>
      <c r="AHR16" s="33"/>
      <c r="AHS16" s="33"/>
      <c r="AHT16" s="33"/>
      <c r="AHU16" s="33"/>
      <c r="AHV16" s="33"/>
      <c r="AHW16" s="33"/>
      <c r="AHX16" s="33"/>
      <c r="AHY16" s="33"/>
      <c r="AHZ16" s="33"/>
      <c r="AIA16" s="33"/>
      <c r="AIB16" s="33"/>
      <c r="AIC16" s="33"/>
      <c r="AID16" s="33"/>
      <c r="AIE16" s="33"/>
      <c r="AIF16" s="33"/>
      <c r="AIG16" s="33"/>
      <c r="AIH16" s="33"/>
      <c r="AII16" s="33"/>
      <c r="AIJ16" s="33"/>
      <c r="AIK16" s="33"/>
      <c r="AIL16" s="33"/>
      <c r="AIM16" s="33"/>
      <c r="AIN16" s="33"/>
      <c r="AIO16" s="33"/>
      <c r="AIP16" s="33"/>
      <c r="AIQ16" s="33"/>
      <c r="AIR16" s="33"/>
      <c r="AIS16" s="33"/>
      <c r="AIT16" s="33"/>
      <c r="AIU16" s="33"/>
      <c r="AIV16" s="33"/>
      <c r="AIW16" s="33"/>
      <c r="AIX16" s="33"/>
      <c r="AIY16" s="33"/>
      <c r="AIZ16" s="33"/>
      <c r="AJA16" s="33"/>
      <c r="AJB16" s="33"/>
      <c r="AJC16" s="33"/>
      <c r="AJD16" s="33"/>
      <c r="AJE16" s="33"/>
      <c r="AJF16" s="33"/>
      <c r="AJG16" s="33"/>
      <c r="AJH16" s="33"/>
      <c r="AJI16" s="33"/>
      <c r="AJJ16" s="33"/>
      <c r="AJK16" s="33"/>
      <c r="AJL16" s="33"/>
      <c r="AJM16" s="33"/>
      <c r="AJN16" s="33"/>
      <c r="AJO16" s="33"/>
      <c r="AJP16" s="33"/>
      <c r="AJQ16" s="33"/>
      <c r="AJR16" s="33"/>
      <c r="AJS16" s="33"/>
      <c r="AJT16" s="33"/>
      <c r="AJU16" s="33"/>
      <c r="AJV16" s="33"/>
      <c r="AJW16" s="33"/>
      <c r="AJX16" s="33"/>
      <c r="AJY16" s="33"/>
      <c r="AJZ16" s="33"/>
      <c r="AKA16" s="33"/>
      <c r="AKB16" s="33"/>
      <c r="AKC16" s="33"/>
      <c r="AKD16" s="33"/>
      <c r="AKE16" s="33"/>
      <c r="AKF16" s="33"/>
      <c r="AKG16" s="33"/>
      <c r="AKH16" s="33"/>
      <c r="AKI16" s="33"/>
      <c r="AKJ16" s="33"/>
      <c r="AKK16" s="33"/>
      <c r="AKL16" s="33"/>
      <c r="AKM16" s="33"/>
      <c r="AKN16" s="33"/>
      <c r="AKO16" s="33"/>
      <c r="AKP16" s="33"/>
      <c r="AKQ16" s="33"/>
      <c r="AKR16" s="33"/>
      <c r="AKS16" s="33"/>
      <c r="AKT16" s="33"/>
      <c r="AKU16" s="33"/>
      <c r="AKV16" s="33"/>
      <c r="AKW16" s="33"/>
      <c r="AKX16" s="33"/>
      <c r="AKY16" s="33"/>
      <c r="AKZ16" s="33"/>
      <c r="ALA16" s="33"/>
      <c r="ALB16" s="33"/>
      <c r="ALC16" s="33"/>
      <c r="ALD16" s="33"/>
      <c r="ALE16" s="33"/>
      <c r="ALF16" s="33"/>
      <c r="ALG16" s="33"/>
      <c r="ALH16" s="33"/>
      <c r="ALI16" s="33"/>
      <c r="ALJ16" s="33"/>
      <c r="ALK16" s="33"/>
      <c r="ALL16" s="33"/>
      <c r="ALM16" s="33"/>
      <c r="ALN16" s="33"/>
      <c r="ALO16" s="33"/>
      <c r="ALP16" s="33"/>
      <c r="ALQ16" s="33"/>
      <c r="ALR16" s="33"/>
      <c r="ALS16" s="33"/>
      <c r="ALT16" s="33"/>
      <c r="ALU16" s="33"/>
      <c r="ALV16" s="33"/>
      <c r="ALW16" s="33"/>
      <c r="ALX16" s="33"/>
      <c r="ALY16" s="33"/>
      <c r="ALZ16" s="33"/>
      <c r="AMA16" s="33"/>
      <c r="AMB16" s="33"/>
      <c r="AMC16" s="33"/>
      <c r="AMD16" s="33"/>
      <c r="AME16" s="33"/>
      <c r="AMF16" s="33"/>
      <c r="AMG16" s="33"/>
      <c r="AMH16" s="33"/>
      <c r="AMI16" s="33"/>
      <c r="AMJ16" s="33"/>
      <c r="AMK16" s="33"/>
      <c r="AML16" s="33"/>
      <c r="AMM16" s="33"/>
      <c r="AMN16" s="33"/>
      <c r="AMO16" s="33"/>
      <c r="AMP16" s="33"/>
      <c r="AMQ16" s="33"/>
      <c r="AMR16" s="33"/>
      <c r="AMS16" s="33"/>
      <c r="AMT16" s="33"/>
      <c r="AMU16" s="33"/>
      <c r="AMV16" s="33"/>
      <c r="AMW16" s="33"/>
      <c r="AMX16" s="33"/>
      <c r="AMY16" s="33"/>
      <c r="AMZ16" s="33"/>
      <c r="ANA16" s="33"/>
      <c r="ANB16" s="33"/>
      <c r="ANC16" s="33"/>
      <c r="AND16" s="33"/>
      <c r="ANE16" s="33"/>
      <c r="ANF16" s="33"/>
      <c r="ANG16" s="33"/>
      <c r="ANH16" s="33"/>
      <c r="ANI16" s="33"/>
      <c r="ANJ16" s="33"/>
      <c r="ANK16" s="33"/>
      <c r="ANL16" s="33"/>
      <c r="ANM16" s="33"/>
      <c r="ANN16" s="33"/>
      <c r="ANO16" s="33"/>
      <c r="ANP16" s="33"/>
      <c r="ANQ16" s="33"/>
      <c r="ANR16" s="33"/>
      <c r="ANS16" s="33"/>
      <c r="ANT16" s="33"/>
      <c r="ANU16" s="33"/>
      <c r="ANV16" s="33"/>
      <c r="ANW16" s="33"/>
      <c r="ANX16" s="33"/>
      <c r="ANY16" s="33"/>
      <c r="ANZ16" s="33"/>
      <c r="AOA16" s="33"/>
      <c r="AOB16" s="33"/>
      <c r="AOC16" s="33"/>
      <c r="AOD16" s="33"/>
      <c r="AOE16" s="33"/>
      <c r="AOF16" s="33"/>
      <c r="AOG16" s="33"/>
      <c r="AOH16" s="33"/>
      <c r="AOI16" s="33"/>
      <c r="AOJ16" s="33"/>
      <c r="AOK16" s="33"/>
      <c r="AOL16" s="33"/>
      <c r="AOM16" s="33"/>
      <c r="AON16" s="33"/>
      <c r="AOO16" s="33"/>
      <c r="AOP16" s="33"/>
      <c r="AOQ16" s="33"/>
      <c r="AOR16" s="33"/>
      <c r="AOS16" s="33"/>
      <c r="AOT16" s="33"/>
      <c r="AOU16" s="33"/>
      <c r="AOV16" s="33"/>
      <c r="AOW16" s="33"/>
      <c r="AOX16" s="33"/>
      <c r="AOY16" s="33"/>
      <c r="AOZ16" s="33"/>
      <c r="APA16" s="33"/>
      <c r="APB16" s="33"/>
      <c r="APC16" s="33"/>
      <c r="APD16" s="33"/>
      <c r="APE16" s="33"/>
      <c r="APF16" s="33"/>
      <c r="APG16" s="33"/>
      <c r="APH16" s="33"/>
      <c r="API16" s="33"/>
      <c r="APJ16" s="33"/>
      <c r="APK16" s="33"/>
      <c r="APL16" s="33"/>
      <c r="APM16" s="33"/>
      <c r="APN16" s="33"/>
      <c r="APO16" s="33"/>
      <c r="APP16" s="33"/>
      <c r="APQ16" s="33"/>
      <c r="APR16" s="33"/>
      <c r="APS16" s="33"/>
      <c r="APT16" s="33"/>
      <c r="APU16" s="33"/>
      <c r="APV16" s="33"/>
      <c r="APW16" s="33"/>
      <c r="APX16" s="33"/>
      <c r="APY16" s="33"/>
      <c r="APZ16" s="33"/>
      <c r="AQA16" s="33"/>
      <c r="AQB16" s="33"/>
      <c r="AQC16" s="33"/>
      <c r="AQD16" s="33"/>
      <c r="AQE16" s="33"/>
      <c r="AQF16" s="33"/>
      <c r="AQG16" s="33"/>
      <c r="AQH16" s="33"/>
      <c r="AQI16" s="33"/>
      <c r="AQJ16" s="33"/>
      <c r="AQK16" s="33"/>
      <c r="AQL16" s="33"/>
      <c r="AQM16" s="33"/>
      <c r="AQN16" s="33"/>
      <c r="AQO16" s="33"/>
      <c r="AQP16" s="33"/>
      <c r="AQQ16" s="33"/>
      <c r="AQR16" s="33"/>
      <c r="AQS16" s="33"/>
      <c r="AQT16" s="33"/>
      <c r="AQU16" s="33"/>
      <c r="AQV16" s="33"/>
      <c r="AQW16" s="33"/>
      <c r="AQX16" s="33"/>
      <c r="AQY16" s="33"/>
      <c r="AQZ16" s="33"/>
      <c r="ARA16" s="33"/>
      <c r="ARB16" s="33"/>
      <c r="ARC16" s="33"/>
      <c r="ARD16" s="33"/>
      <c r="ARE16" s="33"/>
      <c r="ARF16" s="33"/>
      <c r="ARG16" s="33"/>
      <c r="ARH16" s="33"/>
      <c r="ARI16" s="33"/>
      <c r="ARJ16" s="33"/>
      <c r="ARK16" s="33"/>
      <c r="ARL16" s="33"/>
      <c r="ARM16" s="33"/>
      <c r="ARN16" s="33"/>
      <c r="ARO16" s="33"/>
      <c r="ARP16" s="33"/>
      <c r="ARQ16" s="33"/>
      <c r="ARR16" s="33"/>
      <c r="ARS16" s="33"/>
      <c r="ART16" s="33"/>
      <c r="ARU16" s="33"/>
      <c r="ARV16" s="33"/>
      <c r="ARW16" s="33"/>
      <c r="ARX16" s="33"/>
      <c r="ARY16" s="33"/>
      <c r="ARZ16" s="33"/>
      <c r="ASA16" s="33"/>
      <c r="ASB16" s="33"/>
      <c r="ASC16" s="33"/>
      <c r="ASD16" s="33"/>
      <c r="ASE16" s="33"/>
      <c r="ASF16" s="33"/>
      <c r="ASG16" s="33"/>
      <c r="ASH16" s="33"/>
      <c r="ASI16" s="33"/>
      <c r="ASJ16" s="33"/>
      <c r="ASK16" s="33"/>
      <c r="ASL16" s="33"/>
      <c r="ASM16" s="33"/>
      <c r="ASN16" s="33"/>
      <c r="ASO16" s="33"/>
      <c r="ASP16" s="33"/>
      <c r="ASQ16" s="33"/>
      <c r="ASR16" s="33"/>
      <c r="ASS16" s="33"/>
      <c r="AST16" s="33"/>
      <c r="ASU16" s="33"/>
      <c r="ASV16" s="33"/>
      <c r="ASW16" s="33"/>
      <c r="ASX16" s="33"/>
      <c r="ASY16" s="33"/>
      <c r="ASZ16" s="33"/>
      <c r="ATA16" s="33"/>
      <c r="ATB16" s="33"/>
      <c r="ATC16" s="33"/>
      <c r="ATD16" s="33"/>
      <c r="ATE16" s="33"/>
      <c r="ATF16" s="33"/>
      <c r="ATG16" s="33"/>
      <c r="ATH16" s="33"/>
      <c r="ATI16" s="33"/>
      <c r="ATJ16" s="33"/>
      <c r="ATK16" s="33"/>
      <c r="ATL16" s="33"/>
      <c r="ATM16" s="33"/>
      <c r="ATN16" s="33"/>
      <c r="ATO16" s="33"/>
      <c r="ATP16" s="33"/>
      <c r="ATQ16" s="33"/>
      <c r="ATR16" s="33"/>
      <c r="ATS16" s="33"/>
      <c r="ATT16" s="33"/>
      <c r="ATU16" s="33"/>
      <c r="ATV16" s="33"/>
      <c r="ATW16" s="33"/>
      <c r="ATX16" s="33"/>
      <c r="ATY16" s="33"/>
      <c r="ATZ16" s="33"/>
      <c r="AUA16" s="33"/>
      <c r="AUB16" s="33"/>
      <c r="AUC16" s="33"/>
      <c r="AUD16" s="33"/>
      <c r="AUE16" s="33"/>
      <c r="AUF16" s="33"/>
      <c r="AUG16" s="33"/>
      <c r="AUH16" s="33"/>
      <c r="AUI16" s="33"/>
      <c r="AUJ16" s="33"/>
      <c r="AUK16" s="33"/>
      <c r="AUL16" s="33"/>
      <c r="AUM16" s="33"/>
      <c r="AUN16" s="33"/>
      <c r="AUO16" s="33"/>
      <c r="AUP16" s="33"/>
      <c r="AUQ16" s="33"/>
      <c r="AUR16" s="33"/>
      <c r="AUS16" s="33"/>
      <c r="AUT16" s="33"/>
      <c r="AUU16" s="33"/>
      <c r="AUV16" s="33"/>
      <c r="AUW16" s="33"/>
      <c r="AUX16" s="33"/>
      <c r="AUY16" s="33"/>
      <c r="AUZ16" s="33"/>
      <c r="AVA16" s="33"/>
      <c r="AVB16" s="33"/>
      <c r="AVC16" s="33"/>
      <c r="AVD16" s="33"/>
      <c r="AVE16" s="33"/>
      <c r="AVF16" s="33"/>
      <c r="AVG16" s="33"/>
      <c r="AVH16" s="33"/>
      <c r="AVI16" s="33"/>
      <c r="AVJ16" s="33"/>
      <c r="AVK16" s="33"/>
      <c r="AVL16" s="33"/>
      <c r="AVM16" s="33"/>
      <c r="AVN16" s="33"/>
      <c r="AVO16" s="33"/>
      <c r="AVP16" s="33"/>
      <c r="AVQ16" s="33"/>
      <c r="AVR16" s="33"/>
      <c r="AVS16" s="33"/>
      <c r="AVT16" s="33"/>
      <c r="AVU16" s="33"/>
      <c r="AVV16" s="33"/>
      <c r="AVW16" s="33"/>
      <c r="AVX16" s="33"/>
      <c r="AVY16" s="33"/>
      <c r="AVZ16" s="33"/>
      <c r="AWA16" s="33"/>
      <c r="AWB16" s="33"/>
      <c r="AWC16" s="33"/>
      <c r="AWD16" s="33"/>
      <c r="AWE16" s="33"/>
      <c r="AWF16" s="33"/>
      <c r="AWG16" s="33"/>
      <c r="AWH16" s="33"/>
      <c r="AWI16" s="33"/>
      <c r="AWJ16" s="33"/>
      <c r="AWK16" s="33"/>
      <c r="AWL16" s="33"/>
      <c r="AWM16" s="33"/>
      <c r="AWN16" s="33"/>
      <c r="AWO16" s="33"/>
      <c r="AWP16" s="33"/>
      <c r="AWQ16" s="33"/>
      <c r="AWR16" s="33"/>
      <c r="AWS16" s="33"/>
      <c r="AWT16" s="33"/>
      <c r="AWU16" s="33"/>
      <c r="AWV16" s="33"/>
      <c r="AWW16" s="33"/>
      <c r="AWX16" s="33"/>
      <c r="AWY16" s="33"/>
      <c r="AWZ16" s="33"/>
      <c r="AXA16" s="33"/>
      <c r="AXB16" s="33"/>
      <c r="AXC16" s="33"/>
      <c r="AXD16" s="33"/>
      <c r="AXE16" s="33"/>
      <c r="AXF16" s="33"/>
      <c r="AXG16" s="33"/>
      <c r="AXH16" s="33"/>
      <c r="AXI16" s="33"/>
      <c r="AXJ16" s="33"/>
      <c r="AXK16" s="33"/>
      <c r="AXL16" s="33"/>
      <c r="AXM16" s="33"/>
      <c r="AXN16" s="33"/>
      <c r="AXO16" s="33"/>
      <c r="AXP16" s="33"/>
      <c r="AXQ16" s="33"/>
      <c r="AXR16" s="33"/>
      <c r="AXS16" s="33"/>
      <c r="AXT16" s="33"/>
      <c r="AXU16" s="33"/>
      <c r="AXV16" s="33"/>
      <c r="AXW16" s="33"/>
      <c r="AXX16" s="33"/>
      <c r="AXY16" s="33"/>
      <c r="AXZ16" s="33"/>
      <c r="AYA16" s="33"/>
      <c r="AYB16" s="33"/>
      <c r="AYC16" s="33"/>
      <c r="AYD16" s="33"/>
      <c r="AYE16" s="33"/>
      <c r="AYF16" s="33"/>
      <c r="AYG16" s="33"/>
      <c r="AYH16" s="33"/>
      <c r="AYI16" s="33"/>
      <c r="AYJ16" s="33"/>
      <c r="AYK16" s="33"/>
      <c r="AYL16" s="33"/>
      <c r="AYM16" s="33"/>
      <c r="AYN16" s="33"/>
      <c r="AYO16" s="33"/>
      <c r="AYP16" s="33"/>
      <c r="AYQ16" s="33"/>
      <c r="AYR16" s="33"/>
      <c r="AYS16" s="33"/>
      <c r="AYT16" s="33"/>
      <c r="AYU16" s="33"/>
      <c r="AYV16" s="33"/>
      <c r="AYW16" s="33"/>
      <c r="AYX16" s="33"/>
      <c r="AYY16" s="33"/>
      <c r="AYZ16" s="33"/>
      <c r="AZA16" s="33"/>
      <c r="AZB16" s="33"/>
      <c r="AZC16" s="33"/>
      <c r="AZD16" s="33"/>
      <c r="AZE16" s="33"/>
      <c r="AZF16" s="33"/>
      <c r="AZG16" s="33"/>
      <c r="AZH16" s="33"/>
      <c r="AZI16" s="33"/>
      <c r="AZJ16" s="33"/>
      <c r="AZK16" s="33"/>
      <c r="AZL16" s="33"/>
      <c r="AZM16" s="33"/>
      <c r="AZN16" s="33"/>
      <c r="AZO16" s="33"/>
      <c r="AZP16" s="33"/>
      <c r="AZQ16" s="33"/>
      <c r="AZR16" s="33"/>
      <c r="AZS16" s="33"/>
      <c r="AZT16" s="33"/>
      <c r="AZU16" s="33"/>
      <c r="AZV16" s="33"/>
      <c r="AZW16" s="33"/>
      <c r="AZX16" s="33"/>
      <c r="AZY16" s="33"/>
      <c r="AZZ16" s="33"/>
      <c r="BAA16" s="33"/>
      <c r="BAB16" s="33"/>
      <c r="BAC16" s="33"/>
      <c r="BAD16" s="33"/>
      <c r="BAE16" s="33"/>
      <c r="BAF16" s="33"/>
      <c r="BAG16" s="33"/>
      <c r="BAH16" s="33"/>
      <c r="BAI16" s="33"/>
      <c r="BAJ16" s="33"/>
      <c r="BAK16" s="33"/>
      <c r="BAL16" s="33"/>
      <c r="BAM16" s="33"/>
      <c r="BAN16" s="33"/>
      <c r="BAO16" s="33"/>
      <c r="BAP16" s="33"/>
      <c r="BAQ16" s="33"/>
      <c r="BAR16" s="33"/>
      <c r="BAS16" s="33"/>
      <c r="BAT16" s="33"/>
      <c r="BAU16" s="33"/>
      <c r="BAV16" s="33"/>
      <c r="BAW16" s="33"/>
      <c r="BAX16" s="33"/>
      <c r="BAY16" s="33"/>
      <c r="BAZ16" s="33"/>
      <c r="BBA16" s="33"/>
      <c r="BBB16" s="33"/>
      <c r="BBC16" s="33"/>
      <c r="BBD16" s="33"/>
      <c r="BBE16" s="33"/>
      <c r="BBF16" s="33"/>
      <c r="BBG16" s="33"/>
      <c r="BBH16" s="33"/>
      <c r="BBI16" s="33"/>
      <c r="BBJ16" s="33"/>
      <c r="BBK16" s="33"/>
      <c r="BBL16" s="33"/>
      <c r="BBM16" s="33"/>
      <c r="BBN16" s="33"/>
      <c r="BBO16" s="33"/>
      <c r="BBP16" s="33"/>
      <c r="BBQ16" s="33"/>
      <c r="BBR16" s="33"/>
      <c r="BBS16" s="33"/>
      <c r="BBT16" s="33"/>
      <c r="BBU16" s="33"/>
      <c r="BBV16" s="33"/>
      <c r="BBW16" s="33"/>
      <c r="BBX16" s="33"/>
      <c r="BBY16" s="33"/>
      <c r="BBZ16" s="33"/>
      <c r="BCA16" s="33"/>
      <c r="BCB16" s="33"/>
      <c r="BCC16" s="33"/>
      <c r="BCD16" s="33"/>
      <c r="BCE16" s="33"/>
      <c r="BCF16" s="33"/>
      <c r="BCG16" s="33"/>
      <c r="BCH16" s="33"/>
      <c r="BCI16" s="33"/>
      <c r="BCJ16" s="33"/>
      <c r="BCK16" s="33"/>
      <c r="BCL16" s="33"/>
      <c r="BCM16" s="33"/>
      <c r="BCN16" s="33"/>
      <c r="BCO16" s="33"/>
      <c r="BCP16" s="33"/>
      <c r="BCQ16" s="33"/>
      <c r="BCR16" s="33"/>
      <c r="BCS16" s="33"/>
      <c r="BCT16" s="33"/>
      <c r="BCU16" s="33"/>
      <c r="BCV16" s="33"/>
      <c r="BCW16" s="33"/>
      <c r="BCX16" s="33"/>
      <c r="BCY16" s="33"/>
      <c r="BCZ16" s="33"/>
      <c r="BDA16" s="33"/>
      <c r="BDB16" s="33"/>
      <c r="BDC16" s="33"/>
      <c r="BDD16" s="33"/>
      <c r="BDE16" s="33"/>
      <c r="BDF16" s="33"/>
      <c r="BDG16" s="33"/>
      <c r="BDH16" s="33"/>
      <c r="BDI16" s="33"/>
      <c r="BDJ16" s="33"/>
      <c r="BDK16" s="33"/>
      <c r="BDL16" s="33"/>
      <c r="BDM16" s="33"/>
      <c r="BDN16" s="33"/>
      <c r="BDO16" s="33"/>
      <c r="BDP16" s="33"/>
      <c r="BDQ16" s="33"/>
      <c r="BDR16" s="33"/>
      <c r="BDS16" s="33"/>
      <c r="BDT16" s="33"/>
      <c r="BDU16" s="33"/>
      <c r="BDV16" s="33"/>
      <c r="BDW16" s="33"/>
      <c r="BDX16" s="33"/>
      <c r="BDY16" s="33"/>
      <c r="BDZ16" s="33"/>
      <c r="BEA16" s="33"/>
      <c r="BEB16" s="33"/>
      <c r="BEC16" s="33"/>
      <c r="BED16" s="33"/>
      <c r="BEE16" s="33"/>
      <c r="BEF16" s="33"/>
      <c r="BEG16" s="33"/>
      <c r="BEH16" s="33"/>
      <c r="BEI16" s="33"/>
      <c r="BEJ16" s="33"/>
      <c r="BEK16" s="33"/>
      <c r="BEL16" s="33"/>
      <c r="BEM16" s="33"/>
      <c r="BEN16" s="33"/>
      <c r="BEO16" s="33"/>
      <c r="BEP16" s="33"/>
      <c r="BEQ16" s="33"/>
      <c r="BER16" s="33"/>
      <c r="BES16" s="33"/>
      <c r="BET16" s="33"/>
      <c r="BEU16" s="33"/>
      <c r="BEV16" s="33"/>
      <c r="BEW16" s="33"/>
      <c r="BEX16" s="33"/>
      <c r="BEY16" s="33"/>
      <c r="BEZ16" s="33"/>
      <c r="BFA16" s="33"/>
      <c r="BFB16" s="33"/>
      <c r="BFC16" s="33"/>
      <c r="BFD16" s="33"/>
      <c r="BFE16" s="33"/>
      <c r="BFF16" s="33"/>
      <c r="BFG16" s="33"/>
      <c r="BFH16" s="33"/>
      <c r="BFI16" s="33"/>
      <c r="BFJ16" s="33"/>
      <c r="BFK16" s="33"/>
      <c r="BFL16" s="33"/>
      <c r="BFM16" s="33"/>
      <c r="BFN16" s="33"/>
      <c r="BFO16" s="33"/>
      <c r="BFP16" s="33"/>
      <c r="BFQ16" s="33"/>
      <c r="BFR16" s="33"/>
      <c r="BFS16" s="33"/>
      <c r="BFT16" s="33"/>
      <c r="BFU16" s="33"/>
      <c r="BFV16" s="33"/>
      <c r="BFW16" s="33"/>
      <c r="BFX16" s="33"/>
      <c r="BFY16" s="33"/>
      <c r="BFZ16" s="33"/>
      <c r="BGA16" s="33"/>
      <c r="BGB16" s="33"/>
      <c r="BGC16" s="33"/>
      <c r="BGD16" s="33"/>
      <c r="BGE16" s="33"/>
      <c r="BGF16" s="33"/>
      <c r="BGG16" s="33"/>
      <c r="BGH16" s="33"/>
      <c r="BGI16" s="33"/>
      <c r="BGJ16" s="33"/>
      <c r="BGK16" s="33"/>
      <c r="BGL16" s="33"/>
      <c r="BGM16" s="33"/>
      <c r="BGN16" s="33"/>
      <c r="BGO16" s="33"/>
      <c r="BGP16" s="33"/>
      <c r="BGQ16" s="33"/>
      <c r="BGR16" s="33"/>
      <c r="BGS16" s="33"/>
      <c r="BGT16" s="33"/>
      <c r="BGU16" s="33"/>
      <c r="BGV16" s="33"/>
      <c r="BGW16" s="33"/>
      <c r="BGX16" s="33"/>
      <c r="BGY16" s="33"/>
      <c r="BGZ16" s="33"/>
      <c r="BHA16" s="33"/>
      <c r="BHB16" s="33"/>
      <c r="BHC16" s="33"/>
      <c r="BHD16" s="33"/>
      <c r="BHE16" s="33"/>
      <c r="BHF16" s="33"/>
      <c r="BHG16" s="33"/>
      <c r="BHH16" s="33"/>
      <c r="BHI16" s="33"/>
      <c r="BHJ16" s="33"/>
      <c r="BHK16" s="33"/>
      <c r="BHL16" s="33"/>
      <c r="BHM16" s="33"/>
      <c r="BHN16" s="33"/>
      <c r="BHO16" s="33"/>
      <c r="BHP16" s="33"/>
      <c r="BHQ16" s="33"/>
      <c r="BHR16" s="33"/>
      <c r="BHS16" s="33"/>
      <c r="BHT16" s="33"/>
      <c r="BHU16" s="33"/>
      <c r="BHV16" s="33"/>
      <c r="BHW16" s="33"/>
      <c r="BHX16" s="33"/>
      <c r="BHY16" s="33"/>
      <c r="BHZ16" s="33"/>
      <c r="BIA16" s="33"/>
      <c r="BIB16" s="33"/>
      <c r="BIC16" s="33"/>
      <c r="BID16" s="33"/>
      <c r="BIE16" s="33"/>
      <c r="BIF16" s="33"/>
      <c r="BIG16" s="33"/>
      <c r="BIH16" s="33"/>
      <c r="BII16" s="33"/>
      <c r="BIJ16" s="33"/>
      <c r="BIK16" s="33"/>
      <c r="BIL16" s="33"/>
      <c r="BIM16" s="33"/>
      <c r="BIN16" s="33"/>
      <c r="BIO16" s="33"/>
      <c r="BIP16" s="33"/>
      <c r="BIQ16" s="33"/>
      <c r="BIR16" s="33"/>
      <c r="BIS16" s="33"/>
      <c r="BIT16" s="33"/>
      <c r="BIU16" s="33"/>
      <c r="BIV16" s="33"/>
      <c r="BIW16" s="33"/>
      <c r="BIX16" s="33"/>
      <c r="BIY16" s="33"/>
      <c r="BIZ16" s="33"/>
      <c r="BJA16" s="33"/>
      <c r="BJB16" s="33"/>
      <c r="BJC16" s="33"/>
      <c r="BJD16" s="33"/>
      <c r="BJE16" s="33"/>
      <c r="BJF16" s="33"/>
      <c r="BJG16" s="33"/>
      <c r="BJH16" s="33"/>
      <c r="BJI16" s="33"/>
      <c r="BJJ16" s="33"/>
      <c r="BJK16" s="33"/>
      <c r="BJL16" s="33"/>
      <c r="BJM16" s="33"/>
      <c r="BJN16" s="33"/>
      <c r="BJO16" s="33"/>
      <c r="BJP16" s="33"/>
      <c r="BJQ16" s="33"/>
      <c r="BJR16" s="33"/>
      <c r="BJS16" s="33"/>
      <c r="BJT16" s="33"/>
      <c r="BJU16" s="33"/>
      <c r="BJV16" s="33"/>
      <c r="BJW16" s="33"/>
      <c r="BJX16" s="33"/>
      <c r="BJY16" s="33"/>
      <c r="BJZ16" s="33"/>
      <c r="BKA16" s="33"/>
      <c r="BKB16" s="33"/>
      <c r="BKC16" s="33"/>
      <c r="BKD16" s="33"/>
      <c r="BKE16" s="33"/>
      <c r="BKF16" s="33"/>
      <c r="BKG16" s="33"/>
      <c r="BKH16" s="33"/>
      <c r="BKI16" s="33"/>
      <c r="BKJ16" s="33"/>
      <c r="BKK16" s="33"/>
      <c r="BKL16" s="33"/>
      <c r="BKM16" s="33"/>
      <c r="BKN16" s="33"/>
      <c r="BKO16" s="33"/>
      <c r="BKP16" s="33"/>
      <c r="BKQ16" s="33"/>
      <c r="BKR16" s="33"/>
      <c r="BKS16" s="33"/>
      <c r="BKT16" s="33"/>
      <c r="BKU16" s="33"/>
      <c r="BKV16" s="33"/>
      <c r="BKW16" s="33"/>
      <c r="BKX16" s="33"/>
      <c r="BKY16" s="33"/>
      <c r="BKZ16" s="33"/>
      <c r="BLA16" s="33"/>
      <c r="BLB16" s="33"/>
      <c r="BLC16" s="33"/>
      <c r="BLD16" s="33"/>
      <c r="BLE16" s="33"/>
      <c r="BLF16" s="33"/>
      <c r="BLG16" s="33"/>
      <c r="BLH16" s="33"/>
      <c r="BLI16" s="33"/>
      <c r="BLJ16" s="33"/>
      <c r="BLK16" s="33"/>
      <c r="BLL16" s="33"/>
      <c r="BLM16" s="33"/>
      <c r="BLN16" s="33"/>
      <c r="BLO16" s="33"/>
      <c r="BLP16" s="33"/>
      <c r="BLQ16" s="33"/>
      <c r="BLR16" s="33"/>
      <c r="BLS16" s="33"/>
      <c r="BLT16" s="33"/>
      <c r="BLU16" s="33"/>
      <c r="BLV16" s="33"/>
      <c r="BLW16" s="33"/>
      <c r="BLX16" s="33"/>
      <c r="BLY16" s="33"/>
      <c r="BLZ16" s="33"/>
      <c r="BMA16" s="33"/>
      <c r="BMB16" s="33"/>
      <c r="BMC16" s="33"/>
      <c r="BMD16" s="33"/>
      <c r="BME16" s="33"/>
      <c r="BMF16" s="33"/>
      <c r="BMG16" s="33"/>
      <c r="BMH16" s="33"/>
      <c r="BMI16" s="33"/>
      <c r="BMJ16" s="33"/>
      <c r="BMK16" s="33"/>
      <c r="BML16" s="33"/>
      <c r="BMM16" s="33"/>
      <c r="BMN16" s="33"/>
      <c r="BMO16" s="33"/>
      <c r="BMP16" s="33"/>
      <c r="BMQ16" s="33"/>
      <c r="BMR16" s="33"/>
      <c r="BMS16" s="33"/>
      <c r="BMT16" s="33"/>
      <c r="BMU16" s="33"/>
      <c r="BMV16" s="33"/>
      <c r="BMW16" s="33"/>
      <c r="BMX16" s="33"/>
      <c r="BMY16" s="33"/>
      <c r="BMZ16" s="33"/>
      <c r="BNA16" s="33"/>
      <c r="BNB16" s="33"/>
      <c r="BNC16" s="33"/>
      <c r="BND16" s="33"/>
      <c r="BNE16" s="33"/>
      <c r="BNF16" s="33"/>
      <c r="BNG16" s="33"/>
      <c r="BNH16" s="33"/>
      <c r="BNI16" s="33"/>
      <c r="BNJ16" s="33"/>
      <c r="BNK16" s="33"/>
      <c r="BNL16" s="33"/>
      <c r="BNM16" s="33"/>
      <c r="BNN16" s="33"/>
      <c r="BNO16" s="33"/>
      <c r="BNP16" s="33"/>
      <c r="BNQ16" s="33"/>
      <c r="BNR16" s="33"/>
      <c r="BNS16" s="33"/>
      <c r="BNT16" s="33"/>
      <c r="BNU16" s="33"/>
      <c r="BNV16" s="33"/>
      <c r="BNW16" s="33"/>
      <c r="BNX16" s="33"/>
      <c r="BNY16" s="33"/>
      <c r="BNZ16" s="33"/>
      <c r="BOA16" s="33"/>
      <c r="BOB16" s="33"/>
      <c r="BOC16" s="33"/>
      <c r="BOD16" s="33"/>
      <c r="BOE16" s="33"/>
      <c r="BOF16" s="33"/>
      <c r="BOG16" s="33"/>
      <c r="BOH16" s="33"/>
      <c r="BOI16" s="33"/>
      <c r="BOJ16" s="33"/>
      <c r="BOK16" s="33"/>
      <c r="BOL16" s="33"/>
      <c r="BOM16" s="33"/>
      <c r="BON16" s="33"/>
      <c r="BOO16" s="33"/>
      <c r="BOP16" s="33"/>
      <c r="BOQ16" s="33"/>
      <c r="BOR16" s="33"/>
      <c r="BOS16" s="33"/>
      <c r="BOT16" s="33"/>
      <c r="BOU16" s="33"/>
      <c r="BOV16" s="33"/>
      <c r="BOW16" s="33"/>
      <c r="BOX16" s="33"/>
      <c r="BOY16" s="33"/>
      <c r="BOZ16" s="33"/>
      <c r="BPA16" s="33"/>
      <c r="BPB16" s="33"/>
      <c r="BPC16" s="33"/>
      <c r="BPD16" s="33"/>
      <c r="BPE16" s="33"/>
      <c r="BPF16" s="33"/>
      <c r="BPG16" s="33"/>
      <c r="BPH16" s="33"/>
      <c r="BPI16" s="33"/>
      <c r="BPJ16" s="33"/>
      <c r="BPK16" s="33"/>
      <c r="BPL16" s="33"/>
      <c r="BPM16" s="33"/>
      <c r="BPN16" s="33"/>
      <c r="BPO16" s="33"/>
      <c r="BPP16" s="33"/>
      <c r="BPQ16" s="33"/>
      <c r="BPR16" s="33"/>
      <c r="BPS16" s="33"/>
      <c r="BPT16" s="33"/>
      <c r="BPU16" s="33"/>
      <c r="BPV16" s="33"/>
      <c r="BPW16" s="33"/>
      <c r="BPX16" s="33"/>
      <c r="BPY16" s="33"/>
      <c r="BPZ16" s="33"/>
      <c r="BQA16" s="33"/>
      <c r="BQB16" s="33"/>
      <c r="BQC16" s="33"/>
      <c r="BQD16" s="33"/>
      <c r="BQE16" s="33"/>
      <c r="BQF16" s="33"/>
      <c r="BQG16" s="33"/>
      <c r="BQH16" s="33"/>
      <c r="BQI16" s="33"/>
      <c r="BQJ16" s="33"/>
      <c r="BQK16" s="33"/>
      <c r="BQL16" s="33"/>
      <c r="BQM16" s="33"/>
      <c r="BQN16" s="33"/>
      <c r="BQO16" s="33"/>
      <c r="BQP16" s="33"/>
      <c r="BQQ16" s="33"/>
      <c r="BQR16" s="33"/>
      <c r="BQS16" s="33"/>
      <c r="BQT16" s="33"/>
      <c r="BQU16" s="33"/>
      <c r="BQV16" s="33"/>
      <c r="BQW16" s="33"/>
      <c r="BQX16" s="33"/>
      <c r="BQY16" s="33"/>
      <c r="BQZ16" s="33"/>
      <c r="BRA16" s="33"/>
      <c r="BRB16" s="33"/>
      <c r="BRC16" s="33"/>
      <c r="BRD16" s="33"/>
      <c r="BRE16" s="33"/>
      <c r="BRF16" s="33"/>
      <c r="BRG16" s="33"/>
      <c r="BRH16" s="33"/>
      <c r="BRI16" s="33"/>
      <c r="BRJ16" s="33"/>
      <c r="BRK16" s="33"/>
      <c r="BRL16" s="33"/>
      <c r="BRM16" s="33"/>
      <c r="BRN16" s="33"/>
      <c r="BRO16" s="33"/>
      <c r="BRP16" s="33"/>
      <c r="BRQ16" s="33"/>
      <c r="BRR16" s="33"/>
      <c r="BRS16" s="33"/>
      <c r="BRT16" s="33"/>
      <c r="BRU16" s="33"/>
      <c r="BRV16" s="33"/>
      <c r="BRW16" s="33"/>
      <c r="BRX16" s="33"/>
      <c r="BRY16" s="33"/>
      <c r="BRZ16" s="33"/>
      <c r="BSA16" s="33"/>
      <c r="BSB16" s="33"/>
      <c r="BSC16" s="33"/>
      <c r="BSD16" s="33"/>
      <c r="BSE16" s="33"/>
      <c r="BSF16" s="33"/>
      <c r="BSG16" s="33"/>
      <c r="BSH16" s="33"/>
      <c r="BSI16" s="33"/>
      <c r="BSJ16" s="33"/>
      <c r="BSK16" s="33"/>
      <c r="BSL16" s="33"/>
      <c r="BSM16" s="33"/>
      <c r="BSN16" s="33"/>
      <c r="BSO16" s="33"/>
      <c r="BSP16" s="33"/>
      <c r="BSQ16" s="33"/>
      <c r="BSR16" s="33"/>
      <c r="BSS16" s="33"/>
      <c r="BST16" s="33"/>
      <c r="BSU16" s="33"/>
      <c r="BSV16" s="33"/>
      <c r="BSW16" s="33"/>
      <c r="BSX16" s="33"/>
      <c r="BSY16" s="33"/>
      <c r="BSZ16" s="33"/>
      <c r="BTA16" s="33"/>
      <c r="BTB16" s="33"/>
      <c r="BTC16" s="33"/>
      <c r="BTD16" s="33"/>
      <c r="BTE16" s="33"/>
      <c r="BTF16" s="33"/>
      <c r="BTG16" s="33"/>
      <c r="BTH16" s="33"/>
      <c r="BTI16" s="33"/>
      <c r="BTJ16" s="33"/>
      <c r="BTK16" s="33"/>
      <c r="BTL16" s="33"/>
      <c r="BTM16" s="33"/>
      <c r="BTN16" s="33"/>
      <c r="BTO16" s="33"/>
      <c r="BTP16" s="33"/>
      <c r="BTQ16" s="33"/>
      <c r="BTR16" s="33"/>
      <c r="BTS16" s="33"/>
      <c r="BTT16" s="33"/>
      <c r="BTU16" s="33"/>
      <c r="BTV16" s="33"/>
      <c r="BTW16" s="33"/>
      <c r="BTX16" s="33"/>
      <c r="BTY16" s="33"/>
      <c r="BTZ16" s="33"/>
      <c r="BUA16" s="33"/>
      <c r="BUB16" s="33"/>
      <c r="BUC16" s="33"/>
      <c r="BUD16" s="33"/>
      <c r="BUE16" s="33"/>
      <c r="BUF16" s="33"/>
      <c r="BUG16" s="33"/>
      <c r="BUH16" s="33"/>
      <c r="BUI16" s="33"/>
      <c r="BUJ16" s="33"/>
      <c r="BUK16" s="33"/>
      <c r="BUL16" s="33"/>
      <c r="BUM16" s="33"/>
      <c r="BUN16" s="33"/>
      <c r="BUO16" s="33"/>
      <c r="BUP16" s="33"/>
      <c r="BUQ16" s="33"/>
      <c r="BUR16" s="33"/>
      <c r="BUS16" s="33"/>
      <c r="BUT16" s="33"/>
      <c r="BUU16" s="33"/>
      <c r="BUV16" s="33"/>
      <c r="BUW16" s="33"/>
      <c r="BUX16" s="33"/>
      <c r="BUY16" s="33"/>
      <c r="BUZ16" s="33"/>
      <c r="BVA16" s="33"/>
      <c r="BVB16" s="33"/>
      <c r="BVC16" s="33"/>
      <c r="BVD16" s="33"/>
      <c r="BVE16" s="33"/>
      <c r="BVF16" s="33"/>
      <c r="BVG16" s="33"/>
      <c r="BVH16" s="33"/>
      <c r="BVI16" s="33"/>
      <c r="BVJ16" s="33"/>
      <c r="BVK16" s="33"/>
      <c r="BVL16" s="33"/>
      <c r="BVM16" s="33"/>
      <c r="BVN16" s="33"/>
      <c r="BVO16" s="33"/>
      <c r="BVP16" s="33"/>
      <c r="BVQ16" s="33"/>
      <c r="BVR16" s="33"/>
      <c r="BVS16" s="33"/>
      <c r="BVT16" s="33"/>
      <c r="BVU16" s="33"/>
      <c r="BVV16" s="33"/>
      <c r="BVW16" s="33"/>
      <c r="BVX16" s="33"/>
      <c r="BVY16" s="33"/>
      <c r="BVZ16" s="33"/>
      <c r="BWA16" s="33"/>
      <c r="BWB16" s="33"/>
      <c r="BWC16" s="33"/>
      <c r="BWD16" s="33"/>
      <c r="BWE16" s="33"/>
      <c r="BWF16" s="33"/>
      <c r="BWG16" s="33"/>
      <c r="BWH16" s="33"/>
      <c r="BWI16" s="33"/>
      <c r="BWJ16" s="33"/>
      <c r="BWK16" s="33"/>
      <c r="BWL16" s="33"/>
      <c r="BWM16" s="33"/>
      <c r="BWN16" s="33"/>
      <c r="BWO16" s="33"/>
      <c r="BWP16" s="33"/>
      <c r="BWQ16" s="33"/>
      <c r="BWR16" s="33"/>
      <c r="BWS16" s="33"/>
      <c r="BWT16" s="33"/>
      <c r="BWU16" s="33"/>
      <c r="BWV16" s="33"/>
      <c r="BWW16" s="33"/>
      <c r="BWX16" s="33"/>
      <c r="BWY16" s="33"/>
      <c r="BWZ16" s="33"/>
      <c r="BXA16" s="33"/>
      <c r="BXB16" s="33"/>
      <c r="BXC16" s="33"/>
      <c r="BXD16" s="33"/>
      <c r="BXE16" s="33"/>
      <c r="BXF16" s="33"/>
      <c r="BXG16" s="33"/>
      <c r="BXH16" s="33"/>
      <c r="BXI16" s="33"/>
      <c r="BXJ16" s="33"/>
      <c r="BXK16" s="33"/>
      <c r="BXL16" s="33"/>
      <c r="BXM16" s="33"/>
      <c r="BXN16" s="33"/>
      <c r="BXO16" s="33"/>
      <c r="BXP16" s="33"/>
      <c r="BXQ16" s="33"/>
      <c r="BXR16" s="33"/>
      <c r="BXS16" s="33"/>
      <c r="BXT16" s="33"/>
      <c r="BXU16" s="33"/>
      <c r="BXV16" s="33"/>
      <c r="BXW16" s="33"/>
      <c r="BXX16" s="33"/>
      <c r="BXY16" s="33"/>
      <c r="BXZ16" s="33"/>
      <c r="BYA16" s="33"/>
      <c r="BYB16" s="33"/>
      <c r="BYC16" s="33"/>
      <c r="BYD16" s="33"/>
      <c r="BYE16" s="33"/>
      <c r="BYF16" s="33"/>
      <c r="BYG16" s="33"/>
      <c r="BYH16" s="33"/>
      <c r="BYI16" s="33"/>
      <c r="BYJ16" s="33"/>
      <c r="BYK16" s="33"/>
      <c r="BYL16" s="33"/>
      <c r="BYM16" s="33"/>
      <c r="BYN16" s="33"/>
      <c r="BYO16" s="33"/>
      <c r="BYP16" s="33"/>
      <c r="BYQ16" s="33"/>
      <c r="BYR16" s="33"/>
      <c r="BYS16" s="33"/>
      <c r="BYT16" s="33"/>
      <c r="BYU16" s="33"/>
      <c r="BYV16" s="33"/>
      <c r="BYW16" s="33"/>
      <c r="BYX16" s="33"/>
      <c r="BYY16" s="33"/>
      <c r="BYZ16" s="33"/>
      <c r="BZA16" s="33"/>
      <c r="BZB16" s="33"/>
      <c r="BZC16" s="33"/>
      <c r="BZD16" s="33"/>
      <c r="BZE16" s="33"/>
      <c r="BZF16" s="33"/>
      <c r="BZG16" s="33"/>
      <c r="BZH16" s="33"/>
      <c r="BZI16" s="33"/>
      <c r="BZJ16" s="33"/>
      <c r="BZK16" s="33"/>
      <c r="BZL16" s="33"/>
      <c r="BZM16" s="33"/>
      <c r="BZN16" s="33"/>
      <c r="BZO16" s="33"/>
      <c r="BZP16" s="33"/>
      <c r="BZQ16" s="33"/>
      <c r="BZR16" s="33"/>
      <c r="BZS16" s="33"/>
      <c r="BZT16" s="33"/>
      <c r="BZU16" s="33"/>
      <c r="BZV16" s="33"/>
      <c r="BZW16" s="33"/>
      <c r="BZX16" s="33"/>
      <c r="BZY16" s="33"/>
      <c r="BZZ16" s="33"/>
      <c r="CAA16" s="33"/>
      <c r="CAB16" s="33"/>
      <c r="CAC16" s="33"/>
      <c r="CAD16" s="33"/>
      <c r="CAE16" s="33"/>
      <c r="CAF16" s="33"/>
      <c r="CAG16" s="33"/>
      <c r="CAH16" s="33"/>
      <c r="CAI16" s="33"/>
      <c r="CAJ16" s="33"/>
      <c r="CAK16" s="33"/>
      <c r="CAL16" s="33"/>
      <c r="CAM16" s="33"/>
      <c r="CAN16" s="33"/>
      <c r="CAO16" s="33"/>
      <c r="CAP16" s="33"/>
      <c r="CAQ16" s="33"/>
      <c r="CAR16" s="33"/>
      <c r="CAS16" s="33"/>
      <c r="CAT16" s="33"/>
      <c r="CAU16" s="33"/>
      <c r="CAV16" s="33"/>
      <c r="CAW16" s="33"/>
      <c r="CAX16" s="33"/>
      <c r="CAY16" s="33"/>
      <c r="CAZ16" s="33"/>
      <c r="CBA16" s="33"/>
      <c r="CBB16" s="33"/>
      <c r="CBC16" s="33"/>
      <c r="CBD16" s="33"/>
      <c r="CBE16" s="33"/>
      <c r="CBF16" s="33"/>
      <c r="CBG16" s="33"/>
      <c r="CBH16" s="33"/>
      <c r="CBI16" s="33"/>
      <c r="CBJ16" s="33"/>
      <c r="CBK16" s="33"/>
      <c r="CBL16" s="33"/>
      <c r="CBM16" s="33"/>
      <c r="CBN16" s="33"/>
      <c r="CBO16" s="33"/>
      <c r="CBP16" s="33"/>
      <c r="CBQ16" s="33"/>
      <c r="CBR16" s="33"/>
      <c r="CBS16" s="33"/>
      <c r="CBT16" s="33"/>
      <c r="CBU16" s="33"/>
      <c r="CBV16" s="33"/>
      <c r="CBW16" s="33"/>
      <c r="CBX16" s="33"/>
      <c r="CBY16" s="33"/>
      <c r="CBZ16" s="33"/>
      <c r="CCA16" s="33"/>
      <c r="CCB16" s="33"/>
      <c r="CCC16" s="33"/>
      <c r="CCD16" s="33"/>
      <c r="CCE16" s="33"/>
      <c r="CCF16" s="33"/>
      <c r="CCG16" s="33"/>
      <c r="CCH16" s="33"/>
      <c r="CCI16" s="33"/>
      <c r="CCJ16" s="33"/>
      <c r="CCK16" s="33"/>
      <c r="CCL16" s="33"/>
      <c r="CCM16" s="33"/>
      <c r="CCN16" s="33"/>
      <c r="CCO16" s="33"/>
      <c r="CCP16" s="33"/>
      <c r="CCQ16" s="33"/>
      <c r="CCR16" s="33"/>
      <c r="CCS16" s="33"/>
      <c r="CCT16" s="33"/>
      <c r="CCU16" s="33"/>
      <c r="CCV16" s="33"/>
      <c r="CCW16" s="33"/>
      <c r="CCX16" s="33"/>
      <c r="CCY16" s="33"/>
      <c r="CCZ16" s="33"/>
      <c r="CDA16" s="33"/>
      <c r="CDB16" s="33"/>
      <c r="CDC16" s="33"/>
      <c r="CDD16" s="33"/>
      <c r="CDE16" s="33"/>
      <c r="CDF16" s="33"/>
      <c r="CDG16" s="33"/>
      <c r="CDH16" s="33"/>
      <c r="CDI16" s="33"/>
      <c r="CDJ16" s="33"/>
      <c r="CDK16" s="33"/>
      <c r="CDL16" s="33"/>
      <c r="CDM16" s="33"/>
      <c r="CDN16" s="33"/>
      <c r="CDO16" s="33"/>
      <c r="CDP16" s="33"/>
      <c r="CDQ16" s="33"/>
      <c r="CDR16" s="33"/>
      <c r="CDS16" s="33"/>
      <c r="CDT16" s="33"/>
      <c r="CDU16" s="33"/>
      <c r="CDV16" s="33"/>
      <c r="CDW16" s="33"/>
      <c r="CDX16" s="33"/>
      <c r="CDY16" s="33"/>
      <c r="CDZ16" s="33"/>
      <c r="CEA16" s="33"/>
      <c r="CEB16" s="33"/>
      <c r="CEC16" s="33"/>
      <c r="CED16" s="33"/>
      <c r="CEE16" s="33"/>
      <c r="CEF16" s="33"/>
      <c r="CEG16" s="33"/>
      <c r="CEH16" s="33"/>
      <c r="CEI16" s="33"/>
      <c r="CEJ16" s="33"/>
      <c r="CEK16" s="33"/>
      <c r="CEL16" s="33"/>
      <c r="CEM16" s="33"/>
      <c r="CEN16" s="33"/>
      <c r="CEO16" s="33"/>
      <c r="CEP16" s="33"/>
      <c r="CEQ16" s="33"/>
      <c r="CER16" s="33"/>
      <c r="CES16" s="33"/>
      <c r="CET16" s="33"/>
      <c r="CEU16" s="33"/>
      <c r="CEV16" s="33"/>
      <c r="CEW16" s="33"/>
      <c r="CEX16" s="33"/>
      <c r="CEY16" s="33"/>
      <c r="CEZ16" s="33"/>
      <c r="CFA16" s="33"/>
      <c r="CFB16" s="33"/>
      <c r="CFC16" s="33"/>
      <c r="CFD16" s="33"/>
      <c r="CFE16" s="33"/>
      <c r="CFF16" s="33"/>
      <c r="CFG16" s="33"/>
      <c r="CFH16" s="33"/>
      <c r="CFI16" s="33"/>
      <c r="CFJ16" s="33"/>
      <c r="CFK16" s="33"/>
      <c r="CFL16" s="33"/>
      <c r="CFM16" s="33"/>
      <c r="CFN16" s="33"/>
      <c r="CFO16" s="33"/>
      <c r="CFP16" s="33"/>
      <c r="CFQ16" s="33"/>
      <c r="CFR16" s="33"/>
      <c r="CFS16" s="33"/>
      <c r="CFT16" s="33"/>
      <c r="CFU16" s="33"/>
      <c r="CFV16" s="33"/>
      <c r="CFW16" s="33"/>
      <c r="CFX16" s="33"/>
      <c r="CFY16" s="33"/>
      <c r="CFZ16" s="33"/>
      <c r="CGA16" s="33"/>
      <c r="CGB16" s="33"/>
      <c r="CGC16" s="33"/>
      <c r="CGD16" s="33"/>
      <c r="CGE16" s="33"/>
      <c r="CGF16" s="33"/>
      <c r="CGG16" s="33"/>
      <c r="CGH16" s="33"/>
      <c r="CGI16" s="33"/>
      <c r="CGJ16" s="33"/>
      <c r="CGK16" s="33"/>
      <c r="CGL16" s="33"/>
      <c r="CGM16" s="33"/>
      <c r="CGN16" s="33"/>
      <c r="CGO16" s="33"/>
      <c r="CGP16" s="33"/>
      <c r="CGQ16" s="33"/>
      <c r="CGR16" s="33"/>
      <c r="CGS16" s="33"/>
      <c r="CGT16" s="33"/>
      <c r="CGU16" s="33"/>
      <c r="CGV16" s="33"/>
      <c r="CGW16" s="33"/>
      <c r="CGX16" s="33"/>
      <c r="CGY16" s="33"/>
      <c r="CGZ16" s="33"/>
      <c r="CHA16" s="33"/>
      <c r="CHB16" s="33"/>
      <c r="CHC16" s="33"/>
      <c r="CHD16" s="33"/>
      <c r="CHE16" s="33"/>
      <c r="CHF16" s="33"/>
      <c r="CHG16" s="33"/>
      <c r="CHH16" s="33"/>
      <c r="CHI16" s="33"/>
      <c r="CHJ16" s="33"/>
      <c r="CHK16" s="33"/>
      <c r="CHL16" s="33"/>
      <c r="CHM16" s="33"/>
      <c r="CHN16" s="33"/>
      <c r="CHO16" s="33"/>
      <c r="CHP16" s="33"/>
      <c r="CHQ16" s="33"/>
      <c r="CHR16" s="33"/>
      <c r="CHS16" s="33"/>
      <c r="CHT16" s="33"/>
      <c r="CHU16" s="33"/>
      <c r="CHV16" s="33"/>
      <c r="CHW16" s="33"/>
      <c r="CHX16" s="33"/>
      <c r="CHY16" s="33"/>
      <c r="CHZ16" s="33"/>
      <c r="CIA16" s="33"/>
      <c r="CIB16" s="33"/>
      <c r="CIC16" s="33"/>
      <c r="CID16" s="33"/>
      <c r="CIE16" s="33"/>
      <c r="CIF16" s="33"/>
      <c r="CIG16" s="33"/>
      <c r="CIH16" s="33"/>
      <c r="CII16" s="33"/>
      <c r="CIJ16" s="33"/>
      <c r="CIK16" s="33"/>
      <c r="CIL16" s="33"/>
      <c r="CIM16" s="33"/>
      <c r="CIN16" s="33"/>
      <c r="CIO16" s="33"/>
      <c r="CIP16" s="33"/>
      <c r="CIQ16" s="33"/>
      <c r="CIR16" s="33"/>
      <c r="CIS16" s="33"/>
      <c r="CIT16" s="33"/>
      <c r="CIU16" s="33"/>
      <c r="CIV16" s="33"/>
      <c r="CIW16" s="33"/>
      <c r="CIX16" s="33"/>
      <c r="CIY16" s="33"/>
      <c r="CIZ16" s="33"/>
      <c r="CJA16" s="33"/>
      <c r="CJB16" s="33"/>
      <c r="CJC16" s="33"/>
      <c r="CJD16" s="33"/>
      <c r="CJE16" s="33"/>
      <c r="CJF16" s="33"/>
      <c r="CJG16" s="33"/>
      <c r="CJH16" s="33"/>
      <c r="CJI16" s="33"/>
      <c r="CJJ16" s="33"/>
      <c r="CJK16" s="33"/>
      <c r="CJL16" s="33"/>
      <c r="CJM16" s="33"/>
      <c r="CJN16" s="33"/>
      <c r="CJO16" s="33"/>
      <c r="CJP16" s="33"/>
      <c r="CJQ16" s="33"/>
      <c r="CJR16" s="33"/>
      <c r="CJS16" s="33"/>
      <c r="CJT16" s="33"/>
      <c r="CJU16" s="33"/>
      <c r="CJV16" s="33"/>
      <c r="CJW16" s="33"/>
      <c r="CJX16" s="33"/>
      <c r="CJY16" s="33"/>
      <c r="CJZ16" s="33"/>
      <c r="CKA16" s="33"/>
      <c r="CKB16" s="33"/>
      <c r="CKC16" s="33"/>
      <c r="CKD16" s="33"/>
      <c r="CKE16" s="33"/>
      <c r="CKF16" s="33"/>
      <c r="CKG16" s="33"/>
      <c r="CKH16" s="33"/>
      <c r="CKI16" s="33"/>
      <c r="CKJ16" s="33"/>
      <c r="CKK16" s="33"/>
      <c r="CKL16" s="33"/>
      <c r="CKM16" s="33"/>
      <c r="CKN16" s="33"/>
      <c r="CKO16" s="33"/>
      <c r="CKP16" s="33"/>
      <c r="CKQ16" s="33"/>
      <c r="CKR16" s="33"/>
      <c r="CKS16" s="33"/>
      <c r="CKT16" s="33"/>
      <c r="CKU16" s="33"/>
      <c r="CKV16" s="33"/>
      <c r="CKW16" s="33"/>
      <c r="CKX16" s="33"/>
      <c r="CKY16" s="33"/>
      <c r="CKZ16" s="33"/>
      <c r="CLA16" s="33"/>
      <c r="CLB16" s="33"/>
      <c r="CLC16" s="33"/>
      <c r="CLD16" s="33"/>
      <c r="CLE16" s="33"/>
      <c r="CLF16" s="33"/>
      <c r="CLG16" s="33"/>
      <c r="CLH16" s="33"/>
      <c r="CLI16" s="33"/>
      <c r="CLJ16" s="33"/>
      <c r="CLK16" s="33"/>
      <c r="CLL16" s="33"/>
      <c r="CLM16" s="33"/>
      <c r="CLN16" s="33"/>
      <c r="CLO16" s="33"/>
      <c r="CLP16" s="33"/>
      <c r="CLQ16" s="33"/>
      <c r="CLR16" s="33"/>
      <c r="CLS16" s="33"/>
      <c r="CLT16" s="33"/>
      <c r="CLU16" s="33"/>
      <c r="CLV16" s="33"/>
      <c r="CLW16" s="33"/>
      <c r="CLX16" s="33"/>
      <c r="CLY16" s="33"/>
      <c r="CLZ16" s="33"/>
      <c r="CMA16" s="33"/>
      <c r="CMB16" s="33"/>
      <c r="CMC16" s="33"/>
      <c r="CMD16" s="33"/>
      <c r="CME16" s="33"/>
      <c r="CMF16" s="33"/>
      <c r="CMG16" s="33"/>
      <c r="CMH16" s="33"/>
      <c r="CMI16" s="33"/>
      <c r="CMJ16" s="33"/>
      <c r="CMK16" s="33"/>
      <c r="CML16" s="33"/>
      <c r="CMM16" s="33"/>
      <c r="CMN16" s="33"/>
      <c r="CMO16" s="33"/>
      <c r="CMP16" s="33"/>
      <c r="CMQ16" s="33"/>
      <c r="CMR16" s="33"/>
      <c r="CMS16" s="33"/>
      <c r="CMT16" s="33"/>
      <c r="CMU16" s="33"/>
      <c r="CMV16" s="33"/>
      <c r="CMW16" s="33"/>
      <c r="CMX16" s="33"/>
      <c r="CMY16" s="33"/>
      <c r="CMZ16" s="33"/>
      <c r="CNA16" s="33"/>
      <c r="CNB16" s="33"/>
      <c r="CNC16" s="33"/>
      <c r="CND16" s="33"/>
      <c r="CNE16" s="33"/>
      <c r="CNF16" s="33"/>
      <c r="CNG16" s="33"/>
      <c r="CNH16" s="33"/>
      <c r="CNI16" s="33"/>
      <c r="CNJ16" s="33"/>
      <c r="CNK16" s="33"/>
      <c r="CNL16" s="33"/>
      <c r="CNM16" s="33"/>
      <c r="CNN16" s="33"/>
      <c r="CNO16" s="33"/>
      <c r="CNP16" s="33"/>
      <c r="CNQ16" s="33"/>
      <c r="CNR16" s="33"/>
      <c r="CNS16" s="33"/>
      <c r="CNT16" s="33"/>
      <c r="CNU16" s="33"/>
      <c r="CNV16" s="33"/>
      <c r="CNW16" s="33"/>
      <c r="CNX16" s="33"/>
      <c r="CNY16" s="33"/>
      <c r="CNZ16" s="33"/>
      <c r="COA16" s="33"/>
      <c r="COB16" s="33"/>
      <c r="COC16" s="33"/>
      <c r="COD16" s="33"/>
      <c r="COE16" s="33"/>
      <c r="COF16" s="33"/>
      <c r="COG16" s="33"/>
      <c r="COH16" s="33"/>
      <c r="COI16" s="33"/>
      <c r="COJ16" s="33"/>
      <c r="COK16" s="33"/>
      <c r="COL16" s="33"/>
      <c r="COM16" s="33"/>
      <c r="CON16" s="33"/>
      <c r="COO16" s="33"/>
      <c r="COP16" s="33"/>
      <c r="COQ16" s="33"/>
      <c r="COR16" s="33"/>
      <c r="COS16" s="33"/>
      <c r="COT16" s="33"/>
      <c r="COU16" s="33"/>
      <c r="COV16" s="33"/>
      <c r="COW16" s="33"/>
      <c r="COX16" s="33"/>
      <c r="COY16" s="33"/>
      <c r="COZ16" s="33"/>
      <c r="CPA16" s="33"/>
      <c r="CPB16" s="33"/>
      <c r="CPC16" s="33"/>
      <c r="CPD16" s="33"/>
      <c r="CPE16" s="33"/>
      <c r="CPF16" s="33"/>
      <c r="CPG16" s="33"/>
      <c r="CPH16" s="33"/>
      <c r="CPI16" s="33"/>
      <c r="CPJ16" s="33"/>
      <c r="CPK16" s="33"/>
      <c r="CPL16" s="33"/>
      <c r="CPM16" s="33"/>
      <c r="CPN16" s="33"/>
      <c r="CPO16" s="33"/>
      <c r="CPP16" s="33"/>
      <c r="CPQ16" s="33"/>
      <c r="CPR16" s="33"/>
      <c r="CPS16" s="33"/>
      <c r="CPT16" s="33"/>
      <c r="CPU16" s="33"/>
      <c r="CPV16" s="33"/>
      <c r="CPW16" s="33"/>
      <c r="CPX16" s="33"/>
      <c r="CPY16" s="33"/>
      <c r="CPZ16" s="33"/>
      <c r="CQA16" s="33"/>
      <c r="CQB16" s="33"/>
      <c r="CQC16" s="33"/>
      <c r="CQD16" s="33"/>
      <c r="CQE16" s="33"/>
      <c r="CQF16" s="33"/>
      <c r="CQG16" s="33"/>
      <c r="CQH16" s="33"/>
      <c r="CQI16" s="33"/>
      <c r="CQJ16" s="33"/>
      <c r="CQK16" s="33"/>
      <c r="CQL16" s="33"/>
      <c r="CQM16" s="33"/>
      <c r="CQN16" s="33"/>
      <c r="CQO16" s="33"/>
      <c r="CQP16" s="33"/>
      <c r="CQQ16" s="33"/>
      <c r="CQR16" s="33"/>
      <c r="CQS16" s="33"/>
      <c r="CQT16" s="33"/>
      <c r="CQU16" s="33"/>
      <c r="CQV16" s="33"/>
      <c r="CQW16" s="33"/>
      <c r="CQX16" s="33"/>
      <c r="CQY16" s="33"/>
      <c r="CQZ16" s="33"/>
      <c r="CRA16" s="33"/>
      <c r="CRB16" s="33"/>
      <c r="CRC16" s="33"/>
      <c r="CRD16" s="33"/>
      <c r="CRE16" s="33"/>
      <c r="CRF16" s="33"/>
      <c r="CRG16" s="33"/>
      <c r="CRH16" s="33"/>
      <c r="CRI16" s="33"/>
      <c r="CRJ16" s="33"/>
      <c r="CRK16" s="33"/>
      <c r="CRL16" s="33"/>
      <c r="CRM16" s="33"/>
      <c r="CRN16" s="33"/>
      <c r="CRO16" s="33"/>
      <c r="CRP16" s="33"/>
      <c r="CRQ16" s="33"/>
      <c r="CRR16" s="33"/>
      <c r="CRS16" s="33"/>
      <c r="CRT16" s="33"/>
      <c r="CRU16" s="33"/>
      <c r="CRV16" s="33"/>
      <c r="CRW16" s="33"/>
      <c r="CRX16" s="33"/>
      <c r="CRY16" s="33"/>
      <c r="CRZ16" s="33"/>
      <c r="CSA16" s="33"/>
      <c r="CSB16" s="33"/>
      <c r="CSC16" s="33"/>
      <c r="CSD16" s="33"/>
      <c r="CSE16" s="33"/>
      <c r="CSF16" s="33"/>
      <c r="CSG16" s="33"/>
      <c r="CSH16" s="33"/>
      <c r="CSI16" s="33"/>
      <c r="CSJ16" s="33"/>
      <c r="CSK16" s="33"/>
      <c r="CSL16" s="33"/>
      <c r="CSM16" s="33"/>
      <c r="CSN16" s="33"/>
      <c r="CSO16" s="33"/>
      <c r="CSP16" s="33"/>
      <c r="CSQ16" s="33"/>
      <c r="CSR16" s="33"/>
      <c r="CSS16" s="33"/>
      <c r="CST16" s="33"/>
      <c r="CSU16" s="33"/>
      <c r="CSV16" s="33"/>
      <c r="CSW16" s="33"/>
      <c r="CSX16" s="33"/>
      <c r="CSY16" s="33"/>
      <c r="CSZ16" s="33"/>
      <c r="CTA16" s="33"/>
      <c r="CTB16" s="33"/>
      <c r="CTC16" s="33"/>
      <c r="CTD16" s="33"/>
      <c r="CTE16" s="33"/>
      <c r="CTF16" s="33"/>
      <c r="CTG16" s="33"/>
      <c r="CTH16" s="33"/>
      <c r="CTI16" s="33"/>
      <c r="CTJ16" s="33"/>
      <c r="CTK16" s="33"/>
      <c r="CTL16" s="33"/>
      <c r="CTM16" s="33"/>
      <c r="CTN16" s="33"/>
      <c r="CTO16" s="33"/>
      <c r="CTP16" s="33"/>
      <c r="CTQ16" s="33"/>
      <c r="CTR16" s="33"/>
      <c r="CTS16" s="33"/>
      <c r="CTT16" s="33"/>
      <c r="CTU16" s="33"/>
      <c r="CTV16" s="33"/>
      <c r="CTW16" s="33"/>
      <c r="CTX16" s="33"/>
      <c r="CTY16" s="33"/>
      <c r="CTZ16" s="33"/>
      <c r="CUA16" s="33"/>
      <c r="CUB16" s="33"/>
      <c r="CUC16" s="33"/>
      <c r="CUD16" s="33"/>
      <c r="CUE16" s="33"/>
      <c r="CUF16" s="33"/>
      <c r="CUG16" s="33"/>
      <c r="CUH16" s="33"/>
      <c r="CUI16" s="33"/>
      <c r="CUJ16" s="33"/>
      <c r="CUK16" s="33"/>
      <c r="CUL16" s="33"/>
      <c r="CUM16" s="33"/>
      <c r="CUN16" s="33"/>
      <c r="CUO16" s="33"/>
      <c r="CUP16" s="33"/>
      <c r="CUQ16" s="33"/>
      <c r="CUR16" s="33"/>
      <c r="CUS16" s="33"/>
      <c r="CUT16" s="33"/>
      <c r="CUU16" s="33"/>
      <c r="CUV16" s="33"/>
      <c r="CUW16" s="33"/>
      <c r="CUX16" s="33"/>
      <c r="CUY16" s="33"/>
      <c r="CUZ16" s="33"/>
      <c r="CVA16" s="33"/>
      <c r="CVB16" s="33"/>
      <c r="CVC16" s="33"/>
      <c r="CVD16" s="33"/>
      <c r="CVE16" s="33"/>
      <c r="CVF16" s="33"/>
      <c r="CVG16" s="33"/>
      <c r="CVH16" s="33"/>
      <c r="CVI16" s="33"/>
      <c r="CVJ16" s="33"/>
      <c r="CVK16" s="33"/>
      <c r="CVL16" s="33"/>
      <c r="CVM16" s="33"/>
      <c r="CVN16" s="33"/>
      <c r="CVO16" s="33"/>
      <c r="CVP16" s="33"/>
      <c r="CVQ16" s="33"/>
      <c r="CVR16" s="33"/>
      <c r="CVS16" s="33"/>
      <c r="CVT16" s="33"/>
      <c r="CVU16" s="33"/>
      <c r="CVV16" s="33"/>
      <c r="CVW16" s="33"/>
      <c r="CVX16" s="33"/>
      <c r="CVY16" s="33"/>
      <c r="CVZ16" s="33"/>
      <c r="CWA16" s="33"/>
      <c r="CWB16" s="33"/>
      <c r="CWC16" s="33"/>
      <c r="CWD16" s="33"/>
      <c r="CWE16" s="33"/>
      <c r="CWF16" s="33"/>
      <c r="CWG16" s="33"/>
      <c r="CWH16" s="33"/>
      <c r="CWI16" s="33"/>
      <c r="CWJ16" s="33"/>
      <c r="CWK16" s="33"/>
      <c r="CWL16" s="33"/>
      <c r="CWM16" s="33"/>
      <c r="CWN16" s="33"/>
      <c r="CWO16" s="33"/>
      <c r="CWP16" s="33"/>
      <c r="CWQ16" s="33"/>
      <c r="CWR16" s="33"/>
      <c r="CWS16" s="33"/>
      <c r="CWT16" s="33"/>
      <c r="CWU16" s="33"/>
      <c r="CWV16" s="33"/>
      <c r="CWW16" s="33"/>
      <c r="CWX16" s="33"/>
      <c r="CWY16" s="33"/>
      <c r="CWZ16" s="33"/>
      <c r="CXA16" s="33"/>
      <c r="CXB16" s="33"/>
      <c r="CXC16" s="33"/>
      <c r="CXD16" s="33"/>
      <c r="CXE16" s="33"/>
      <c r="CXF16" s="33"/>
      <c r="CXG16" s="33"/>
      <c r="CXH16" s="33"/>
      <c r="CXI16" s="33"/>
      <c r="CXJ16" s="33"/>
      <c r="CXK16" s="33"/>
      <c r="CXL16" s="33"/>
      <c r="CXM16" s="33"/>
      <c r="CXN16" s="33"/>
      <c r="CXO16" s="33"/>
      <c r="CXP16" s="33"/>
      <c r="CXQ16" s="33"/>
      <c r="CXR16" s="33"/>
      <c r="CXS16" s="33"/>
      <c r="CXT16" s="33"/>
      <c r="CXU16" s="33"/>
      <c r="CXV16" s="33"/>
      <c r="CXW16" s="33"/>
      <c r="CXX16" s="33"/>
      <c r="CXY16" s="33"/>
      <c r="CXZ16" s="33"/>
      <c r="CYA16" s="33"/>
      <c r="CYB16" s="33"/>
      <c r="CYC16" s="33"/>
      <c r="CYD16" s="33"/>
      <c r="CYE16" s="33"/>
      <c r="CYF16" s="33"/>
      <c r="CYG16" s="33"/>
      <c r="CYH16" s="33"/>
      <c r="CYI16" s="33"/>
      <c r="CYJ16" s="33"/>
      <c r="CYK16" s="33"/>
      <c r="CYL16" s="33"/>
      <c r="CYM16" s="33"/>
      <c r="CYN16" s="33"/>
      <c r="CYO16" s="33"/>
      <c r="CYP16" s="33"/>
      <c r="CYQ16" s="33"/>
      <c r="CYR16" s="33"/>
      <c r="CYS16" s="33"/>
      <c r="CYT16" s="33"/>
      <c r="CYU16" s="33"/>
      <c r="CYV16" s="33"/>
      <c r="CYW16" s="33"/>
      <c r="CYX16" s="33"/>
      <c r="CYY16" s="33"/>
      <c r="CYZ16" s="33"/>
      <c r="CZA16" s="33"/>
      <c r="CZB16" s="33"/>
      <c r="CZC16" s="33"/>
      <c r="CZD16" s="33"/>
      <c r="CZE16" s="33"/>
      <c r="CZF16" s="33"/>
      <c r="CZG16" s="33"/>
      <c r="CZH16" s="33"/>
      <c r="CZI16" s="33"/>
      <c r="CZJ16" s="33"/>
      <c r="CZK16" s="33"/>
      <c r="CZL16" s="33"/>
      <c r="CZM16" s="33"/>
      <c r="CZN16" s="33"/>
      <c r="CZO16" s="33"/>
      <c r="CZP16" s="33"/>
      <c r="CZQ16" s="33"/>
      <c r="CZR16" s="33"/>
      <c r="CZS16" s="33"/>
      <c r="CZT16" s="33"/>
      <c r="CZU16" s="33"/>
      <c r="CZV16" s="33"/>
      <c r="CZW16" s="33"/>
      <c r="CZX16" s="33"/>
      <c r="CZY16" s="33"/>
      <c r="CZZ16" s="33"/>
      <c r="DAA16" s="33"/>
      <c r="DAB16" s="33"/>
      <c r="DAC16" s="33"/>
      <c r="DAD16" s="33"/>
      <c r="DAE16" s="33"/>
      <c r="DAF16" s="33"/>
      <c r="DAG16" s="33"/>
      <c r="DAH16" s="33"/>
      <c r="DAI16" s="33"/>
      <c r="DAJ16" s="33"/>
      <c r="DAK16" s="33"/>
      <c r="DAL16" s="33"/>
      <c r="DAM16" s="33"/>
      <c r="DAN16" s="33"/>
      <c r="DAO16" s="33"/>
      <c r="DAP16" s="33"/>
      <c r="DAQ16" s="33"/>
      <c r="DAR16" s="33"/>
      <c r="DAS16" s="33"/>
      <c r="DAT16" s="33"/>
      <c r="DAU16" s="33"/>
      <c r="DAV16" s="33"/>
      <c r="DAW16" s="33"/>
      <c r="DAX16" s="33"/>
      <c r="DAY16" s="33"/>
      <c r="DAZ16" s="33"/>
      <c r="DBA16" s="33"/>
      <c r="DBB16" s="33"/>
      <c r="DBC16" s="33"/>
      <c r="DBD16" s="33"/>
      <c r="DBE16" s="33"/>
      <c r="DBF16" s="33"/>
      <c r="DBG16" s="33"/>
      <c r="DBH16" s="33"/>
      <c r="DBI16" s="33"/>
      <c r="DBJ16" s="33"/>
      <c r="DBK16" s="33"/>
      <c r="DBL16" s="33"/>
      <c r="DBM16" s="33"/>
      <c r="DBN16" s="33"/>
      <c r="DBO16" s="33"/>
      <c r="DBP16" s="33"/>
      <c r="DBQ16" s="33"/>
      <c r="DBR16" s="33"/>
      <c r="DBS16" s="33"/>
      <c r="DBT16" s="33"/>
      <c r="DBU16" s="33"/>
      <c r="DBV16" s="33"/>
      <c r="DBW16" s="33"/>
      <c r="DBX16" s="33"/>
      <c r="DBY16" s="33"/>
      <c r="DBZ16" s="33"/>
      <c r="DCA16" s="33"/>
      <c r="DCB16" s="33"/>
      <c r="DCC16" s="33"/>
      <c r="DCD16" s="33"/>
      <c r="DCE16" s="33"/>
      <c r="DCF16" s="33"/>
      <c r="DCG16" s="33"/>
      <c r="DCH16" s="33"/>
      <c r="DCI16" s="33"/>
      <c r="DCJ16" s="33"/>
      <c r="DCK16" s="33"/>
      <c r="DCL16" s="33"/>
      <c r="DCM16" s="33"/>
      <c r="DCN16" s="33"/>
      <c r="DCO16" s="33"/>
      <c r="DCP16" s="33"/>
      <c r="DCQ16" s="33"/>
      <c r="DCR16" s="33"/>
      <c r="DCS16" s="33"/>
      <c r="DCT16" s="33"/>
      <c r="DCU16" s="33"/>
      <c r="DCV16" s="33"/>
      <c r="DCW16" s="33"/>
      <c r="DCX16" s="33"/>
      <c r="DCY16" s="33"/>
      <c r="DCZ16" s="33"/>
      <c r="DDA16" s="33"/>
      <c r="DDB16" s="33"/>
      <c r="DDC16" s="33"/>
      <c r="DDD16" s="33"/>
      <c r="DDE16" s="33"/>
      <c r="DDF16" s="33"/>
      <c r="DDG16" s="33"/>
      <c r="DDH16" s="33"/>
      <c r="DDI16" s="33"/>
      <c r="DDJ16" s="33"/>
      <c r="DDK16" s="33"/>
      <c r="DDL16" s="33"/>
      <c r="DDM16" s="33"/>
      <c r="DDN16" s="33"/>
      <c r="DDO16" s="33"/>
      <c r="DDP16" s="33"/>
      <c r="DDQ16" s="33"/>
      <c r="DDR16" s="33"/>
      <c r="DDS16" s="33"/>
      <c r="DDT16" s="33"/>
      <c r="DDU16" s="33"/>
      <c r="DDV16" s="33"/>
      <c r="DDW16" s="33"/>
      <c r="DDX16" s="33"/>
      <c r="DDY16" s="33"/>
      <c r="DDZ16" s="33"/>
      <c r="DEA16" s="33"/>
      <c r="DEB16" s="33"/>
      <c r="DEC16" s="33"/>
      <c r="DED16" s="33"/>
      <c r="DEE16" s="33"/>
      <c r="DEF16" s="33"/>
      <c r="DEG16" s="33"/>
      <c r="DEH16" s="33"/>
      <c r="DEI16" s="33"/>
      <c r="DEJ16" s="33"/>
      <c r="DEK16" s="33"/>
      <c r="DEL16" s="33"/>
      <c r="DEM16" s="33"/>
      <c r="DEN16" s="33"/>
      <c r="DEO16" s="33"/>
      <c r="DEP16" s="33"/>
      <c r="DEQ16" s="33"/>
      <c r="DER16" s="33"/>
      <c r="DES16" s="33"/>
      <c r="DET16" s="33"/>
      <c r="DEU16" s="33"/>
      <c r="DEV16" s="33"/>
      <c r="DEW16" s="33"/>
      <c r="DEX16" s="33"/>
      <c r="DEY16" s="33"/>
      <c r="DEZ16" s="33"/>
      <c r="DFA16" s="33"/>
      <c r="DFB16" s="33"/>
      <c r="DFC16" s="33"/>
      <c r="DFD16" s="33"/>
      <c r="DFE16" s="33"/>
      <c r="DFF16" s="33"/>
      <c r="DFG16" s="33"/>
      <c r="DFH16" s="33"/>
      <c r="DFI16" s="33"/>
      <c r="DFJ16" s="33"/>
      <c r="DFK16" s="33"/>
      <c r="DFL16" s="33"/>
      <c r="DFM16" s="33"/>
      <c r="DFN16" s="33"/>
      <c r="DFO16" s="33"/>
      <c r="DFP16" s="33"/>
      <c r="DFQ16" s="33"/>
      <c r="DFR16" s="33"/>
      <c r="DFS16" s="33"/>
      <c r="DFT16" s="33"/>
      <c r="DFU16" s="33"/>
      <c r="DFV16" s="33"/>
      <c r="DFW16" s="33"/>
      <c r="DFX16" s="33"/>
      <c r="DFY16" s="33"/>
      <c r="DFZ16" s="33"/>
      <c r="DGA16" s="33"/>
      <c r="DGB16" s="33"/>
      <c r="DGC16" s="33"/>
      <c r="DGD16" s="33"/>
      <c r="DGE16" s="33"/>
      <c r="DGF16" s="33"/>
      <c r="DGG16" s="33"/>
      <c r="DGH16" s="33"/>
      <c r="DGI16" s="33"/>
      <c r="DGJ16" s="33"/>
      <c r="DGK16" s="33"/>
      <c r="DGL16" s="33"/>
      <c r="DGM16" s="33"/>
      <c r="DGN16" s="33"/>
      <c r="DGO16" s="33"/>
      <c r="DGP16" s="33"/>
      <c r="DGQ16" s="33"/>
      <c r="DGR16" s="33"/>
      <c r="DGS16" s="33"/>
      <c r="DGT16" s="33"/>
      <c r="DGU16" s="33"/>
      <c r="DGV16" s="33"/>
      <c r="DGW16" s="33"/>
      <c r="DGX16" s="33"/>
      <c r="DGY16" s="33"/>
      <c r="DGZ16" s="33"/>
      <c r="DHA16" s="33"/>
      <c r="DHB16" s="33"/>
      <c r="DHC16" s="33"/>
      <c r="DHD16" s="33"/>
      <c r="DHE16" s="33"/>
      <c r="DHF16" s="33"/>
      <c r="DHG16" s="33"/>
      <c r="DHH16" s="33"/>
      <c r="DHI16" s="33"/>
      <c r="DHJ16" s="33"/>
      <c r="DHK16" s="33"/>
      <c r="DHL16" s="33"/>
      <c r="DHM16" s="33"/>
      <c r="DHN16" s="33"/>
      <c r="DHO16" s="33"/>
      <c r="DHP16" s="33"/>
      <c r="DHQ16" s="33"/>
      <c r="DHR16" s="33"/>
      <c r="DHS16" s="33"/>
      <c r="DHT16" s="33"/>
      <c r="DHU16" s="33"/>
      <c r="DHV16" s="33"/>
      <c r="DHW16" s="33"/>
      <c r="DHX16" s="33"/>
      <c r="DHY16" s="33"/>
      <c r="DHZ16" s="33"/>
      <c r="DIA16" s="33"/>
      <c r="DIB16" s="33"/>
      <c r="DIC16" s="33"/>
      <c r="DID16" s="33"/>
      <c r="DIE16" s="33"/>
      <c r="DIF16" s="33"/>
      <c r="DIG16" s="33"/>
      <c r="DIH16" s="33"/>
      <c r="DII16" s="33"/>
      <c r="DIJ16" s="33"/>
      <c r="DIK16" s="33"/>
      <c r="DIL16" s="33"/>
      <c r="DIM16" s="33"/>
      <c r="DIN16" s="33"/>
      <c r="DIO16" s="33"/>
      <c r="DIP16" s="33"/>
      <c r="DIQ16" s="33"/>
      <c r="DIR16" s="33"/>
      <c r="DIS16" s="33"/>
      <c r="DIT16" s="33"/>
      <c r="DIU16" s="33"/>
      <c r="DIV16" s="33"/>
      <c r="DIW16" s="33"/>
      <c r="DIX16" s="33"/>
      <c r="DIY16" s="33"/>
      <c r="DIZ16" s="33"/>
      <c r="DJA16" s="33"/>
      <c r="DJB16" s="33"/>
      <c r="DJC16" s="33"/>
      <c r="DJD16" s="33"/>
      <c r="DJE16" s="33"/>
      <c r="DJF16" s="33"/>
      <c r="DJG16" s="33"/>
      <c r="DJH16" s="33"/>
      <c r="DJI16" s="33"/>
      <c r="DJJ16" s="33"/>
      <c r="DJK16" s="33"/>
      <c r="DJL16" s="33"/>
      <c r="DJM16" s="33"/>
      <c r="DJN16" s="33"/>
      <c r="DJO16" s="33"/>
      <c r="DJP16" s="33"/>
      <c r="DJQ16" s="33"/>
      <c r="DJR16" s="33"/>
      <c r="DJS16" s="33"/>
      <c r="DJT16" s="33"/>
      <c r="DJU16" s="33"/>
      <c r="DJV16" s="33"/>
      <c r="DJW16" s="33"/>
      <c r="DJX16" s="33"/>
      <c r="DJY16" s="33"/>
      <c r="DJZ16" s="33"/>
      <c r="DKA16" s="33"/>
      <c r="DKB16" s="33"/>
      <c r="DKC16" s="33"/>
      <c r="DKD16" s="33"/>
      <c r="DKE16" s="33"/>
      <c r="DKF16" s="33"/>
      <c r="DKG16" s="33"/>
      <c r="DKH16" s="33"/>
      <c r="DKI16" s="33"/>
      <c r="DKJ16" s="33"/>
      <c r="DKK16" s="33"/>
      <c r="DKL16" s="33"/>
      <c r="DKM16" s="33"/>
      <c r="DKN16" s="33"/>
      <c r="DKO16" s="33"/>
      <c r="DKP16" s="33"/>
      <c r="DKQ16" s="33"/>
      <c r="DKR16" s="33"/>
      <c r="DKS16" s="33"/>
      <c r="DKT16" s="33"/>
      <c r="DKU16" s="33"/>
      <c r="DKV16" s="33"/>
      <c r="DKW16" s="33"/>
      <c r="DKX16" s="33"/>
      <c r="DKY16" s="33"/>
      <c r="DKZ16" s="33"/>
      <c r="DLA16" s="33"/>
      <c r="DLB16" s="33"/>
      <c r="DLC16" s="33"/>
      <c r="DLD16" s="33"/>
      <c r="DLE16" s="33"/>
      <c r="DLF16" s="33"/>
      <c r="DLG16" s="33"/>
      <c r="DLH16" s="33"/>
      <c r="DLI16" s="33"/>
      <c r="DLJ16" s="33"/>
      <c r="DLK16" s="33"/>
      <c r="DLL16" s="33"/>
      <c r="DLM16" s="33"/>
      <c r="DLN16" s="33"/>
      <c r="DLO16" s="33"/>
      <c r="DLP16" s="33"/>
      <c r="DLQ16" s="33"/>
      <c r="DLR16" s="33"/>
      <c r="DLS16" s="33"/>
      <c r="DLT16" s="33"/>
      <c r="DLU16" s="33"/>
      <c r="DLV16" s="33"/>
      <c r="DLW16" s="33"/>
      <c r="DLX16" s="33"/>
      <c r="DLY16" s="33"/>
      <c r="DLZ16" s="33"/>
      <c r="DMA16" s="33"/>
      <c r="DMB16" s="33"/>
      <c r="DMC16" s="33"/>
      <c r="DMD16" s="33"/>
      <c r="DME16" s="33"/>
      <c r="DMF16" s="33"/>
      <c r="DMG16" s="33"/>
      <c r="DMH16" s="33"/>
      <c r="DMI16" s="33"/>
      <c r="DMJ16" s="33"/>
      <c r="DMK16" s="33"/>
      <c r="DML16" s="33"/>
      <c r="DMM16" s="33"/>
      <c r="DMN16" s="33"/>
      <c r="DMO16" s="33"/>
      <c r="DMP16" s="33"/>
      <c r="DMQ16" s="33"/>
      <c r="DMR16" s="33"/>
      <c r="DMS16" s="33"/>
      <c r="DMT16" s="33"/>
      <c r="DMU16" s="33"/>
      <c r="DMV16" s="33"/>
      <c r="DMW16" s="33"/>
      <c r="DMX16" s="33"/>
      <c r="DMY16" s="33"/>
      <c r="DMZ16" s="33"/>
      <c r="DNA16" s="33"/>
      <c r="DNB16" s="33"/>
      <c r="DNC16" s="33"/>
      <c r="DND16" s="33"/>
      <c r="DNE16" s="33"/>
      <c r="DNF16" s="33"/>
      <c r="DNG16" s="33"/>
      <c r="DNH16" s="33"/>
      <c r="DNI16" s="33"/>
      <c r="DNJ16" s="33"/>
      <c r="DNK16" s="33"/>
      <c r="DNL16" s="33"/>
      <c r="DNM16" s="33"/>
      <c r="DNN16" s="33"/>
      <c r="DNO16" s="33"/>
      <c r="DNP16" s="33"/>
      <c r="DNQ16" s="33"/>
      <c r="DNR16" s="33"/>
      <c r="DNS16" s="33"/>
      <c r="DNT16" s="33"/>
      <c r="DNU16" s="33"/>
      <c r="DNV16" s="33"/>
      <c r="DNW16" s="33"/>
      <c r="DNX16" s="33"/>
      <c r="DNY16" s="33"/>
      <c r="DNZ16" s="33"/>
      <c r="DOA16" s="33"/>
      <c r="DOB16" s="33"/>
      <c r="DOC16" s="33"/>
      <c r="DOD16" s="33"/>
      <c r="DOE16" s="33"/>
      <c r="DOF16" s="33"/>
      <c r="DOG16" s="33"/>
      <c r="DOH16" s="33"/>
      <c r="DOI16" s="33"/>
      <c r="DOJ16" s="33"/>
      <c r="DOK16" s="33"/>
      <c r="DOL16" s="33"/>
      <c r="DOM16" s="33"/>
      <c r="DON16" s="33"/>
      <c r="DOO16" s="33"/>
      <c r="DOP16" s="33"/>
      <c r="DOQ16" s="33"/>
      <c r="DOR16" s="33"/>
      <c r="DOS16" s="33"/>
      <c r="DOT16" s="33"/>
      <c r="DOU16" s="33"/>
      <c r="DOV16" s="33"/>
      <c r="DOW16" s="33"/>
      <c r="DOX16" s="33"/>
      <c r="DOY16" s="33"/>
      <c r="DOZ16" s="33"/>
      <c r="DPA16" s="33"/>
      <c r="DPB16" s="33"/>
      <c r="DPC16" s="33"/>
      <c r="DPD16" s="33"/>
      <c r="DPE16" s="33"/>
      <c r="DPF16" s="33"/>
      <c r="DPG16" s="33"/>
      <c r="DPH16" s="33"/>
      <c r="DPI16" s="33"/>
      <c r="DPJ16" s="33"/>
      <c r="DPK16" s="33"/>
      <c r="DPL16" s="33"/>
      <c r="DPM16" s="33"/>
      <c r="DPN16" s="33"/>
      <c r="DPO16" s="33"/>
      <c r="DPP16" s="33"/>
      <c r="DPQ16" s="33"/>
      <c r="DPR16" s="33"/>
      <c r="DPS16" s="33"/>
      <c r="DPT16" s="33"/>
      <c r="DPU16" s="33"/>
      <c r="DPV16" s="33"/>
      <c r="DPW16" s="33"/>
      <c r="DPX16" s="33"/>
      <c r="DPY16" s="33"/>
      <c r="DPZ16" s="33"/>
      <c r="DQA16" s="33"/>
      <c r="DQB16" s="33"/>
      <c r="DQC16" s="33"/>
      <c r="DQD16" s="33"/>
      <c r="DQE16" s="33"/>
      <c r="DQF16" s="33"/>
      <c r="DQG16" s="33"/>
      <c r="DQH16" s="33"/>
      <c r="DQI16" s="33"/>
      <c r="DQJ16" s="33"/>
      <c r="DQK16" s="33"/>
      <c r="DQL16" s="33"/>
      <c r="DQM16" s="33"/>
      <c r="DQN16" s="33"/>
      <c r="DQO16" s="33"/>
      <c r="DQP16" s="33"/>
      <c r="DQQ16" s="33"/>
      <c r="DQR16" s="33"/>
      <c r="DQS16" s="33"/>
      <c r="DQT16" s="33"/>
      <c r="DQU16" s="33"/>
      <c r="DQV16" s="33"/>
      <c r="DQW16" s="33"/>
      <c r="DQX16" s="33"/>
      <c r="DQY16" s="33"/>
      <c r="DQZ16" s="33"/>
      <c r="DRA16" s="33"/>
      <c r="DRB16" s="33"/>
      <c r="DRC16" s="33"/>
      <c r="DRD16" s="33"/>
      <c r="DRE16" s="33"/>
      <c r="DRF16" s="33"/>
      <c r="DRG16" s="33"/>
      <c r="DRH16" s="33"/>
      <c r="DRI16" s="33"/>
      <c r="DRJ16" s="33"/>
      <c r="DRK16" s="33"/>
      <c r="DRL16" s="33"/>
      <c r="DRM16" s="33"/>
      <c r="DRN16" s="33"/>
      <c r="DRO16" s="33"/>
      <c r="DRP16" s="33"/>
      <c r="DRQ16" s="33"/>
      <c r="DRR16" s="33"/>
      <c r="DRS16" s="33"/>
      <c r="DRT16" s="33"/>
      <c r="DRU16" s="33"/>
      <c r="DRV16" s="33"/>
      <c r="DRW16" s="33"/>
      <c r="DRX16" s="33"/>
      <c r="DRY16" s="33"/>
      <c r="DRZ16" s="33"/>
      <c r="DSA16" s="33"/>
      <c r="DSB16" s="33"/>
      <c r="DSC16" s="33"/>
      <c r="DSD16" s="33"/>
      <c r="DSE16" s="33"/>
      <c r="DSF16" s="33"/>
      <c r="DSG16" s="33"/>
      <c r="DSH16" s="33"/>
      <c r="DSI16" s="33"/>
      <c r="DSJ16" s="33"/>
      <c r="DSK16" s="33"/>
      <c r="DSL16" s="33"/>
      <c r="DSM16" s="33"/>
      <c r="DSN16" s="33"/>
      <c r="DSO16" s="33"/>
      <c r="DSP16" s="33"/>
      <c r="DSQ16" s="33"/>
      <c r="DSR16" s="33"/>
      <c r="DSS16" s="33"/>
      <c r="DST16" s="33"/>
      <c r="DSU16" s="33"/>
      <c r="DSV16" s="33"/>
      <c r="DSW16" s="33"/>
      <c r="DSX16" s="33"/>
      <c r="DSY16" s="33"/>
      <c r="DSZ16" s="33"/>
      <c r="DTA16" s="33"/>
      <c r="DTB16" s="33"/>
      <c r="DTC16" s="33"/>
      <c r="DTD16" s="33"/>
      <c r="DTE16" s="33"/>
      <c r="DTF16" s="33"/>
      <c r="DTG16" s="33"/>
      <c r="DTH16" s="33"/>
      <c r="DTI16" s="33"/>
      <c r="DTJ16" s="33"/>
      <c r="DTK16" s="33"/>
      <c r="DTL16" s="33"/>
      <c r="DTM16" s="33"/>
      <c r="DTN16" s="33"/>
      <c r="DTO16" s="33"/>
      <c r="DTP16" s="33"/>
      <c r="DTQ16" s="33"/>
      <c r="DTR16" s="33"/>
      <c r="DTS16" s="33"/>
      <c r="DTT16" s="33"/>
      <c r="DTU16" s="33"/>
      <c r="DTV16" s="33"/>
      <c r="DTW16" s="33"/>
      <c r="DTX16" s="33"/>
      <c r="DTY16" s="33"/>
      <c r="DTZ16" s="33"/>
      <c r="DUA16" s="33"/>
      <c r="DUB16" s="33"/>
      <c r="DUC16" s="33"/>
      <c r="DUD16" s="33"/>
      <c r="DUE16" s="33"/>
      <c r="DUF16" s="33"/>
      <c r="DUG16" s="33"/>
      <c r="DUH16" s="33"/>
      <c r="DUI16" s="33"/>
      <c r="DUJ16" s="33"/>
      <c r="DUK16" s="33"/>
      <c r="DUL16" s="33"/>
      <c r="DUM16" s="33"/>
      <c r="DUN16" s="33"/>
      <c r="DUO16" s="33"/>
      <c r="DUP16" s="33"/>
      <c r="DUQ16" s="33"/>
      <c r="DUR16" s="33"/>
      <c r="DUS16" s="33"/>
      <c r="DUT16" s="33"/>
      <c r="DUU16" s="33"/>
      <c r="DUV16" s="33"/>
      <c r="DUW16" s="33"/>
      <c r="DUX16" s="33"/>
      <c r="DUY16" s="33"/>
      <c r="DUZ16" s="33"/>
      <c r="DVA16" s="33"/>
      <c r="DVB16" s="33"/>
      <c r="DVC16" s="33"/>
      <c r="DVD16" s="33"/>
      <c r="DVE16" s="33"/>
      <c r="DVF16" s="33"/>
      <c r="DVG16" s="33"/>
      <c r="DVH16" s="33"/>
      <c r="DVI16" s="33"/>
      <c r="DVJ16" s="33"/>
      <c r="DVK16" s="33"/>
      <c r="DVL16" s="33"/>
      <c r="DVM16" s="33"/>
      <c r="DVN16" s="33"/>
      <c r="DVO16" s="33"/>
      <c r="DVP16" s="33"/>
      <c r="DVQ16" s="33"/>
      <c r="DVR16" s="33"/>
      <c r="DVS16" s="33"/>
      <c r="DVT16" s="33"/>
      <c r="DVU16" s="33"/>
      <c r="DVV16" s="33"/>
      <c r="DVW16" s="33"/>
      <c r="DVX16" s="33"/>
      <c r="DVY16" s="33"/>
      <c r="DVZ16" s="33"/>
      <c r="DWA16" s="33"/>
      <c r="DWB16" s="33"/>
      <c r="DWC16" s="33"/>
      <c r="DWD16" s="33"/>
      <c r="DWE16" s="33"/>
      <c r="DWF16" s="33"/>
      <c r="DWG16" s="33"/>
      <c r="DWH16" s="33"/>
      <c r="DWI16" s="33"/>
      <c r="DWJ16" s="33"/>
      <c r="DWK16" s="33"/>
      <c r="DWL16" s="33"/>
      <c r="DWM16" s="33"/>
      <c r="DWN16" s="33"/>
      <c r="DWO16" s="33"/>
      <c r="DWP16" s="33"/>
      <c r="DWQ16" s="33"/>
      <c r="DWR16" s="33"/>
      <c r="DWS16" s="33"/>
      <c r="DWT16" s="33"/>
      <c r="DWU16" s="33"/>
      <c r="DWV16" s="33"/>
      <c r="DWW16" s="33"/>
      <c r="DWX16" s="33"/>
      <c r="DWY16" s="33"/>
      <c r="DWZ16" s="33"/>
      <c r="DXA16" s="33"/>
      <c r="DXB16" s="33"/>
      <c r="DXC16" s="33"/>
      <c r="DXD16" s="33"/>
      <c r="DXE16" s="33"/>
      <c r="DXF16" s="33"/>
      <c r="DXG16" s="33"/>
      <c r="DXH16" s="33"/>
      <c r="DXI16" s="33"/>
      <c r="DXJ16" s="33"/>
      <c r="DXK16" s="33"/>
      <c r="DXL16" s="33"/>
      <c r="DXM16" s="33"/>
      <c r="DXN16" s="33"/>
      <c r="DXO16" s="33"/>
      <c r="DXP16" s="33"/>
      <c r="DXQ16" s="33"/>
      <c r="DXR16" s="33"/>
      <c r="DXS16" s="33"/>
      <c r="DXT16" s="33"/>
      <c r="DXU16" s="33"/>
      <c r="DXV16" s="33"/>
      <c r="DXW16" s="33"/>
      <c r="DXX16" s="33"/>
      <c r="DXY16" s="33"/>
      <c r="DXZ16" s="33"/>
      <c r="DYA16" s="33"/>
      <c r="DYB16" s="33"/>
      <c r="DYC16" s="33"/>
      <c r="DYD16" s="33"/>
      <c r="DYE16" s="33"/>
      <c r="DYF16" s="33"/>
      <c r="DYG16" s="33"/>
      <c r="DYH16" s="33"/>
      <c r="DYI16" s="33"/>
      <c r="DYJ16" s="33"/>
      <c r="DYK16" s="33"/>
      <c r="DYL16" s="33"/>
      <c r="DYM16" s="33"/>
      <c r="DYN16" s="33"/>
      <c r="DYO16" s="33"/>
      <c r="DYP16" s="33"/>
      <c r="DYQ16" s="33"/>
      <c r="DYR16" s="33"/>
      <c r="DYS16" s="33"/>
      <c r="DYT16" s="33"/>
      <c r="DYU16" s="33"/>
      <c r="DYV16" s="33"/>
      <c r="DYW16" s="33"/>
      <c r="DYX16" s="33"/>
      <c r="DYY16" s="33"/>
      <c r="DYZ16" s="33"/>
      <c r="DZA16" s="33"/>
      <c r="DZB16" s="33"/>
      <c r="DZC16" s="33"/>
      <c r="DZD16" s="33"/>
      <c r="DZE16" s="33"/>
      <c r="DZF16" s="33"/>
      <c r="DZG16" s="33"/>
      <c r="DZH16" s="33"/>
      <c r="DZI16" s="33"/>
      <c r="DZJ16" s="33"/>
      <c r="DZK16" s="33"/>
      <c r="DZL16" s="33"/>
      <c r="DZM16" s="33"/>
      <c r="DZN16" s="33"/>
      <c r="DZO16" s="33"/>
      <c r="DZP16" s="33"/>
      <c r="DZQ16" s="33"/>
      <c r="DZR16" s="33"/>
      <c r="DZS16" s="33"/>
      <c r="DZT16" s="33"/>
      <c r="DZU16" s="33"/>
      <c r="DZV16" s="33"/>
      <c r="DZW16" s="33"/>
      <c r="DZX16" s="33"/>
      <c r="DZY16" s="33"/>
      <c r="DZZ16" s="33"/>
      <c r="EAA16" s="33"/>
      <c r="EAB16" s="33"/>
      <c r="EAC16" s="33"/>
      <c r="EAD16" s="33"/>
      <c r="EAE16" s="33"/>
      <c r="EAF16" s="33"/>
      <c r="EAG16" s="33"/>
      <c r="EAH16" s="33"/>
      <c r="EAI16" s="33"/>
      <c r="EAJ16" s="33"/>
      <c r="EAK16" s="33"/>
      <c r="EAL16" s="33"/>
      <c r="EAM16" s="33"/>
      <c r="EAN16" s="33"/>
      <c r="EAO16" s="33"/>
      <c r="EAP16" s="33"/>
      <c r="EAQ16" s="33"/>
      <c r="EAR16" s="33"/>
      <c r="EAS16" s="33"/>
      <c r="EAT16" s="33"/>
      <c r="EAU16" s="33"/>
      <c r="EAV16" s="33"/>
      <c r="EAW16" s="33"/>
      <c r="EAX16" s="33"/>
      <c r="EAY16" s="33"/>
      <c r="EAZ16" s="33"/>
      <c r="EBA16" s="33"/>
      <c r="EBB16" s="33"/>
      <c r="EBC16" s="33"/>
      <c r="EBD16" s="33"/>
      <c r="EBE16" s="33"/>
      <c r="EBF16" s="33"/>
      <c r="EBG16" s="33"/>
      <c r="EBH16" s="33"/>
      <c r="EBI16" s="33"/>
      <c r="EBJ16" s="33"/>
      <c r="EBK16" s="33"/>
      <c r="EBL16" s="33"/>
      <c r="EBM16" s="33"/>
      <c r="EBN16" s="33"/>
      <c r="EBO16" s="33"/>
      <c r="EBP16" s="33"/>
      <c r="EBQ16" s="33"/>
      <c r="EBR16" s="33"/>
      <c r="EBS16" s="33"/>
      <c r="EBT16" s="33"/>
      <c r="EBU16" s="33"/>
      <c r="EBV16" s="33"/>
      <c r="EBW16" s="33"/>
      <c r="EBX16" s="33"/>
      <c r="EBY16" s="33"/>
      <c r="EBZ16" s="33"/>
      <c r="ECA16" s="33"/>
      <c r="ECB16" s="33"/>
      <c r="ECC16" s="33"/>
      <c r="ECD16" s="33"/>
      <c r="ECE16" s="33"/>
      <c r="ECF16" s="33"/>
      <c r="ECG16" s="33"/>
      <c r="ECH16" s="33"/>
      <c r="ECI16" s="33"/>
      <c r="ECJ16" s="33"/>
      <c r="ECK16" s="33"/>
      <c r="ECL16" s="33"/>
      <c r="ECM16" s="33"/>
      <c r="ECN16" s="33"/>
      <c r="ECO16" s="33"/>
      <c r="ECP16" s="33"/>
      <c r="ECQ16" s="33"/>
      <c r="ECR16" s="33"/>
      <c r="ECS16" s="33"/>
      <c r="ECT16" s="33"/>
      <c r="ECU16" s="33"/>
      <c r="ECV16" s="33"/>
      <c r="ECW16" s="33"/>
      <c r="ECX16" s="33"/>
      <c r="ECY16" s="33"/>
      <c r="ECZ16" s="33"/>
      <c r="EDA16" s="33"/>
      <c r="EDB16" s="33"/>
      <c r="EDC16" s="33"/>
      <c r="EDD16" s="33"/>
      <c r="EDE16" s="33"/>
      <c r="EDF16" s="33"/>
      <c r="EDG16" s="33"/>
      <c r="EDH16" s="33"/>
      <c r="EDI16" s="33"/>
      <c r="EDJ16" s="33"/>
      <c r="EDK16" s="33"/>
      <c r="EDL16" s="33"/>
      <c r="EDM16" s="33"/>
      <c r="EDN16" s="33"/>
      <c r="EDO16" s="33"/>
      <c r="EDP16" s="33"/>
      <c r="EDQ16" s="33"/>
      <c r="EDR16" s="33"/>
      <c r="EDS16" s="33"/>
      <c r="EDT16" s="33"/>
      <c r="EDU16" s="33"/>
      <c r="EDV16" s="33"/>
      <c r="EDW16" s="33"/>
      <c r="EDX16" s="33"/>
      <c r="EDY16" s="33"/>
      <c r="EDZ16" s="33"/>
      <c r="EEA16" s="33"/>
      <c r="EEB16" s="33"/>
      <c r="EEC16" s="33"/>
      <c r="EED16" s="33"/>
      <c r="EEE16" s="33"/>
      <c r="EEF16" s="33"/>
      <c r="EEG16" s="33"/>
      <c r="EEH16" s="33"/>
      <c r="EEI16" s="33"/>
      <c r="EEJ16" s="33"/>
      <c r="EEK16" s="33"/>
      <c r="EEL16" s="33"/>
      <c r="EEM16" s="33"/>
      <c r="EEN16" s="33"/>
      <c r="EEO16" s="33"/>
      <c r="EEP16" s="33"/>
      <c r="EEQ16" s="33"/>
      <c r="EER16" s="33"/>
      <c r="EES16" s="33"/>
      <c r="EET16" s="33"/>
      <c r="EEU16" s="33"/>
      <c r="EEV16" s="33"/>
      <c r="EEW16" s="33"/>
      <c r="EEX16" s="33"/>
      <c r="EEY16" s="33"/>
      <c r="EEZ16" s="33"/>
      <c r="EFA16" s="33"/>
      <c r="EFB16" s="33"/>
      <c r="EFC16" s="33"/>
      <c r="EFD16" s="33"/>
      <c r="EFE16" s="33"/>
      <c r="EFF16" s="33"/>
      <c r="EFG16" s="33"/>
      <c r="EFH16" s="33"/>
      <c r="EFI16" s="33"/>
      <c r="EFJ16" s="33"/>
      <c r="EFK16" s="33"/>
      <c r="EFL16" s="33"/>
      <c r="EFM16" s="33"/>
      <c r="EFN16" s="33"/>
      <c r="EFO16" s="33"/>
      <c r="EFP16" s="33"/>
      <c r="EFQ16" s="33"/>
      <c r="EFR16" s="33"/>
      <c r="EFS16" s="33"/>
      <c r="EFT16" s="33"/>
      <c r="EFU16" s="33"/>
      <c r="EFV16" s="33"/>
      <c r="EFW16" s="33"/>
      <c r="EFX16" s="33"/>
      <c r="EFY16" s="33"/>
      <c r="EFZ16" s="33"/>
      <c r="EGA16" s="33"/>
      <c r="EGB16" s="33"/>
      <c r="EGC16" s="33"/>
      <c r="EGD16" s="33"/>
      <c r="EGE16" s="33"/>
      <c r="EGF16" s="33"/>
      <c r="EGG16" s="33"/>
      <c r="EGH16" s="33"/>
      <c r="EGI16" s="33"/>
      <c r="EGJ16" s="33"/>
      <c r="EGK16" s="33"/>
      <c r="EGL16" s="33"/>
      <c r="EGM16" s="33"/>
      <c r="EGN16" s="33"/>
      <c r="EGO16" s="33"/>
      <c r="EGP16" s="33"/>
      <c r="EGQ16" s="33"/>
      <c r="EGR16" s="33"/>
      <c r="EGS16" s="33"/>
      <c r="EGT16" s="33"/>
      <c r="EGU16" s="33"/>
      <c r="EGV16" s="33"/>
      <c r="EGW16" s="33"/>
      <c r="EGX16" s="33"/>
      <c r="EGY16" s="33"/>
      <c r="EGZ16" s="33"/>
      <c r="EHA16" s="33"/>
      <c r="EHB16" s="33"/>
      <c r="EHC16" s="33"/>
      <c r="EHD16" s="33"/>
      <c r="EHE16" s="33"/>
      <c r="EHF16" s="33"/>
      <c r="EHG16" s="33"/>
      <c r="EHH16" s="33"/>
      <c r="EHI16" s="33"/>
      <c r="EHJ16" s="33"/>
      <c r="EHK16" s="33"/>
      <c r="EHL16" s="33"/>
      <c r="EHM16" s="33"/>
      <c r="EHN16" s="33"/>
      <c r="EHO16" s="33"/>
      <c r="EHP16" s="33"/>
      <c r="EHQ16" s="33"/>
      <c r="EHR16" s="33"/>
      <c r="EHS16" s="33"/>
      <c r="EHT16" s="33"/>
      <c r="EHU16" s="33"/>
      <c r="EHV16" s="33"/>
      <c r="EHW16" s="33"/>
      <c r="EHX16" s="33"/>
      <c r="EHY16" s="33"/>
      <c r="EHZ16" s="33"/>
      <c r="EIA16" s="33"/>
      <c r="EIB16" s="33"/>
      <c r="EIC16" s="33"/>
      <c r="EID16" s="33"/>
      <c r="EIE16" s="33"/>
      <c r="EIF16" s="33"/>
      <c r="EIG16" s="33"/>
      <c r="EIH16" s="33"/>
      <c r="EII16" s="33"/>
      <c r="EIJ16" s="33"/>
      <c r="EIK16" s="33"/>
      <c r="EIL16" s="33"/>
      <c r="EIM16" s="33"/>
      <c r="EIN16" s="33"/>
      <c r="EIO16" s="33"/>
      <c r="EIP16" s="33"/>
      <c r="EIQ16" s="33"/>
      <c r="EIR16" s="33"/>
      <c r="EIS16" s="33"/>
      <c r="EIT16" s="33"/>
      <c r="EIU16" s="33"/>
      <c r="EIV16" s="33"/>
      <c r="EIW16" s="33"/>
      <c r="EIX16" s="33"/>
      <c r="EIY16" s="33"/>
      <c r="EIZ16" s="33"/>
      <c r="EJA16" s="33"/>
      <c r="EJB16" s="33"/>
      <c r="EJC16" s="33"/>
      <c r="EJD16" s="33"/>
      <c r="EJE16" s="33"/>
      <c r="EJF16" s="33"/>
      <c r="EJG16" s="33"/>
      <c r="EJH16" s="33"/>
      <c r="EJI16" s="33"/>
      <c r="EJJ16" s="33"/>
      <c r="EJK16" s="33"/>
      <c r="EJL16" s="33"/>
      <c r="EJM16" s="33"/>
      <c r="EJN16" s="33"/>
      <c r="EJO16" s="33"/>
      <c r="EJP16" s="33"/>
      <c r="EJQ16" s="33"/>
      <c r="EJR16" s="33"/>
      <c r="EJS16" s="33"/>
      <c r="EJT16" s="33"/>
      <c r="EJU16" s="33"/>
      <c r="EJV16" s="33"/>
      <c r="EJW16" s="33"/>
      <c r="EJX16" s="33"/>
      <c r="EJY16" s="33"/>
      <c r="EJZ16" s="33"/>
      <c r="EKA16" s="33"/>
      <c r="EKB16" s="33"/>
      <c r="EKC16" s="33"/>
      <c r="EKD16" s="33"/>
      <c r="EKE16" s="33"/>
      <c r="EKF16" s="33"/>
      <c r="EKG16" s="33"/>
      <c r="EKH16" s="33"/>
      <c r="EKI16" s="33"/>
      <c r="EKJ16" s="33"/>
      <c r="EKK16" s="33"/>
      <c r="EKL16" s="33"/>
      <c r="EKM16" s="33"/>
      <c r="EKN16" s="33"/>
      <c r="EKO16" s="33"/>
      <c r="EKP16" s="33"/>
      <c r="EKQ16" s="33"/>
      <c r="EKR16" s="33"/>
      <c r="EKS16" s="33"/>
      <c r="EKT16" s="33"/>
      <c r="EKU16" s="33"/>
      <c r="EKV16" s="33"/>
      <c r="EKW16" s="33"/>
      <c r="EKX16" s="33"/>
      <c r="EKY16" s="33"/>
      <c r="EKZ16" s="33"/>
      <c r="ELA16" s="33"/>
      <c r="ELB16" s="33"/>
      <c r="ELC16" s="33"/>
      <c r="ELD16" s="33"/>
      <c r="ELE16" s="33"/>
      <c r="ELF16" s="33"/>
      <c r="ELG16" s="33"/>
      <c r="ELH16" s="33"/>
      <c r="ELI16" s="33"/>
      <c r="ELJ16" s="33"/>
      <c r="ELK16" s="33"/>
      <c r="ELL16" s="33"/>
      <c r="ELM16" s="33"/>
      <c r="ELN16" s="33"/>
      <c r="ELO16" s="33"/>
      <c r="ELP16" s="33"/>
      <c r="ELQ16" s="33"/>
      <c r="ELR16" s="33"/>
      <c r="ELS16" s="33"/>
      <c r="ELT16" s="33"/>
      <c r="ELU16" s="33"/>
      <c r="ELV16" s="33"/>
      <c r="ELW16" s="33"/>
      <c r="ELX16" s="33"/>
      <c r="ELY16" s="33"/>
      <c r="ELZ16" s="33"/>
      <c r="EMA16" s="33"/>
      <c r="EMB16" s="33"/>
      <c r="EMC16" s="33"/>
      <c r="EMD16" s="33"/>
      <c r="EME16" s="33"/>
      <c r="EMF16" s="33"/>
      <c r="EMG16" s="33"/>
      <c r="EMH16" s="33"/>
      <c r="EMI16" s="33"/>
      <c r="EMJ16" s="33"/>
      <c r="EMK16" s="33"/>
      <c r="EML16" s="33"/>
      <c r="EMM16" s="33"/>
      <c r="EMN16" s="33"/>
      <c r="EMO16" s="33"/>
      <c r="EMP16" s="33"/>
      <c r="EMQ16" s="33"/>
      <c r="EMR16" s="33"/>
      <c r="EMS16" s="33"/>
      <c r="EMT16" s="33"/>
      <c r="EMU16" s="33"/>
      <c r="EMV16" s="33"/>
      <c r="EMW16" s="33"/>
      <c r="EMX16" s="33"/>
      <c r="EMY16" s="33"/>
      <c r="EMZ16" s="33"/>
      <c r="ENA16" s="33"/>
      <c r="ENB16" s="33"/>
      <c r="ENC16" s="33"/>
      <c r="END16" s="33"/>
      <c r="ENE16" s="33"/>
      <c r="ENF16" s="33"/>
      <c r="ENG16" s="33"/>
      <c r="ENH16" s="33"/>
      <c r="ENI16" s="33"/>
      <c r="ENJ16" s="33"/>
      <c r="ENK16" s="33"/>
      <c r="ENL16" s="33"/>
      <c r="ENM16" s="33"/>
      <c r="ENN16" s="33"/>
      <c r="ENO16" s="33"/>
      <c r="ENP16" s="33"/>
      <c r="ENQ16" s="33"/>
      <c r="ENR16" s="33"/>
      <c r="ENS16" s="33"/>
      <c r="ENT16" s="33"/>
      <c r="ENU16" s="33"/>
      <c r="ENV16" s="33"/>
      <c r="ENW16" s="33"/>
      <c r="ENX16" s="33"/>
      <c r="ENY16" s="33"/>
      <c r="ENZ16" s="33"/>
      <c r="EOA16" s="33"/>
      <c r="EOB16" s="33"/>
      <c r="EOC16" s="33"/>
      <c r="EOD16" s="33"/>
      <c r="EOE16" s="33"/>
      <c r="EOF16" s="33"/>
      <c r="EOG16" s="33"/>
      <c r="EOH16" s="33"/>
      <c r="EOI16" s="33"/>
      <c r="EOJ16" s="33"/>
      <c r="EOK16" s="33"/>
      <c r="EOL16" s="33"/>
      <c r="EOM16" s="33"/>
      <c r="EON16" s="33"/>
      <c r="EOO16" s="33"/>
      <c r="EOP16" s="33"/>
      <c r="EOQ16" s="33"/>
      <c r="EOR16" s="33"/>
      <c r="EOS16" s="33"/>
      <c r="EOT16" s="33"/>
      <c r="EOU16" s="33"/>
      <c r="EOV16" s="33"/>
      <c r="EOW16" s="33"/>
      <c r="EOX16" s="33"/>
      <c r="EOY16" s="33"/>
      <c r="EOZ16" s="33"/>
      <c r="EPA16" s="33"/>
      <c r="EPB16" s="33"/>
      <c r="EPC16" s="33"/>
      <c r="EPD16" s="33"/>
      <c r="EPE16" s="33"/>
      <c r="EPF16" s="33"/>
      <c r="EPG16" s="33"/>
      <c r="EPH16" s="33"/>
      <c r="EPI16" s="33"/>
      <c r="EPJ16" s="33"/>
      <c r="EPK16" s="33"/>
      <c r="EPL16" s="33"/>
      <c r="EPM16" s="33"/>
      <c r="EPN16" s="33"/>
      <c r="EPO16" s="33"/>
      <c r="EPP16" s="33"/>
      <c r="EPQ16" s="33"/>
      <c r="EPR16" s="33"/>
      <c r="EPS16" s="33"/>
      <c r="EPT16" s="33"/>
      <c r="EPU16" s="33"/>
      <c r="EPV16" s="33"/>
      <c r="EPW16" s="33"/>
      <c r="EPX16" s="33"/>
      <c r="EPY16" s="33"/>
      <c r="EPZ16" s="33"/>
      <c r="EQA16" s="33"/>
      <c r="EQB16" s="33"/>
      <c r="EQC16" s="33"/>
      <c r="EQD16" s="33"/>
      <c r="EQE16" s="33"/>
      <c r="EQF16" s="33"/>
      <c r="EQG16" s="33"/>
      <c r="EQH16" s="33"/>
      <c r="EQI16" s="33"/>
      <c r="EQJ16" s="33"/>
      <c r="EQK16" s="33"/>
      <c r="EQL16" s="33"/>
      <c r="EQM16" s="33"/>
      <c r="EQN16" s="33"/>
      <c r="EQO16" s="33"/>
      <c r="EQP16" s="33"/>
      <c r="EQQ16" s="33"/>
      <c r="EQR16" s="33"/>
      <c r="EQS16" s="33"/>
      <c r="EQT16" s="33"/>
      <c r="EQU16" s="33"/>
      <c r="EQV16" s="33"/>
      <c r="EQW16" s="33"/>
      <c r="EQX16" s="33"/>
      <c r="EQY16" s="33"/>
      <c r="EQZ16" s="33"/>
      <c r="ERA16" s="33"/>
      <c r="ERB16" s="33"/>
      <c r="ERC16" s="33"/>
      <c r="ERD16" s="33"/>
      <c r="ERE16" s="33"/>
      <c r="ERF16" s="33"/>
      <c r="ERG16" s="33"/>
      <c r="ERH16" s="33"/>
      <c r="ERI16" s="33"/>
      <c r="ERJ16" s="33"/>
      <c r="ERK16" s="33"/>
      <c r="ERL16" s="33"/>
      <c r="ERM16" s="33"/>
      <c r="ERN16" s="33"/>
      <c r="ERO16" s="33"/>
      <c r="ERP16" s="33"/>
      <c r="ERQ16" s="33"/>
      <c r="ERR16" s="33"/>
      <c r="ERS16" s="33"/>
      <c r="ERT16" s="33"/>
      <c r="ERU16" s="33"/>
      <c r="ERV16" s="33"/>
      <c r="ERW16" s="33"/>
      <c r="ERX16" s="33"/>
      <c r="ERY16" s="33"/>
      <c r="ERZ16" s="33"/>
      <c r="ESA16" s="33"/>
      <c r="ESB16" s="33"/>
      <c r="ESC16" s="33"/>
      <c r="ESD16" s="33"/>
      <c r="ESE16" s="33"/>
      <c r="ESF16" s="33"/>
      <c r="ESG16" s="33"/>
      <c r="ESH16" s="33"/>
      <c r="ESI16" s="33"/>
      <c r="ESJ16" s="33"/>
      <c r="ESK16" s="33"/>
      <c r="ESL16" s="33"/>
      <c r="ESM16" s="33"/>
      <c r="ESN16" s="33"/>
      <c r="ESO16" s="33"/>
      <c r="ESP16" s="33"/>
      <c r="ESQ16" s="33"/>
      <c r="ESR16" s="33"/>
      <c r="ESS16" s="33"/>
      <c r="EST16" s="33"/>
      <c r="ESU16" s="33"/>
      <c r="ESV16" s="33"/>
      <c r="ESW16" s="33"/>
      <c r="ESX16" s="33"/>
      <c r="ESY16" s="33"/>
      <c r="ESZ16" s="33"/>
      <c r="ETA16" s="33"/>
      <c r="ETB16" s="33"/>
      <c r="ETC16" s="33"/>
      <c r="ETD16" s="33"/>
      <c r="ETE16" s="33"/>
      <c r="ETF16" s="33"/>
      <c r="ETG16" s="33"/>
      <c r="ETH16" s="33"/>
      <c r="ETI16" s="33"/>
      <c r="ETJ16" s="33"/>
      <c r="ETK16" s="33"/>
      <c r="ETL16" s="33"/>
      <c r="ETM16" s="33"/>
      <c r="ETN16" s="33"/>
      <c r="ETO16" s="33"/>
      <c r="ETP16" s="33"/>
      <c r="ETQ16" s="33"/>
      <c r="ETR16" s="33"/>
      <c r="ETS16" s="33"/>
      <c r="ETT16" s="33"/>
      <c r="ETU16" s="33"/>
      <c r="ETV16" s="33"/>
      <c r="ETW16" s="33"/>
      <c r="ETX16" s="33"/>
      <c r="ETY16" s="33"/>
      <c r="ETZ16" s="33"/>
      <c r="EUA16" s="33"/>
      <c r="EUB16" s="33"/>
      <c r="EUC16" s="33"/>
      <c r="EUD16" s="33"/>
      <c r="EUE16" s="33"/>
      <c r="EUF16" s="33"/>
      <c r="EUG16" s="33"/>
      <c r="EUH16" s="33"/>
      <c r="EUI16" s="33"/>
      <c r="EUJ16" s="33"/>
      <c r="EUK16" s="33"/>
      <c r="EUL16" s="33"/>
      <c r="EUM16" s="33"/>
      <c r="EUN16" s="33"/>
      <c r="EUO16" s="33"/>
      <c r="EUP16" s="33"/>
      <c r="EUQ16" s="33"/>
      <c r="EUR16" s="33"/>
      <c r="EUS16" s="33"/>
      <c r="EUT16" s="33"/>
      <c r="EUU16" s="33"/>
      <c r="EUV16" s="33"/>
      <c r="EUW16" s="33"/>
      <c r="EUX16" s="33"/>
      <c r="EUY16" s="33"/>
      <c r="EUZ16" s="33"/>
      <c r="EVA16" s="33"/>
      <c r="EVB16" s="33"/>
      <c r="EVC16" s="33"/>
      <c r="EVD16" s="33"/>
      <c r="EVE16" s="33"/>
      <c r="EVF16" s="33"/>
      <c r="EVG16" s="33"/>
      <c r="EVH16" s="33"/>
      <c r="EVI16" s="33"/>
      <c r="EVJ16" s="33"/>
      <c r="EVK16" s="33"/>
      <c r="EVL16" s="33"/>
      <c r="EVM16" s="33"/>
      <c r="EVN16" s="33"/>
      <c r="EVO16" s="33"/>
      <c r="EVP16" s="33"/>
      <c r="EVQ16" s="33"/>
      <c r="EVR16" s="33"/>
      <c r="EVS16" s="33"/>
      <c r="EVT16" s="33"/>
      <c r="EVU16" s="33"/>
      <c r="EVV16" s="33"/>
      <c r="EVW16" s="33"/>
      <c r="EVX16" s="33"/>
      <c r="EVY16" s="33"/>
      <c r="EVZ16" s="33"/>
      <c r="EWA16" s="33"/>
      <c r="EWB16" s="33"/>
      <c r="EWC16" s="33"/>
      <c r="EWD16" s="33"/>
      <c r="EWE16" s="33"/>
      <c r="EWF16" s="33"/>
      <c r="EWG16" s="33"/>
      <c r="EWH16" s="33"/>
      <c r="EWI16" s="33"/>
      <c r="EWJ16" s="33"/>
      <c r="EWK16" s="33"/>
      <c r="EWL16" s="33"/>
      <c r="EWM16" s="33"/>
      <c r="EWN16" s="33"/>
      <c r="EWO16" s="33"/>
      <c r="EWP16" s="33"/>
      <c r="EWQ16" s="33"/>
      <c r="EWR16" s="33"/>
      <c r="EWS16" s="33"/>
      <c r="EWT16" s="33"/>
      <c r="EWU16" s="33"/>
      <c r="EWV16" s="33"/>
      <c r="EWW16" s="33"/>
      <c r="EWX16" s="33"/>
      <c r="EWY16" s="33"/>
      <c r="EWZ16" s="33"/>
      <c r="EXA16" s="33"/>
      <c r="EXB16" s="33"/>
      <c r="EXC16" s="33"/>
      <c r="EXD16" s="33"/>
      <c r="EXE16" s="33"/>
      <c r="EXF16" s="33"/>
      <c r="EXG16" s="33"/>
      <c r="EXH16" s="33"/>
      <c r="EXI16" s="33"/>
      <c r="EXJ16" s="33"/>
      <c r="EXK16" s="33"/>
      <c r="EXL16" s="33"/>
      <c r="EXM16" s="33"/>
      <c r="EXN16" s="33"/>
      <c r="EXO16" s="33"/>
      <c r="EXP16" s="33"/>
      <c r="EXQ16" s="33"/>
      <c r="EXR16" s="33"/>
      <c r="EXS16" s="33"/>
      <c r="EXT16" s="33"/>
      <c r="EXU16" s="33"/>
      <c r="EXV16" s="33"/>
      <c r="EXW16" s="33"/>
      <c r="EXX16" s="33"/>
      <c r="EXY16" s="33"/>
      <c r="EXZ16" s="33"/>
      <c r="EYA16" s="33"/>
      <c r="EYB16" s="33"/>
      <c r="EYC16" s="33"/>
      <c r="EYD16" s="33"/>
      <c r="EYE16" s="33"/>
      <c r="EYF16" s="33"/>
      <c r="EYG16" s="33"/>
      <c r="EYH16" s="33"/>
      <c r="EYI16" s="33"/>
      <c r="EYJ16" s="33"/>
      <c r="EYK16" s="33"/>
      <c r="EYL16" s="33"/>
      <c r="EYM16" s="33"/>
      <c r="EYN16" s="33"/>
      <c r="EYO16" s="33"/>
      <c r="EYP16" s="33"/>
      <c r="EYQ16" s="33"/>
      <c r="EYR16" s="33"/>
      <c r="EYS16" s="33"/>
      <c r="EYT16" s="33"/>
      <c r="EYU16" s="33"/>
      <c r="EYV16" s="33"/>
      <c r="EYW16" s="33"/>
      <c r="EYX16" s="33"/>
      <c r="EYY16" s="33"/>
      <c r="EYZ16" s="33"/>
      <c r="EZA16" s="33"/>
      <c r="EZB16" s="33"/>
      <c r="EZC16" s="33"/>
      <c r="EZD16" s="33"/>
      <c r="EZE16" s="33"/>
      <c r="EZF16" s="33"/>
      <c r="EZG16" s="33"/>
      <c r="EZH16" s="33"/>
      <c r="EZI16" s="33"/>
      <c r="EZJ16" s="33"/>
      <c r="EZK16" s="33"/>
      <c r="EZL16" s="33"/>
      <c r="EZM16" s="33"/>
      <c r="EZN16" s="33"/>
      <c r="EZO16" s="33"/>
      <c r="EZP16" s="33"/>
      <c r="EZQ16" s="33"/>
      <c r="EZR16" s="33"/>
      <c r="EZS16" s="33"/>
      <c r="EZT16" s="33"/>
      <c r="EZU16" s="33"/>
      <c r="EZV16" s="33"/>
      <c r="EZW16" s="33"/>
      <c r="EZX16" s="33"/>
      <c r="EZY16" s="33"/>
      <c r="EZZ16" s="33"/>
      <c r="FAA16" s="33"/>
      <c r="FAB16" s="33"/>
      <c r="FAC16" s="33"/>
      <c r="FAD16" s="33"/>
      <c r="FAE16" s="33"/>
      <c r="FAF16" s="33"/>
      <c r="FAG16" s="33"/>
      <c r="FAH16" s="33"/>
      <c r="FAI16" s="33"/>
      <c r="FAJ16" s="33"/>
      <c r="FAK16" s="33"/>
      <c r="FAL16" s="33"/>
      <c r="FAM16" s="33"/>
      <c r="FAN16" s="33"/>
      <c r="FAO16" s="33"/>
      <c r="FAP16" s="33"/>
      <c r="FAQ16" s="33"/>
      <c r="FAR16" s="33"/>
      <c r="FAS16" s="33"/>
      <c r="FAT16" s="33"/>
      <c r="FAU16" s="33"/>
      <c r="FAV16" s="33"/>
      <c r="FAW16" s="33"/>
      <c r="FAX16" s="33"/>
      <c r="FAY16" s="33"/>
      <c r="FAZ16" s="33"/>
      <c r="FBA16" s="33"/>
      <c r="FBB16" s="33"/>
      <c r="FBC16" s="33"/>
      <c r="FBD16" s="33"/>
      <c r="FBE16" s="33"/>
      <c r="FBF16" s="33"/>
      <c r="FBG16" s="33"/>
      <c r="FBH16" s="33"/>
      <c r="FBI16" s="33"/>
      <c r="FBJ16" s="33"/>
      <c r="FBK16" s="33"/>
      <c r="FBL16" s="33"/>
      <c r="FBM16" s="33"/>
      <c r="FBN16" s="33"/>
      <c r="FBO16" s="33"/>
      <c r="FBP16" s="33"/>
      <c r="FBQ16" s="33"/>
      <c r="FBR16" s="33"/>
      <c r="FBS16" s="33"/>
      <c r="FBT16" s="33"/>
      <c r="FBU16" s="33"/>
      <c r="FBV16" s="33"/>
      <c r="FBW16" s="33"/>
      <c r="FBX16" s="33"/>
      <c r="FBY16" s="33"/>
      <c r="FBZ16" s="33"/>
      <c r="FCA16" s="33"/>
      <c r="FCB16" s="33"/>
      <c r="FCC16" s="33"/>
      <c r="FCD16" s="33"/>
      <c r="FCE16" s="33"/>
      <c r="FCF16" s="33"/>
      <c r="FCG16" s="33"/>
      <c r="FCH16" s="33"/>
      <c r="FCI16" s="33"/>
      <c r="FCJ16" s="33"/>
      <c r="FCK16" s="33"/>
      <c r="FCL16" s="33"/>
      <c r="FCM16" s="33"/>
      <c r="FCN16" s="33"/>
      <c r="FCO16" s="33"/>
      <c r="FCP16" s="33"/>
      <c r="FCQ16" s="33"/>
      <c r="FCR16" s="33"/>
      <c r="FCS16" s="33"/>
      <c r="FCT16" s="33"/>
      <c r="FCU16" s="33"/>
      <c r="FCV16" s="33"/>
      <c r="FCW16" s="33"/>
      <c r="FCX16" s="33"/>
      <c r="FCY16" s="33"/>
      <c r="FCZ16" s="33"/>
      <c r="FDA16" s="33"/>
      <c r="FDB16" s="33"/>
      <c r="FDC16" s="33"/>
      <c r="FDD16" s="33"/>
      <c r="FDE16" s="33"/>
      <c r="FDF16" s="33"/>
      <c r="FDG16" s="33"/>
      <c r="FDH16" s="33"/>
      <c r="FDI16" s="33"/>
      <c r="FDJ16" s="33"/>
      <c r="FDK16" s="33"/>
      <c r="FDL16" s="33"/>
      <c r="FDM16" s="33"/>
      <c r="FDN16" s="33"/>
      <c r="FDO16" s="33"/>
      <c r="FDP16" s="33"/>
      <c r="FDQ16" s="33"/>
      <c r="FDR16" s="33"/>
      <c r="FDS16" s="33"/>
      <c r="FDT16" s="33"/>
      <c r="FDU16" s="33"/>
      <c r="FDV16" s="33"/>
      <c r="FDW16" s="33"/>
      <c r="FDX16" s="33"/>
      <c r="FDY16" s="33"/>
      <c r="FDZ16" s="33"/>
      <c r="FEA16" s="33"/>
      <c r="FEB16" s="33"/>
      <c r="FEC16" s="33"/>
      <c r="FED16" s="33"/>
      <c r="FEE16" s="33"/>
      <c r="FEF16" s="33"/>
      <c r="FEG16" s="33"/>
      <c r="FEH16" s="33"/>
      <c r="FEI16" s="33"/>
      <c r="FEJ16" s="33"/>
      <c r="FEK16" s="33"/>
      <c r="FEL16" s="33"/>
      <c r="FEM16" s="33"/>
      <c r="FEN16" s="33"/>
      <c r="FEO16" s="33"/>
      <c r="FEP16" s="33"/>
      <c r="FEQ16" s="33"/>
      <c r="FER16" s="33"/>
      <c r="FES16" s="33"/>
      <c r="FET16" s="33"/>
      <c r="FEU16" s="33"/>
      <c r="FEV16" s="33"/>
      <c r="FEW16" s="33"/>
      <c r="FEX16" s="33"/>
      <c r="FEY16" s="33"/>
      <c r="FEZ16" s="33"/>
      <c r="FFA16" s="33"/>
      <c r="FFB16" s="33"/>
      <c r="FFC16" s="33"/>
      <c r="FFD16" s="33"/>
      <c r="FFE16" s="33"/>
      <c r="FFF16" s="33"/>
      <c r="FFG16" s="33"/>
      <c r="FFH16" s="33"/>
      <c r="FFI16" s="33"/>
      <c r="FFJ16" s="33"/>
      <c r="FFK16" s="33"/>
      <c r="FFL16" s="33"/>
      <c r="FFM16" s="33"/>
      <c r="FFN16" s="33"/>
      <c r="FFO16" s="33"/>
      <c r="FFP16" s="33"/>
      <c r="FFQ16" s="33"/>
      <c r="FFR16" s="33"/>
      <c r="FFS16" s="33"/>
      <c r="FFT16" s="33"/>
      <c r="FFU16" s="33"/>
      <c r="FFV16" s="33"/>
      <c r="FFW16" s="33"/>
      <c r="FFX16" s="33"/>
      <c r="FFY16" s="33"/>
      <c r="FFZ16" s="33"/>
      <c r="FGA16" s="33"/>
      <c r="FGB16" s="33"/>
      <c r="FGC16" s="33"/>
      <c r="FGD16" s="33"/>
      <c r="FGE16" s="33"/>
      <c r="FGF16" s="33"/>
      <c r="FGG16" s="33"/>
      <c r="FGH16" s="33"/>
      <c r="FGI16" s="33"/>
      <c r="FGJ16" s="33"/>
      <c r="FGK16" s="33"/>
      <c r="FGL16" s="33"/>
      <c r="FGM16" s="33"/>
      <c r="FGN16" s="33"/>
      <c r="FGO16" s="33"/>
      <c r="FGP16" s="33"/>
      <c r="FGQ16" s="33"/>
      <c r="FGR16" s="33"/>
      <c r="FGS16" s="33"/>
      <c r="FGT16" s="33"/>
      <c r="FGU16" s="33"/>
      <c r="FGV16" s="33"/>
      <c r="FGW16" s="33"/>
      <c r="FGX16" s="33"/>
      <c r="FGY16" s="33"/>
      <c r="FGZ16" s="33"/>
      <c r="FHA16" s="33"/>
      <c r="FHB16" s="33"/>
      <c r="FHC16" s="33"/>
      <c r="FHD16" s="33"/>
      <c r="FHE16" s="33"/>
      <c r="FHF16" s="33"/>
      <c r="FHG16" s="33"/>
      <c r="FHH16" s="33"/>
      <c r="FHI16" s="33"/>
      <c r="FHJ16" s="33"/>
      <c r="FHK16" s="33"/>
      <c r="FHL16" s="33"/>
      <c r="FHM16" s="33"/>
      <c r="FHN16" s="33"/>
      <c r="FHO16" s="33"/>
      <c r="FHP16" s="33"/>
      <c r="FHQ16" s="33"/>
      <c r="FHR16" s="33"/>
      <c r="FHS16" s="33"/>
      <c r="FHT16" s="33"/>
      <c r="FHU16" s="33"/>
      <c r="FHV16" s="33"/>
      <c r="FHW16" s="33"/>
      <c r="FHX16" s="33"/>
      <c r="FHY16" s="33"/>
      <c r="FHZ16" s="33"/>
      <c r="FIA16" s="33"/>
      <c r="FIB16" s="33"/>
      <c r="FIC16" s="33"/>
      <c r="FID16" s="33"/>
      <c r="FIE16" s="33"/>
      <c r="FIF16" s="33"/>
      <c r="FIG16" s="33"/>
      <c r="FIH16" s="33"/>
      <c r="FII16" s="33"/>
      <c r="FIJ16" s="33"/>
      <c r="FIK16" s="33"/>
      <c r="FIL16" s="33"/>
      <c r="FIM16" s="33"/>
      <c r="FIN16" s="33"/>
      <c r="FIO16" s="33"/>
      <c r="FIP16" s="33"/>
      <c r="FIQ16" s="33"/>
      <c r="FIR16" s="33"/>
      <c r="FIS16" s="33"/>
      <c r="FIT16" s="33"/>
      <c r="FIU16" s="33"/>
      <c r="FIV16" s="33"/>
      <c r="FIW16" s="33"/>
      <c r="FIX16" s="33"/>
      <c r="FIY16" s="33"/>
      <c r="FIZ16" s="33"/>
      <c r="FJA16" s="33"/>
      <c r="FJB16" s="33"/>
      <c r="FJC16" s="33"/>
      <c r="FJD16" s="33"/>
      <c r="FJE16" s="33"/>
      <c r="FJF16" s="33"/>
      <c r="FJG16" s="33"/>
      <c r="FJH16" s="33"/>
      <c r="FJI16" s="33"/>
      <c r="FJJ16" s="33"/>
      <c r="FJK16" s="33"/>
      <c r="FJL16" s="33"/>
      <c r="FJM16" s="33"/>
      <c r="FJN16" s="33"/>
      <c r="FJO16" s="33"/>
      <c r="FJP16" s="33"/>
      <c r="FJQ16" s="33"/>
      <c r="FJR16" s="33"/>
      <c r="FJS16" s="33"/>
      <c r="FJT16" s="33"/>
      <c r="FJU16" s="33"/>
      <c r="FJV16" s="33"/>
      <c r="FJW16" s="33"/>
      <c r="FJX16" s="33"/>
      <c r="FJY16" s="33"/>
      <c r="FJZ16" s="33"/>
      <c r="FKA16" s="33"/>
      <c r="FKB16" s="33"/>
      <c r="FKC16" s="33"/>
      <c r="FKD16" s="33"/>
      <c r="FKE16" s="33"/>
      <c r="FKF16" s="33"/>
      <c r="FKG16" s="33"/>
      <c r="FKH16" s="33"/>
      <c r="FKI16" s="33"/>
      <c r="FKJ16" s="33"/>
      <c r="FKK16" s="33"/>
      <c r="FKL16" s="33"/>
      <c r="FKM16" s="33"/>
      <c r="FKN16" s="33"/>
      <c r="FKO16" s="33"/>
      <c r="FKP16" s="33"/>
      <c r="FKQ16" s="33"/>
      <c r="FKR16" s="33"/>
      <c r="FKS16" s="33"/>
      <c r="FKT16" s="33"/>
      <c r="FKU16" s="33"/>
      <c r="FKV16" s="33"/>
      <c r="FKW16" s="33"/>
      <c r="FKX16" s="33"/>
      <c r="FKY16" s="33"/>
      <c r="FKZ16" s="33"/>
      <c r="FLA16" s="33"/>
      <c r="FLB16" s="33"/>
      <c r="FLC16" s="33"/>
      <c r="FLD16" s="33"/>
      <c r="FLE16" s="33"/>
      <c r="FLF16" s="33"/>
      <c r="FLG16" s="33"/>
      <c r="FLH16" s="33"/>
      <c r="FLI16" s="33"/>
      <c r="FLJ16" s="33"/>
      <c r="FLK16" s="33"/>
      <c r="FLL16" s="33"/>
      <c r="FLM16" s="33"/>
      <c r="FLN16" s="33"/>
      <c r="FLO16" s="33"/>
      <c r="FLP16" s="33"/>
      <c r="FLQ16" s="33"/>
      <c r="FLR16" s="33"/>
      <c r="FLS16" s="33"/>
      <c r="FLT16" s="33"/>
      <c r="FLU16" s="33"/>
      <c r="FLV16" s="33"/>
      <c r="FLW16" s="33"/>
      <c r="FLX16" s="33"/>
      <c r="FLY16" s="33"/>
      <c r="FLZ16" s="33"/>
      <c r="FMA16" s="33"/>
      <c r="FMB16" s="33"/>
      <c r="FMC16" s="33"/>
      <c r="FMD16" s="33"/>
      <c r="FME16" s="33"/>
      <c r="FMF16" s="33"/>
      <c r="FMG16" s="33"/>
      <c r="FMH16" s="33"/>
      <c r="FMI16" s="33"/>
      <c r="FMJ16" s="33"/>
      <c r="FMK16" s="33"/>
      <c r="FML16" s="33"/>
      <c r="FMM16" s="33"/>
      <c r="FMN16" s="33"/>
      <c r="FMO16" s="33"/>
      <c r="FMP16" s="33"/>
      <c r="FMQ16" s="33"/>
      <c r="FMR16" s="33"/>
      <c r="FMS16" s="33"/>
      <c r="FMT16" s="33"/>
      <c r="FMU16" s="33"/>
      <c r="FMV16" s="33"/>
      <c r="FMW16" s="33"/>
      <c r="FMX16" s="33"/>
      <c r="FMY16" s="33"/>
      <c r="FMZ16" s="33"/>
      <c r="FNA16" s="33"/>
      <c r="FNB16" s="33"/>
      <c r="FNC16" s="33"/>
      <c r="FND16" s="33"/>
      <c r="FNE16" s="33"/>
      <c r="FNF16" s="33"/>
      <c r="FNG16" s="33"/>
      <c r="FNH16" s="33"/>
      <c r="FNI16" s="33"/>
      <c r="FNJ16" s="33"/>
      <c r="FNK16" s="33"/>
      <c r="FNL16" s="33"/>
      <c r="FNM16" s="33"/>
      <c r="FNN16" s="33"/>
      <c r="FNO16" s="33"/>
      <c r="FNP16" s="33"/>
      <c r="FNQ16" s="33"/>
      <c r="FNR16" s="33"/>
      <c r="FNS16" s="33"/>
      <c r="FNT16" s="33"/>
      <c r="FNU16" s="33"/>
      <c r="FNV16" s="33"/>
      <c r="FNW16" s="33"/>
      <c r="FNX16" s="33"/>
      <c r="FNY16" s="33"/>
      <c r="FNZ16" s="33"/>
      <c r="FOA16" s="33"/>
      <c r="FOB16" s="33"/>
      <c r="FOC16" s="33"/>
      <c r="FOD16" s="33"/>
      <c r="FOE16" s="33"/>
      <c r="FOF16" s="33"/>
      <c r="FOG16" s="33"/>
      <c r="FOH16" s="33"/>
      <c r="FOI16" s="33"/>
      <c r="FOJ16" s="33"/>
      <c r="FOK16" s="33"/>
      <c r="FOL16" s="33"/>
      <c r="FOM16" s="33"/>
      <c r="FON16" s="33"/>
      <c r="FOO16" s="33"/>
      <c r="FOP16" s="33"/>
      <c r="FOQ16" s="33"/>
      <c r="FOR16" s="33"/>
      <c r="FOS16" s="33"/>
      <c r="FOT16" s="33"/>
      <c r="FOU16" s="33"/>
      <c r="FOV16" s="33"/>
      <c r="FOW16" s="33"/>
      <c r="FOX16" s="33"/>
      <c r="FOY16" s="33"/>
      <c r="FOZ16" s="33"/>
      <c r="FPA16" s="33"/>
      <c r="FPB16" s="33"/>
      <c r="FPC16" s="33"/>
      <c r="FPD16" s="33"/>
      <c r="FPE16" s="33"/>
      <c r="FPF16" s="33"/>
      <c r="FPG16" s="33"/>
      <c r="FPH16" s="33"/>
      <c r="FPI16" s="33"/>
      <c r="FPJ16" s="33"/>
      <c r="FPK16" s="33"/>
      <c r="FPL16" s="33"/>
      <c r="FPM16" s="33"/>
      <c r="FPN16" s="33"/>
      <c r="FPO16" s="33"/>
      <c r="FPP16" s="33"/>
      <c r="FPQ16" s="33"/>
      <c r="FPR16" s="33"/>
      <c r="FPS16" s="33"/>
      <c r="FPT16" s="33"/>
      <c r="FPU16" s="33"/>
      <c r="FPV16" s="33"/>
      <c r="FPW16" s="33"/>
      <c r="FPX16" s="33"/>
      <c r="FPY16" s="33"/>
      <c r="FPZ16" s="33"/>
      <c r="FQA16" s="33"/>
      <c r="FQB16" s="33"/>
      <c r="FQC16" s="33"/>
      <c r="FQD16" s="33"/>
      <c r="FQE16" s="33"/>
      <c r="FQF16" s="33"/>
      <c r="FQG16" s="33"/>
      <c r="FQH16" s="33"/>
      <c r="FQI16" s="33"/>
      <c r="FQJ16" s="33"/>
      <c r="FQK16" s="33"/>
      <c r="FQL16" s="33"/>
      <c r="FQM16" s="33"/>
      <c r="FQN16" s="33"/>
      <c r="FQO16" s="33"/>
      <c r="FQP16" s="33"/>
      <c r="FQQ16" s="33"/>
      <c r="FQR16" s="33"/>
      <c r="FQS16" s="33"/>
      <c r="FQT16" s="33"/>
      <c r="FQU16" s="33"/>
      <c r="FQV16" s="33"/>
      <c r="FQW16" s="33"/>
      <c r="FQX16" s="33"/>
      <c r="FQY16" s="33"/>
      <c r="FQZ16" s="33"/>
      <c r="FRA16" s="33"/>
      <c r="FRB16" s="33"/>
      <c r="FRC16" s="33"/>
      <c r="FRD16" s="33"/>
      <c r="FRE16" s="33"/>
      <c r="FRF16" s="33"/>
      <c r="FRG16" s="33"/>
      <c r="FRH16" s="33"/>
      <c r="FRI16" s="33"/>
      <c r="FRJ16" s="33"/>
      <c r="FRK16" s="33"/>
      <c r="FRL16" s="33"/>
      <c r="FRM16" s="33"/>
      <c r="FRN16" s="33"/>
      <c r="FRO16" s="33"/>
      <c r="FRP16" s="33"/>
      <c r="FRQ16" s="33"/>
      <c r="FRR16" s="33"/>
      <c r="FRS16" s="33"/>
      <c r="FRT16" s="33"/>
      <c r="FRU16" s="33"/>
      <c r="FRV16" s="33"/>
      <c r="FRW16" s="33"/>
      <c r="FRX16" s="33"/>
      <c r="FRY16" s="33"/>
      <c r="FRZ16" s="33"/>
      <c r="FSA16" s="33"/>
      <c r="FSB16" s="33"/>
      <c r="FSC16" s="33"/>
      <c r="FSD16" s="33"/>
      <c r="FSE16" s="33"/>
      <c r="FSF16" s="33"/>
      <c r="FSG16" s="33"/>
      <c r="FSH16" s="33"/>
      <c r="FSI16" s="33"/>
      <c r="FSJ16" s="33"/>
      <c r="FSK16" s="33"/>
      <c r="FSL16" s="33"/>
      <c r="FSM16" s="33"/>
      <c r="FSN16" s="33"/>
      <c r="FSO16" s="33"/>
      <c r="FSP16" s="33"/>
      <c r="FSQ16" s="33"/>
      <c r="FSR16" s="33"/>
      <c r="FSS16" s="33"/>
      <c r="FST16" s="33"/>
      <c r="FSU16" s="33"/>
      <c r="FSV16" s="33"/>
      <c r="FSW16" s="33"/>
      <c r="FSX16" s="33"/>
      <c r="FSY16" s="33"/>
      <c r="FSZ16" s="33"/>
      <c r="FTA16" s="33"/>
      <c r="FTB16" s="33"/>
      <c r="FTC16" s="33"/>
      <c r="FTD16" s="33"/>
      <c r="FTE16" s="33"/>
      <c r="FTF16" s="33"/>
      <c r="FTG16" s="33"/>
      <c r="FTH16" s="33"/>
      <c r="FTI16" s="33"/>
      <c r="FTJ16" s="33"/>
      <c r="FTK16" s="33"/>
      <c r="FTL16" s="33"/>
      <c r="FTM16" s="33"/>
      <c r="FTN16" s="33"/>
      <c r="FTO16" s="33"/>
      <c r="FTP16" s="33"/>
      <c r="FTQ16" s="33"/>
      <c r="FTR16" s="33"/>
      <c r="FTS16" s="33"/>
      <c r="FTT16" s="33"/>
      <c r="FTU16" s="33"/>
      <c r="FTV16" s="33"/>
      <c r="FTW16" s="33"/>
      <c r="FTX16" s="33"/>
      <c r="FTY16" s="33"/>
      <c r="FTZ16" s="33"/>
      <c r="FUA16" s="33"/>
      <c r="FUB16" s="33"/>
      <c r="FUC16" s="33"/>
      <c r="FUD16" s="33"/>
      <c r="FUE16" s="33"/>
      <c r="FUF16" s="33"/>
      <c r="FUG16" s="33"/>
      <c r="FUH16" s="33"/>
      <c r="FUI16" s="33"/>
      <c r="FUJ16" s="33"/>
      <c r="FUK16" s="33"/>
      <c r="FUL16" s="33"/>
      <c r="FUM16" s="33"/>
      <c r="FUN16" s="33"/>
      <c r="FUO16" s="33"/>
      <c r="FUP16" s="33"/>
      <c r="FUQ16" s="33"/>
      <c r="FUR16" s="33"/>
      <c r="FUS16" s="33"/>
      <c r="FUT16" s="33"/>
      <c r="FUU16" s="33"/>
      <c r="FUV16" s="33"/>
      <c r="FUW16" s="33"/>
      <c r="FUX16" s="33"/>
      <c r="FUY16" s="33"/>
      <c r="FUZ16" s="33"/>
      <c r="FVA16" s="33"/>
      <c r="FVB16" s="33"/>
      <c r="FVC16" s="33"/>
      <c r="FVD16" s="33"/>
      <c r="FVE16" s="33"/>
      <c r="FVF16" s="33"/>
      <c r="FVG16" s="33"/>
      <c r="FVH16" s="33"/>
      <c r="FVI16" s="33"/>
      <c r="FVJ16" s="33"/>
      <c r="FVK16" s="33"/>
      <c r="FVL16" s="33"/>
      <c r="FVM16" s="33"/>
      <c r="FVN16" s="33"/>
      <c r="FVO16" s="33"/>
      <c r="FVP16" s="33"/>
      <c r="FVQ16" s="33"/>
      <c r="FVR16" s="33"/>
      <c r="FVS16" s="33"/>
      <c r="FVT16" s="33"/>
      <c r="FVU16" s="33"/>
      <c r="FVV16" s="33"/>
      <c r="FVW16" s="33"/>
      <c r="FVX16" s="33"/>
      <c r="FVY16" s="33"/>
      <c r="FVZ16" s="33"/>
      <c r="FWA16" s="33"/>
      <c r="FWB16" s="33"/>
      <c r="FWC16" s="33"/>
      <c r="FWD16" s="33"/>
      <c r="FWE16" s="33"/>
      <c r="FWF16" s="33"/>
      <c r="FWG16" s="33"/>
      <c r="FWH16" s="33"/>
      <c r="FWI16" s="33"/>
      <c r="FWJ16" s="33"/>
      <c r="FWK16" s="33"/>
      <c r="FWL16" s="33"/>
      <c r="FWM16" s="33"/>
      <c r="FWN16" s="33"/>
      <c r="FWO16" s="33"/>
      <c r="FWP16" s="33"/>
      <c r="FWQ16" s="33"/>
      <c r="FWR16" s="33"/>
      <c r="FWS16" s="33"/>
      <c r="FWT16" s="33"/>
      <c r="FWU16" s="33"/>
      <c r="FWV16" s="33"/>
      <c r="FWW16" s="33"/>
      <c r="FWX16" s="33"/>
      <c r="FWY16" s="33"/>
      <c r="FWZ16" s="33"/>
      <c r="FXA16" s="33"/>
      <c r="FXB16" s="33"/>
      <c r="FXC16" s="33"/>
      <c r="FXD16" s="33"/>
      <c r="FXE16" s="33"/>
      <c r="FXF16" s="33"/>
      <c r="FXG16" s="33"/>
      <c r="FXH16" s="33"/>
      <c r="FXI16" s="33"/>
      <c r="FXJ16" s="33"/>
      <c r="FXK16" s="33"/>
      <c r="FXL16" s="33"/>
      <c r="FXM16" s="33"/>
      <c r="FXN16" s="33"/>
      <c r="FXO16" s="33"/>
      <c r="FXP16" s="33"/>
      <c r="FXQ16" s="33"/>
      <c r="FXR16" s="33"/>
      <c r="FXS16" s="33"/>
      <c r="FXT16" s="33"/>
      <c r="FXU16" s="33"/>
      <c r="FXV16" s="33"/>
      <c r="FXW16" s="33"/>
      <c r="FXX16" s="33"/>
      <c r="FXY16" s="33"/>
      <c r="FXZ16" s="33"/>
      <c r="FYA16" s="33"/>
      <c r="FYB16" s="33"/>
      <c r="FYC16" s="33"/>
      <c r="FYD16" s="33"/>
      <c r="FYE16" s="33"/>
      <c r="FYF16" s="33"/>
      <c r="FYG16" s="33"/>
      <c r="FYH16" s="33"/>
      <c r="FYI16" s="33"/>
      <c r="FYJ16" s="33"/>
      <c r="FYK16" s="33"/>
      <c r="FYL16" s="33"/>
      <c r="FYM16" s="33"/>
      <c r="FYN16" s="33"/>
      <c r="FYO16" s="33"/>
      <c r="FYP16" s="33"/>
      <c r="FYQ16" s="33"/>
      <c r="FYR16" s="33"/>
      <c r="FYS16" s="33"/>
      <c r="FYT16" s="33"/>
      <c r="FYU16" s="33"/>
      <c r="FYV16" s="33"/>
      <c r="FYW16" s="33"/>
      <c r="FYX16" s="33"/>
      <c r="FYY16" s="33"/>
      <c r="FYZ16" s="33"/>
      <c r="FZA16" s="33"/>
      <c r="FZB16" s="33"/>
      <c r="FZC16" s="33"/>
      <c r="FZD16" s="33"/>
      <c r="FZE16" s="33"/>
      <c r="FZF16" s="33"/>
      <c r="FZG16" s="33"/>
      <c r="FZH16" s="33"/>
      <c r="FZI16" s="33"/>
      <c r="FZJ16" s="33"/>
      <c r="FZK16" s="33"/>
      <c r="FZL16" s="33"/>
      <c r="FZM16" s="33"/>
      <c r="FZN16" s="33"/>
      <c r="FZO16" s="33"/>
      <c r="FZP16" s="33"/>
      <c r="FZQ16" s="33"/>
      <c r="FZR16" s="33"/>
      <c r="FZS16" s="33"/>
      <c r="FZT16" s="33"/>
      <c r="FZU16" s="33"/>
      <c r="FZV16" s="33"/>
      <c r="FZW16" s="33"/>
      <c r="FZX16" s="33"/>
      <c r="FZY16" s="33"/>
      <c r="FZZ16" s="33"/>
      <c r="GAA16" s="33"/>
      <c r="GAB16" s="33"/>
      <c r="GAC16" s="33"/>
      <c r="GAD16" s="33"/>
      <c r="GAE16" s="33"/>
      <c r="GAF16" s="33"/>
      <c r="GAG16" s="33"/>
      <c r="GAH16" s="33"/>
      <c r="GAI16" s="33"/>
      <c r="GAJ16" s="33"/>
      <c r="GAK16" s="33"/>
      <c r="GAL16" s="33"/>
      <c r="GAM16" s="33"/>
      <c r="GAN16" s="33"/>
      <c r="GAO16" s="33"/>
      <c r="GAP16" s="33"/>
      <c r="GAQ16" s="33"/>
      <c r="GAR16" s="33"/>
      <c r="GAS16" s="33"/>
      <c r="GAT16" s="33"/>
      <c r="GAU16" s="33"/>
      <c r="GAV16" s="33"/>
      <c r="GAW16" s="33"/>
      <c r="GAX16" s="33"/>
      <c r="GAY16" s="33"/>
      <c r="GAZ16" s="33"/>
      <c r="GBA16" s="33"/>
      <c r="GBB16" s="33"/>
      <c r="GBC16" s="33"/>
      <c r="GBD16" s="33"/>
      <c r="GBE16" s="33"/>
      <c r="GBF16" s="33"/>
      <c r="GBG16" s="33"/>
      <c r="GBH16" s="33"/>
      <c r="GBI16" s="33"/>
      <c r="GBJ16" s="33"/>
      <c r="GBK16" s="33"/>
      <c r="GBL16" s="33"/>
      <c r="GBM16" s="33"/>
      <c r="GBN16" s="33"/>
      <c r="GBO16" s="33"/>
      <c r="GBP16" s="33"/>
      <c r="GBQ16" s="33"/>
      <c r="GBR16" s="33"/>
      <c r="GBS16" s="33"/>
      <c r="GBT16" s="33"/>
      <c r="GBU16" s="33"/>
      <c r="GBV16" s="33"/>
      <c r="GBW16" s="33"/>
      <c r="GBX16" s="33"/>
      <c r="GBY16" s="33"/>
      <c r="GBZ16" s="33"/>
      <c r="GCA16" s="33"/>
      <c r="GCB16" s="33"/>
      <c r="GCC16" s="33"/>
      <c r="GCD16" s="33"/>
      <c r="GCE16" s="33"/>
      <c r="GCF16" s="33"/>
      <c r="GCG16" s="33"/>
      <c r="GCH16" s="33"/>
      <c r="GCI16" s="33"/>
      <c r="GCJ16" s="33"/>
      <c r="GCK16" s="33"/>
      <c r="GCL16" s="33"/>
      <c r="GCM16" s="33"/>
      <c r="GCN16" s="33"/>
      <c r="GCO16" s="33"/>
      <c r="GCP16" s="33"/>
      <c r="GCQ16" s="33"/>
      <c r="GCR16" s="33"/>
      <c r="GCS16" s="33"/>
      <c r="GCT16" s="33"/>
      <c r="GCU16" s="33"/>
      <c r="GCV16" s="33"/>
      <c r="GCW16" s="33"/>
      <c r="GCX16" s="33"/>
      <c r="GCY16" s="33"/>
      <c r="GCZ16" s="33"/>
      <c r="GDA16" s="33"/>
      <c r="GDB16" s="33"/>
      <c r="GDC16" s="33"/>
      <c r="GDD16" s="33"/>
      <c r="GDE16" s="33"/>
      <c r="GDF16" s="33"/>
      <c r="GDG16" s="33"/>
      <c r="GDH16" s="33"/>
      <c r="GDI16" s="33"/>
      <c r="GDJ16" s="33"/>
      <c r="GDK16" s="33"/>
      <c r="GDL16" s="33"/>
      <c r="GDM16" s="33"/>
      <c r="GDN16" s="33"/>
      <c r="GDO16" s="33"/>
      <c r="GDP16" s="33"/>
      <c r="GDQ16" s="33"/>
      <c r="GDR16" s="33"/>
      <c r="GDS16" s="33"/>
      <c r="GDT16" s="33"/>
      <c r="GDU16" s="33"/>
      <c r="GDV16" s="33"/>
      <c r="GDW16" s="33"/>
      <c r="GDX16" s="33"/>
      <c r="GDY16" s="33"/>
      <c r="GDZ16" s="33"/>
      <c r="GEA16" s="33"/>
      <c r="GEB16" s="33"/>
      <c r="GEC16" s="33"/>
      <c r="GED16" s="33"/>
      <c r="GEE16" s="33"/>
      <c r="GEF16" s="33"/>
      <c r="GEG16" s="33"/>
      <c r="GEH16" s="33"/>
      <c r="GEI16" s="33"/>
      <c r="GEJ16" s="33"/>
      <c r="GEK16" s="33"/>
      <c r="GEL16" s="33"/>
      <c r="GEM16" s="33"/>
      <c r="GEN16" s="33"/>
      <c r="GEO16" s="33"/>
      <c r="GEP16" s="33"/>
      <c r="GEQ16" s="33"/>
      <c r="GER16" s="33"/>
      <c r="GES16" s="33"/>
      <c r="GET16" s="33"/>
      <c r="GEU16" s="33"/>
      <c r="GEV16" s="33"/>
      <c r="GEW16" s="33"/>
      <c r="GEX16" s="33"/>
      <c r="GEY16" s="33"/>
      <c r="GEZ16" s="33"/>
      <c r="GFA16" s="33"/>
      <c r="GFB16" s="33"/>
      <c r="GFC16" s="33"/>
      <c r="GFD16" s="33"/>
      <c r="GFE16" s="33"/>
      <c r="GFF16" s="33"/>
      <c r="GFG16" s="33"/>
      <c r="GFH16" s="33"/>
      <c r="GFI16" s="33"/>
      <c r="GFJ16" s="33"/>
      <c r="GFK16" s="33"/>
      <c r="GFL16" s="33"/>
      <c r="GFM16" s="33"/>
      <c r="GFN16" s="33"/>
      <c r="GFO16" s="33"/>
      <c r="GFP16" s="33"/>
      <c r="GFQ16" s="33"/>
      <c r="GFR16" s="33"/>
      <c r="GFS16" s="33"/>
      <c r="GFT16" s="33"/>
      <c r="GFU16" s="33"/>
      <c r="GFV16" s="33"/>
      <c r="GFW16" s="33"/>
      <c r="GFX16" s="33"/>
      <c r="GFY16" s="33"/>
      <c r="GFZ16" s="33"/>
      <c r="GGA16" s="33"/>
      <c r="GGB16" s="33"/>
      <c r="GGC16" s="33"/>
      <c r="GGD16" s="33"/>
      <c r="GGE16" s="33"/>
      <c r="GGF16" s="33"/>
      <c r="GGG16" s="33"/>
      <c r="GGH16" s="33"/>
      <c r="GGI16" s="33"/>
      <c r="GGJ16" s="33"/>
      <c r="GGK16" s="33"/>
      <c r="GGL16" s="33"/>
      <c r="GGM16" s="33"/>
      <c r="GGN16" s="33"/>
      <c r="GGO16" s="33"/>
      <c r="GGP16" s="33"/>
      <c r="GGQ16" s="33"/>
      <c r="GGR16" s="33"/>
      <c r="GGS16" s="33"/>
      <c r="GGT16" s="33"/>
      <c r="GGU16" s="33"/>
      <c r="GGV16" s="33"/>
      <c r="GGW16" s="33"/>
      <c r="GGX16" s="33"/>
      <c r="GGY16" s="33"/>
      <c r="GGZ16" s="33"/>
      <c r="GHA16" s="33"/>
      <c r="GHB16" s="33"/>
      <c r="GHC16" s="33"/>
      <c r="GHD16" s="33"/>
      <c r="GHE16" s="33"/>
      <c r="GHF16" s="33"/>
      <c r="GHG16" s="33"/>
      <c r="GHH16" s="33"/>
      <c r="GHI16" s="33"/>
      <c r="GHJ16" s="33"/>
      <c r="GHK16" s="33"/>
      <c r="GHL16" s="33"/>
      <c r="GHM16" s="33"/>
      <c r="GHN16" s="33"/>
      <c r="GHO16" s="33"/>
      <c r="GHP16" s="33"/>
      <c r="GHQ16" s="33"/>
      <c r="GHR16" s="33"/>
      <c r="GHS16" s="33"/>
      <c r="GHT16" s="33"/>
      <c r="GHU16" s="33"/>
      <c r="GHV16" s="33"/>
      <c r="GHW16" s="33"/>
      <c r="GHX16" s="33"/>
      <c r="GHY16" s="33"/>
      <c r="GHZ16" s="33"/>
      <c r="GIA16" s="33"/>
      <c r="GIB16" s="33"/>
      <c r="GIC16" s="33"/>
      <c r="GID16" s="33"/>
      <c r="GIE16" s="33"/>
      <c r="GIF16" s="33"/>
      <c r="GIG16" s="33"/>
      <c r="GIH16" s="33"/>
      <c r="GII16" s="33"/>
      <c r="GIJ16" s="33"/>
      <c r="GIK16" s="33"/>
      <c r="GIL16" s="33"/>
      <c r="GIM16" s="33"/>
      <c r="GIN16" s="33"/>
      <c r="GIO16" s="33"/>
      <c r="GIP16" s="33"/>
      <c r="GIQ16" s="33"/>
      <c r="GIR16" s="33"/>
      <c r="GIS16" s="33"/>
      <c r="GIT16" s="33"/>
      <c r="GIU16" s="33"/>
      <c r="GIV16" s="33"/>
      <c r="GIW16" s="33"/>
      <c r="GIX16" s="33"/>
      <c r="GIY16" s="33"/>
      <c r="GIZ16" s="33"/>
      <c r="GJA16" s="33"/>
      <c r="GJB16" s="33"/>
      <c r="GJC16" s="33"/>
      <c r="GJD16" s="33"/>
      <c r="GJE16" s="33"/>
      <c r="GJF16" s="33"/>
      <c r="GJG16" s="33"/>
      <c r="GJH16" s="33"/>
      <c r="GJI16" s="33"/>
      <c r="GJJ16" s="33"/>
      <c r="GJK16" s="33"/>
      <c r="GJL16" s="33"/>
      <c r="GJM16" s="33"/>
      <c r="GJN16" s="33"/>
      <c r="GJO16" s="33"/>
      <c r="GJP16" s="33"/>
      <c r="GJQ16" s="33"/>
      <c r="GJR16" s="33"/>
      <c r="GJS16" s="33"/>
      <c r="GJT16" s="33"/>
      <c r="GJU16" s="33"/>
      <c r="GJV16" s="33"/>
      <c r="GJW16" s="33"/>
      <c r="GJX16" s="33"/>
      <c r="GJY16" s="33"/>
      <c r="GJZ16" s="33"/>
      <c r="GKA16" s="33"/>
      <c r="GKB16" s="33"/>
      <c r="GKC16" s="33"/>
      <c r="GKD16" s="33"/>
      <c r="GKE16" s="33"/>
      <c r="GKF16" s="33"/>
      <c r="GKG16" s="33"/>
      <c r="GKH16" s="33"/>
      <c r="GKI16" s="33"/>
      <c r="GKJ16" s="33"/>
      <c r="GKK16" s="33"/>
      <c r="GKL16" s="33"/>
      <c r="GKM16" s="33"/>
      <c r="GKN16" s="33"/>
      <c r="GKO16" s="33"/>
      <c r="GKP16" s="33"/>
      <c r="GKQ16" s="33"/>
      <c r="GKR16" s="33"/>
      <c r="GKS16" s="33"/>
      <c r="GKT16" s="33"/>
      <c r="GKU16" s="33"/>
      <c r="GKV16" s="33"/>
      <c r="GKW16" s="33"/>
      <c r="GKX16" s="33"/>
      <c r="GKY16" s="33"/>
      <c r="GKZ16" s="33"/>
      <c r="GLA16" s="33"/>
      <c r="GLB16" s="33"/>
      <c r="GLC16" s="33"/>
      <c r="GLD16" s="33"/>
      <c r="GLE16" s="33"/>
      <c r="GLF16" s="33"/>
      <c r="GLG16" s="33"/>
      <c r="GLH16" s="33"/>
      <c r="GLI16" s="33"/>
      <c r="GLJ16" s="33"/>
      <c r="GLK16" s="33"/>
      <c r="GLL16" s="33"/>
      <c r="GLM16" s="33"/>
      <c r="GLN16" s="33"/>
      <c r="GLO16" s="33"/>
      <c r="GLP16" s="33"/>
      <c r="GLQ16" s="33"/>
      <c r="GLR16" s="33"/>
      <c r="GLS16" s="33"/>
      <c r="GLT16" s="33"/>
      <c r="GLU16" s="33"/>
      <c r="GLV16" s="33"/>
      <c r="GLW16" s="33"/>
      <c r="GLX16" s="33"/>
      <c r="GLY16" s="33"/>
      <c r="GLZ16" s="33"/>
      <c r="GMA16" s="33"/>
      <c r="GMB16" s="33"/>
      <c r="GMC16" s="33"/>
      <c r="GMD16" s="33"/>
      <c r="GME16" s="33"/>
      <c r="GMF16" s="33"/>
      <c r="GMG16" s="33"/>
      <c r="GMH16" s="33"/>
      <c r="GMI16" s="33"/>
      <c r="GMJ16" s="33"/>
      <c r="GMK16" s="33"/>
      <c r="GML16" s="33"/>
      <c r="GMM16" s="33"/>
      <c r="GMN16" s="33"/>
      <c r="GMO16" s="33"/>
      <c r="GMP16" s="33"/>
      <c r="GMQ16" s="33"/>
      <c r="GMR16" s="33"/>
      <c r="GMS16" s="33"/>
      <c r="GMT16" s="33"/>
      <c r="GMU16" s="33"/>
      <c r="GMV16" s="33"/>
      <c r="GMW16" s="33"/>
      <c r="GMX16" s="33"/>
      <c r="GMY16" s="33"/>
      <c r="GMZ16" s="33"/>
      <c r="GNA16" s="33"/>
      <c r="GNB16" s="33"/>
      <c r="GNC16" s="33"/>
      <c r="GND16" s="33"/>
      <c r="GNE16" s="33"/>
      <c r="GNF16" s="33"/>
      <c r="GNG16" s="33"/>
      <c r="GNH16" s="33"/>
      <c r="GNI16" s="33"/>
      <c r="GNJ16" s="33"/>
      <c r="GNK16" s="33"/>
      <c r="GNL16" s="33"/>
      <c r="GNM16" s="33"/>
      <c r="GNN16" s="33"/>
      <c r="GNO16" s="33"/>
      <c r="GNP16" s="33"/>
      <c r="GNQ16" s="33"/>
      <c r="GNR16" s="33"/>
      <c r="GNS16" s="33"/>
      <c r="GNT16" s="33"/>
      <c r="GNU16" s="33"/>
      <c r="GNV16" s="33"/>
      <c r="GNW16" s="33"/>
      <c r="GNX16" s="33"/>
      <c r="GNY16" s="33"/>
      <c r="GNZ16" s="33"/>
      <c r="GOA16" s="33"/>
      <c r="GOB16" s="33"/>
      <c r="GOC16" s="33"/>
      <c r="GOD16" s="33"/>
      <c r="GOE16" s="33"/>
      <c r="GOF16" s="33"/>
      <c r="GOG16" s="33"/>
      <c r="GOH16" s="33"/>
      <c r="GOI16" s="33"/>
      <c r="GOJ16" s="33"/>
      <c r="GOK16" s="33"/>
      <c r="GOL16" s="33"/>
      <c r="GOM16" s="33"/>
      <c r="GON16" s="33"/>
      <c r="GOO16" s="33"/>
      <c r="GOP16" s="33"/>
      <c r="GOQ16" s="33"/>
      <c r="GOR16" s="33"/>
      <c r="GOS16" s="33"/>
      <c r="GOT16" s="33"/>
      <c r="GOU16" s="33"/>
      <c r="GOV16" s="33"/>
      <c r="GOW16" s="33"/>
      <c r="GOX16" s="33"/>
      <c r="GOY16" s="33"/>
      <c r="GOZ16" s="33"/>
      <c r="GPA16" s="33"/>
      <c r="GPB16" s="33"/>
      <c r="GPC16" s="33"/>
      <c r="GPD16" s="33"/>
      <c r="GPE16" s="33"/>
      <c r="GPF16" s="33"/>
      <c r="GPG16" s="33"/>
      <c r="GPH16" s="33"/>
      <c r="GPI16" s="33"/>
      <c r="GPJ16" s="33"/>
      <c r="GPK16" s="33"/>
      <c r="GPL16" s="33"/>
      <c r="GPM16" s="33"/>
      <c r="GPN16" s="33"/>
      <c r="GPO16" s="33"/>
      <c r="GPP16" s="33"/>
      <c r="GPQ16" s="33"/>
      <c r="GPR16" s="33"/>
      <c r="GPS16" s="33"/>
      <c r="GPT16" s="33"/>
      <c r="GPU16" s="33"/>
      <c r="GPV16" s="33"/>
      <c r="GPW16" s="33"/>
      <c r="GPX16" s="33"/>
      <c r="GPY16" s="33"/>
      <c r="GPZ16" s="33"/>
      <c r="GQA16" s="33"/>
      <c r="GQB16" s="33"/>
      <c r="GQC16" s="33"/>
      <c r="GQD16" s="33"/>
      <c r="GQE16" s="33"/>
      <c r="GQF16" s="33"/>
      <c r="GQG16" s="33"/>
      <c r="GQH16" s="33"/>
      <c r="GQI16" s="33"/>
      <c r="GQJ16" s="33"/>
      <c r="GQK16" s="33"/>
      <c r="GQL16" s="33"/>
      <c r="GQM16" s="33"/>
      <c r="GQN16" s="33"/>
      <c r="GQO16" s="33"/>
      <c r="GQP16" s="33"/>
      <c r="GQQ16" s="33"/>
      <c r="GQR16" s="33"/>
      <c r="GQS16" s="33"/>
      <c r="GQT16" s="33"/>
      <c r="GQU16" s="33"/>
      <c r="GQV16" s="33"/>
      <c r="GQW16" s="33"/>
      <c r="GQX16" s="33"/>
      <c r="GQY16" s="33"/>
      <c r="GQZ16" s="33"/>
      <c r="GRA16" s="33"/>
      <c r="GRB16" s="33"/>
      <c r="GRC16" s="33"/>
      <c r="GRD16" s="33"/>
      <c r="GRE16" s="33"/>
      <c r="GRF16" s="33"/>
      <c r="GRG16" s="33"/>
      <c r="GRH16" s="33"/>
      <c r="GRI16" s="33"/>
      <c r="GRJ16" s="33"/>
      <c r="GRK16" s="33"/>
      <c r="GRL16" s="33"/>
      <c r="GRM16" s="33"/>
      <c r="GRN16" s="33"/>
      <c r="GRO16" s="33"/>
      <c r="GRP16" s="33"/>
      <c r="GRQ16" s="33"/>
      <c r="GRR16" s="33"/>
      <c r="GRS16" s="33"/>
      <c r="GRT16" s="33"/>
      <c r="GRU16" s="33"/>
      <c r="GRV16" s="33"/>
      <c r="GRW16" s="33"/>
      <c r="GRX16" s="33"/>
      <c r="GRY16" s="33"/>
      <c r="GRZ16" s="33"/>
      <c r="GSA16" s="33"/>
      <c r="GSB16" s="33"/>
      <c r="GSC16" s="33"/>
      <c r="GSD16" s="33"/>
      <c r="GSE16" s="33"/>
      <c r="GSF16" s="33"/>
      <c r="GSG16" s="33"/>
      <c r="GSH16" s="33"/>
      <c r="GSI16" s="33"/>
      <c r="GSJ16" s="33"/>
      <c r="GSK16" s="33"/>
      <c r="GSL16" s="33"/>
      <c r="GSM16" s="33"/>
      <c r="GSN16" s="33"/>
      <c r="GSO16" s="33"/>
      <c r="GSP16" s="33"/>
      <c r="GSQ16" s="33"/>
      <c r="GSR16" s="33"/>
      <c r="GSS16" s="33"/>
      <c r="GST16" s="33"/>
      <c r="GSU16" s="33"/>
      <c r="GSV16" s="33"/>
      <c r="GSW16" s="33"/>
      <c r="GSX16" s="33"/>
      <c r="GSY16" s="33"/>
      <c r="GSZ16" s="33"/>
      <c r="GTA16" s="33"/>
      <c r="GTB16" s="33"/>
      <c r="GTC16" s="33"/>
      <c r="GTD16" s="33"/>
      <c r="GTE16" s="33"/>
      <c r="GTF16" s="33"/>
      <c r="GTG16" s="33"/>
      <c r="GTH16" s="33"/>
      <c r="GTI16" s="33"/>
      <c r="GTJ16" s="33"/>
      <c r="GTK16" s="33"/>
      <c r="GTL16" s="33"/>
      <c r="GTM16" s="33"/>
      <c r="GTN16" s="33"/>
      <c r="GTO16" s="33"/>
      <c r="GTP16" s="33"/>
      <c r="GTQ16" s="33"/>
      <c r="GTR16" s="33"/>
      <c r="GTS16" s="33"/>
      <c r="GTT16" s="33"/>
      <c r="GTU16" s="33"/>
      <c r="GTV16" s="33"/>
      <c r="GTW16" s="33"/>
      <c r="GTX16" s="33"/>
      <c r="GTY16" s="33"/>
      <c r="GTZ16" s="33"/>
      <c r="GUA16" s="33"/>
      <c r="GUB16" s="33"/>
      <c r="GUC16" s="33"/>
      <c r="GUD16" s="33"/>
      <c r="GUE16" s="33"/>
      <c r="GUF16" s="33"/>
      <c r="GUG16" s="33"/>
      <c r="GUH16" s="33"/>
      <c r="GUI16" s="33"/>
      <c r="GUJ16" s="33"/>
      <c r="GUK16" s="33"/>
      <c r="GUL16" s="33"/>
      <c r="GUM16" s="33"/>
      <c r="GUN16" s="33"/>
      <c r="GUO16" s="33"/>
      <c r="GUP16" s="33"/>
      <c r="GUQ16" s="33"/>
      <c r="GUR16" s="33"/>
      <c r="GUS16" s="33"/>
      <c r="GUT16" s="33"/>
      <c r="GUU16" s="33"/>
      <c r="GUV16" s="33"/>
      <c r="GUW16" s="33"/>
      <c r="GUX16" s="33"/>
      <c r="GUY16" s="33"/>
      <c r="GUZ16" s="33"/>
      <c r="GVA16" s="33"/>
      <c r="GVB16" s="33"/>
      <c r="GVC16" s="33"/>
      <c r="GVD16" s="33"/>
      <c r="GVE16" s="33"/>
      <c r="GVF16" s="33"/>
      <c r="GVG16" s="33"/>
      <c r="GVH16" s="33"/>
      <c r="GVI16" s="33"/>
      <c r="GVJ16" s="33"/>
      <c r="GVK16" s="33"/>
      <c r="GVL16" s="33"/>
      <c r="GVM16" s="33"/>
      <c r="GVN16" s="33"/>
      <c r="GVO16" s="33"/>
      <c r="GVP16" s="33"/>
      <c r="GVQ16" s="33"/>
      <c r="GVR16" s="33"/>
      <c r="GVS16" s="33"/>
      <c r="GVT16" s="33"/>
      <c r="GVU16" s="33"/>
      <c r="GVV16" s="33"/>
      <c r="GVW16" s="33"/>
      <c r="GVX16" s="33"/>
      <c r="GVY16" s="33"/>
      <c r="GVZ16" s="33"/>
      <c r="GWA16" s="33"/>
      <c r="GWB16" s="33"/>
      <c r="GWC16" s="33"/>
      <c r="GWD16" s="33"/>
      <c r="GWE16" s="33"/>
      <c r="GWF16" s="33"/>
      <c r="GWG16" s="33"/>
      <c r="GWH16" s="33"/>
      <c r="GWI16" s="33"/>
      <c r="GWJ16" s="33"/>
      <c r="GWK16" s="33"/>
      <c r="GWL16" s="33"/>
      <c r="GWM16" s="33"/>
      <c r="GWN16" s="33"/>
      <c r="GWO16" s="33"/>
      <c r="GWP16" s="33"/>
      <c r="GWQ16" s="33"/>
      <c r="GWR16" s="33"/>
      <c r="GWS16" s="33"/>
      <c r="GWT16" s="33"/>
      <c r="GWU16" s="33"/>
      <c r="GWV16" s="33"/>
      <c r="GWW16" s="33"/>
      <c r="GWX16" s="33"/>
      <c r="GWY16" s="33"/>
      <c r="GWZ16" s="33"/>
      <c r="GXA16" s="33"/>
      <c r="GXB16" s="33"/>
      <c r="GXC16" s="33"/>
      <c r="GXD16" s="33"/>
      <c r="GXE16" s="33"/>
      <c r="GXF16" s="33"/>
      <c r="GXG16" s="33"/>
      <c r="GXH16" s="33"/>
      <c r="GXI16" s="33"/>
      <c r="GXJ16" s="33"/>
      <c r="GXK16" s="33"/>
      <c r="GXL16" s="33"/>
      <c r="GXM16" s="33"/>
      <c r="GXN16" s="33"/>
      <c r="GXO16" s="33"/>
      <c r="GXP16" s="33"/>
      <c r="GXQ16" s="33"/>
      <c r="GXR16" s="33"/>
      <c r="GXS16" s="33"/>
      <c r="GXT16" s="33"/>
      <c r="GXU16" s="33"/>
      <c r="GXV16" s="33"/>
      <c r="GXW16" s="33"/>
      <c r="GXX16" s="33"/>
      <c r="GXY16" s="33"/>
      <c r="GXZ16" s="33"/>
      <c r="GYA16" s="33"/>
      <c r="GYB16" s="33"/>
      <c r="GYC16" s="33"/>
      <c r="GYD16" s="33"/>
      <c r="GYE16" s="33"/>
      <c r="GYF16" s="33"/>
      <c r="GYG16" s="33"/>
      <c r="GYH16" s="33"/>
      <c r="GYI16" s="33"/>
      <c r="GYJ16" s="33"/>
      <c r="GYK16" s="33"/>
      <c r="GYL16" s="33"/>
      <c r="GYM16" s="33"/>
      <c r="GYN16" s="33"/>
      <c r="GYO16" s="33"/>
      <c r="GYP16" s="33"/>
      <c r="GYQ16" s="33"/>
      <c r="GYR16" s="33"/>
      <c r="GYS16" s="33"/>
      <c r="GYT16" s="33"/>
      <c r="GYU16" s="33"/>
      <c r="GYV16" s="33"/>
      <c r="GYW16" s="33"/>
      <c r="GYX16" s="33"/>
      <c r="GYY16" s="33"/>
      <c r="GYZ16" s="33"/>
      <c r="GZA16" s="33"/>
      <c r="GZB16" s="33"/>
      <c r="GZC16" s="33"/>
      <c r="GZD16" s="33"/>
      <c r="GZE16" s="33"/>
      <c r="GZF16" s="33"/>
      <c r="GZG16" s="33"/>
      <c r="GZH16" s="33"/>
      <c r="GZI16" s="33"/>
      <c r="GZJ16" s="33"/>
      <c r="GZK16" s="33"/>
      <c r="GZL16" s="33"/>
      <c r="GZM16" s="33"/>
      <c r="GZN16" s="33"/>
      <c r="GZO16" s="33"/>
      <c r="GZP16" s="33"/>
      <c r="GZQ16" s="33"/>
      <c r="GZR16" s="33"/>
      <c r="GZS16" s="33"/>
      <c r="GZT16" s="33"/>
      <c r="GZU16" s="33"/>
      <c r="GZV16" s="33"/>
      <c r="GZW16" s="33"/>
      <c r="GZX16" s="33"/>
      <c r="GZY16" s="33"/>
      <c r="GZZ16" s="33"/>
      <c r="HAA16" s="33"/>
      <c r="HAB16" s="33"/>
      <c r="HAC16" s="33"/>
      <c r="HAD16" s="33"/>
      <c r="HAE16" s="33"/>
      <c r="HAF16" s="33"/>
      <c r="HAG16" s="33"/>
      <c r="HAH16" s="33"/>
      <c r="HAI16" s="33"/>
      <c r="HAJ16" s="33"/>
      <c r="HAK16" s="33"/>
      <c r="HAL16" s="33"/>
      <c r="HAM16" s="33"/>
      <c r="HAN16" s="33"/>
      <c r="HAO16" s="33"/>
      <c r="HAP16" s="33"/>
      <c r="HAQ16" s="33"/>
      <c r="HAR16" s="33"/>
      <c r="HAS16" s="33"/>
      <c r="HAT16" s="33"/>
      <c r="HAU16" s="33"/>
      <c r="HAV16" s="33"/>
      <c r="HAW16" s="33"/>
      <c r="HAX16" s="33"/>
      <c r="HAY16" s="33"/>
      <c r="HAZ16" s="33"/>
      <c r="HBA16" s="33"/>
      <c r="HBB16" s="33"/>
      <c r="HBC16" s="33"/>
      <c r="HBD16" s="33"/>
      <c r="HBE16" s="33"/>
      <c r="HBF16" s="33"/>
      <c r="HBG16" s="33"/>
      <c r="HBH16" s="33"/>
      <c r="HBI16" s="33"/>
      <c r="HBJ16" s="33"/>
      <c r="HBK16" s="33"/>
      <c r="HBL16" s="33"/>
      <c r="HBM16" s="33"/>
      <c r="HBN16" s="33"/>
      <c r="HBO16" s="33"/>
      <c r="HBP16" s="33"/>
      <c r="HBQ16" s="33"/>
      <c r="HBR16" s="33"/>
      <c r="HBS16" s="33"/>
      <c r="HBT16" s="33"/>
      <c r="HBU16" s="33"/>
      <c r="HBV16" s="33"/>
      <c r="HBW16" s="33"/>
      <c r="HBX16" s="33"/>
      <c r="HBY16" s="33"/>
      <c r="HBZ16" s="33"/>
      <c r="HCA16" s="33"/>
      <c r="HCB16" s="33"/>
      <c r="HCC16" s="33"/>
      <c r="HCD16" s="33"/>
      <c r="HCE16" s="33"/>
      <c r="HCF16" s="33"/>
      <c r="HCG16" s="33"/>
      <c r="HCH16" s="33"/>
      <c r="HCI16" s="33"/>
      <c r="HCJ16" s="33"/>
      <c r="HCK16" s="33"/>
      <c r="HCL16" s="33"/>
      <c r="HCM16" s="33"/>
      <c r="HCN16" s="33"/>
      <c r="HCO16" s="33"/>
      <c r="HCP16" s="33"/>
      <c r="HCQ16" s="33"/>
      <c r="HCR16" s="33"/>
      <c r="HCS16" s="33"/>
      <c r="HCT16" s="33"/>
      <c r="HCU16" s="33"/>
      <c r="HCV16" s="33"/>
      <c r="HCW16" s="33"/>
      <c r="HCX16" s="33"/>
      <c r="HCY16" s="33"/>
      <c r="HCZ16" s="33"/>
      <c r="HDA16" s="33"/>
      <c r="HDB16" s="33"/>
      <c r="HDC16" s="33"/>
      <c r="HDD16" s="33"/>
      <c r="HDE16" s="33"/>
      <c r="HDF16" s="33"/>
      <c r="HDG16" s="33"/>
      <c r="HDH16" s="33"/>
      <c r="HDI16" s="33"/>
      <c r="HDJ16" s="33"/>
      <c r="HDK16" s="33"/>
      <c r="HDL16" s="33"/>
      <c r="HDM16" s="33"/>
      <c r="HDN16" s="33"/>
      <c r="HDO16" s="33"/>
      <c r="HDP16" s="33"/>
      <c r="HDQ16" s="33"/>
      <c r="HDR16" s="33"/>
      <c r="HDS16" s="33"/>
      <c r="HDT16" s="33"/>
      <c r="HDU16" s="33"/>
      <c r="HDV16" s="33"/>
      <c r="HDW16" s="33"/>
      <c r="HDX16" s="33"/>
      <c r="HDY16" s="33"/>
      <c r="HDZ16" s="33"/>
      <c r="HEA16" s="33"/>
      <c r="HEB16" s="33"/>
      <c r="HEC16" s="33"/>
      <c r="HED16" s="33"/>
      <c r="HEE16" s="33"/>
      <c r="HEF16" s="33"/>
      <c r="HEG16" s="33"/>
      <c r="HEH16" s="33"/>
      <c r="HEI16" s="33"/>
      <c r="HEJ16" s="33"/>
      <c r="HEK16" s="33"/>
      <c r="HEL16" s="33"/>
      <c r="HEM16" s="33"/>
      <c r="HEN16" s="33"/>
      <c r="HEO16" s="33"/>
      <c r="HEP16" s="33"/>
      <c r="HEQ16" s="33"/>
      <c r="HER16" s="33"/>
      <c r="HES16" s="33"/>
      <c r="HET16" s="33"/>
      <c r="HEU16" s="33"/>
      <c r="HEV16" s="33"/>
      <c r="HEW16" s="33"/>
      <c r="HEX16" s="33"/>
      <c r="HEY16" s="33"/>
      <c r="HEZ16" s="33"/>
      <c r="HFA16" s="33"/>
      <c r="HFB16" s="33"/>
      <c r="HFC16" s="33"/>
      <c r="HFD16" s="33"/>
      <c r="HFE16" s="33"/>
      <c r="HFF16" s="33"/>
      <c r="HFG16" s="33"/>
      <c r="HFH16" s="33"/>
      <c r="HFI16" s="33"/>
      <c r="HFJ16" s="33"/>
      <c r="HFK16" s="33"/>
      <c r="HFL16" s="33"/>
      <c r="HFM16" s="33"/>
      <c r="HFN16" s="33"/>
      <c r="HFO16" s="33"/>
      <c r="HFP16" s="33"/>
      <c r="HFQ16" s="33"/>
      <c r="HFR16" s="33"/>
      <c r="HFS16" s="33"/>
      <c r="HFT16" s="33"/>
      <c r="HFU16" s="33"/>
      <c r="HFV16" s="33"/>
      <c r="HFW16" s="33"/>
      <c r="HFX16" s="33"/>
      <c r="HFY16" s="33"/>
      <c r="HFZ16" s="33"/>
      <c r="HGA16" s="33"/>
      <c r="HGB16" s="33"/>
      <c r="HGC16" s="33"/>
      <c r="HGD16" s="33"/>
      <c r="HGE16" s="33"/>
      <c r="HGF16" s="33"/>
      <c r="HGG16" s="33"/>
      <c r="HGH16" s="33"/>
      <c r="HGI16" s="33"/>
      <c r="HGJ16" s="33"/>
      <c r="HGK16" s="33"/>
      <c r="HGL16" s="33"/>
      <c r="HGM16" s="33"/>
      <c r="HGN16" s="33"/>
      <c r="HGO16" s="33"/>
      <c r="HGP16" s="33"/>
      <c r="HGQ16" s="33"/>
      <c r="HGR16" s="33"/>
      <c r="HGS16" s="33"/>
      <c r="HGT16" s="33"/>
      <c r="HGU16" s="33"/>
      <c r="HGV16" s="33"/>
      <c r="HGW16" s="33"/>
      <c r="HGX16" s="33"/>
      <c r="HGY16" s="33"/>
      <c r="HGZ16" s="33"/>
      <c r="HHA16" s="33"/>
      <c r="HHB16" s="33"/>
      <c r="HHC16" s="33"/>
      <c r="HHD16" s="33"/>
      <c r="HHE16" s="33"/>
      <c r="HHF16" s="33"/>
      <c r="HHG16" s="33"/>
      <c r="HHH16" s="33"/>
      <c r="HHI16" s="33"/>
      <c r="HHJ16" s="33"/>
      <c r="HHK16" s="33"/>
      <c r="HHL16" s="33"/>
      <c r="HHM16" s="33"/>
      <c r="HHN16" s="33"/>
      <c r="HHO16" s="33"/>
      <c r="HHP16" s="33"/>
      <c r="HHQ16" s="33"/>
      <c r="HHR16" s="33"/>
      <c r="HHS16" s="33"/>
      <c r="HHT16" s="33"/>
      <c r="HHU16" s="33"/>
      <c r="HHV16" s="33"/>
      <c r="HHW16" s="33"/>
      <c r="HHX16" s="33"/>
      <c r="HHY16" s="33"/>
      <c r="HHZ16" s="33"/>
      <c r="HIA16" s="33"/>
      <c r="HIB16" s="33"/>
      <c r="HIC16" s="33"/>
      <c r="HID16" s="33"/>
      <c r="HIE16" s="33"/>
      <c r="HIF16" s="33"/>
      <c r="HIG16" s="33"/>
      <c r="HIH16" s="33"/>
      <c r="HII16" s="33"/>
      <c r="HIJ16" s="33"/>
      <c r="HIK16" s="33"/>
      <c r="HIL16" s="33"/>
      <c r="HIM16" s="33"/>
      <c r="HIN16" s="33"/>
      <c r="HIO16" s="33"/>
      <c r="HIP16" s="33"/>
      <c r="HIQ16" s="33"/>
      <c r="HIR16" s="33"/>
      <c r="HIS16" s="33"/>
      <c r="HIT16" s="33"/>
      <c r="HIU16" s="33"/>
      <c r="HIV16" s="33"/>
      <c r="HIW16" s="33"/>
      <c r="HIX16" s="33"/>
      <c r="HIY16" s="33"/>
      <c r="HIZ16" s="33"/>
      <c r="HJA16" s="33"/>
      <c r="HJB16" s="33"/>
      <c r="HJC16" s="33"/>
      <c r="HJD16" s="33"/>
      <c r="HJE16" s="33"/>
      <c r="HJF16" s="33"/>
      <c r="HJG16" s="33"/>
      <c r="HJH16" s="33"/>
      <c r="HJI16" s="33"/>
      <c r="HJJ16" s="33"/>
      <c r="HJK16" s="33"/>
      <c r="HJL16" s="33"/>
      <c r="HJM16" s="33"/>
      <c r="HJN16" s="33"/>
      <c r="HJO16" s="33"/>
      <c r="HJP16" s="33"/>
      <c r="HJQ16" s="33"/>
      <c r="HJR16" s="33"/>
      <c r="HJS16" s="33"/>
      <c r="HJT16" s="33"/>
      <c r="HJU16" s="33"/>
      <c r="HJV16" s="33"/>
      <c r="HJW16" s="33"/>
      <c r="HJX16" s="33"/>
      <c r="HJY16" s="33"/>
      <c r="HJZ16" s="33"/>
      <c r="HKA16" s="33"/>
      <c r="HKB16" s="33"/>
      <c r="HKC16" s="33"/>
      <c r="HKD16" s="33"/>
      <c r="HKE16" s="33"/>
      <c r="HKF16" s="33"/>
      <c r="HKG16" s="33"/>
      <c r="HKH16" s="33"/>
      <c r="HKI16" s="33"/>
      <c r="HKJ16" s="33"/>
      <c r="HKK16" s="33"/>
      <c r="HKL16" s="33"/>
      <c r="HKM16" s="33"/>
      <c r="HKN16" s="33"/>
      <c r="HKO16" s="33"/>
      <c r="HKP16" s="33"/>
      <c r="HKQ16" s="33"/>
      <c r="HKR16" s="33"/>
      <c r="HKS16" s="33"/>
      <c r="HKT16" s="33"/>
      <c r="HKU16" s="33"/>
      <c r="HKV16" s="33"/>
      <c r="HKW16" s="33"/>
      <c r="HKX16" s="33"/>
      <c r="HKY16" s="33"/>
      <c r="HKZ16" s="33"/>
      <c r="HLA16" s="33"/>
      <c r="HLB16" s="33"/>
      <c r="HLC16" s="33"/>
      <c r="HLD16" s="33"/>
      <c r="HLE16" s="33"/>
      <c r="HLF16" s="33"/>
      <c r="HLG16" s="33"/>
      <c r="HLH16" s="33"/>
      <c r="HLI16" s="33"/>
      <c r="HLJ16" s="33"/>
      <c r="HLK16" s="33"/>
      <c r="HLL16" s="33"/>
      <c r="HLM16" s="33"/>
      <c r="HLN16" s="33"/>
      <c r="HLO16" s="33"/>
      <c r="HLP16" s="33"/>
      <c r="HLQ16" s="33"/>
      <c r="HLR16" s="33"/>
      <c r="HLS16" s="33"/>
      <c r="HLT16" s="33"/>
      <c r="HLU16" s="33"/>
      <c r="HLV16" s="33"/>
      <c r="HLW16" s="33"/>
      <c r="HLX16" s="33"/>
      <c r="HLY16" s="33"/>
      <c r="HLZ16" s="33"/>
      <c r="HMA16" s="33"/>
      <c r="HMB16" s="33"/>
      <c r="HMC16" s="33"/>
      <c r="HMD16" s="33"/>
      <c r="HME16" s="33"/>
      <c r="HMF16" s="33"/>
      <c r="HMG16" s="33"/>
      <c r="HMH16" s="33"/>
      <c r="HMI16" s="33"/>
      <c r="HMJ16" s="33"/>
      <c r="HMK16" s="33"/>
      <c r="HML16" s="33"/>
      <c r="HMM16" s="33"/>
      <c r="HMN16" s="33"/>
      <c r="HMO16" s="33"/>
      <c r="HMP16" s="33"/>
      <c r="HMQ16" s="33"/>
      <c r="HMR16" s="33"/>
      <c r="HMS16" s="33"/>
      <c r="HMT16" s="33"/>
      <c r="HMU16" s="33"/>
      <c r="HMV16" s="33"/>
      <c r="HMW16" s="33"/>
      <c r="HMX16" s="33"/>
      <c r="HMY16" s="33"/>
      <c r="HMZ16" s="33"/>
      <c r="HNA16" s="33"/>
      <c r="HNB16" s="33"/>
      <c r="HNC16" s="33"/>
      <c r="HND16" s="33"/>
      <c r="HNE16" s="33"/>
      <c r="HNF16" s="33"/>
      <c r="HNG16" s="33"/>
      <c r="HNH16" s="33"/>
      <c r="HNI16" s="33"/>
      <c r="HNJ16" s="33"/>
      <c r="HNK16" s="33"/>
      <c r="HNL16" s="33"/>
      <c r="HNM16" s="33"/>
      <c r="HNN16" s="33"/>
      <c r="HNO16" s="33"/>
      <c r="HNP16" s="33"/>
      <c r="HNQ16" s="33"/>
      <c r="HNR16" s="33"/>
      <c r="HNS16" s="33"/>
      <c r="HNT16" s="33"/>
      <c r="HNU16" s="33"/>
      <c r="HNV16" s="33"/>
      <c r="HNW16" s="33"/>
      <c r="HNX16" s="33"/>
      <c r="HNY16" s="33"/>
      <c r="HNZ16" s="33"/>
      <c r="HOA16" s="33"/>
      <c r="HOB16" s="33"/>
      <c r="HOC16" s="33"/>
      <c r="HOD16" s="33"/>
      <c r="HOE16" s="33"/>
      <c r="HOF16" s="33"/>
      <c r="HOG16" s="33"/>
      <c r="HOH16" s="33"/>
      <c r="HOI16" s="33"/>
      <c r="HOJ16" s="33"/>
      <c r="HOK16" s="33"/>
      <c r="HOL16" s="33"/>
      <c r="HOM16" s="33"/>
      <c r="HON16" s="33"/>
      <c r="HOO16" s="33"/>
      <c r="HOP16" s="33"/>
      <c r="HOQ16" s="33"/>
      <c r="HOR16" s="33"/>
      <c r="HOS16" s="33"/>
      <c r="HOT16" s="33"/>
      <c r="HOU16" s="33"/>
      <c r="HOV16" s="33"/>
      <c r="HOW16" s="33"/>
      <c r="HOX16" s="33"/>
      <c r="HOY16" s="33"/>
      <c r="HOZ16" s="33"/>
      <c r="HPA16" s="33"/>
      <c r="HPB16" s="33"/>
      <c r="HPC16" s="33"/>
      <c r="HPD16" s="33"/>
      <c r="HPE16" s="33"/>
      <c r="HPF16" s="33"/>
      <c r="HPG16" s="33"/>
      <c r="HPH16" s="33"/>
      <c r="HPI16" s="33"/>
      <c r="HPJ16" s="33"/>
      <c r="HPK16" s="33"/>
      <c r="HPL16" s="33"/>
      <c r="HPM16" s="33"/>
      <c r="HPN16" s="33"/>
      <c r="HPO16" s="33"/>
      <c r="HPP16" s="33"/>
      <c r="HPQ16" s="33"/>
      <c r="HPR16" s="33"/>
      <c r="HPS16" s="33"/>
      <c r="HPT16" s="33"/>
      <c r="HPU16" s="33"/>
      <c r="HPV16" s="33"/>
      <c r="HPW16" s="33"/>
      <c r="HPX16" s="33"/>
      <c r="HPY16" s="33"/>
      <c r="HPZ16" s="33"/>
      <c r="HQA16" s="33"/>
      <c r="HQB16" s="33"/>
      <c r="HQC16" s="33"/>
      <c r="HQD16" s="33"/>
      <c r="HQE16" s="33"/>
      <c r="HQF16" s="33"/>
      <c r="HQG16" s="33"/>
      <c r="HQH16" s="33"/>
      <c r="HQI16" s="33"/>
      <c r="HQJ16" s="33"/>
      <c r="HQK16" s="33"/>
      <c r="HQL16" s="33"/>
      <c r="HQM16" s="33"/>
      <c r="HQN16" s="33"/>
      <c r="HQO16" s="33"/>
      <c r="HQP16" s="33"/>
      <c r="HQQ16" s="33"/>
      <c r="HQR16" s="33"/>
      <c r="HQS16" s="33"/>
      <c r="HQT16" s="33"/>
      <c r="HQU16" s="33"/>
      <c r="HQV16" s="33"/>
      <c r="HQW16" s="33"/>
      <c r="HQX16" s="33"/>
      <c r="HQY16" s="33"/>
      <c r="HQZ16" s="33"/>
      <c r="HRA16" s="33"/>
      <c r="HRB16" s="33"/>
      <c r="HRC16" s="33"/>
      <c r="HRD16" s="33"/>
      <c r="HRE16" s="33"/>
      <c r="HRF16" s="33"/>
      <c r="HRG16" s="33"/>
      <c r="HRH16" s="33"/>
      <c r="HRI16" s="33"/>
      <c r="HRJ16" s="33"/>
      <c r="HRK16" s="33"/>
      <c r="HRL16" s="33"/>
      <c r="HRM16" s="33"/>
      <c r="HRN16" s="33"/>
      <c r="HRO16" s="33"/>
      <c r="HRP16" s="33"/>
      <c r="HRQ16" s="33"/>
      <c r="HRR16" s="33"/>
      <c r="HRS16" s="33"/>
      <c r="HRT16" s="33"/>
      <c r="HRU16" s="33"/>
      <c r="HRV16" s="33"/>
      <c r="HRW16" s="33"/>
      <c r="HRX16" s="33"/>
      <c r="HRY16" s="33"/>
      <c r="HRZ16" s="33"/>
      <c r="HSA16" s="33"/>
      <c r="HSB16" s="33"/>
      <c r="HSC16" s="33"/>
      <c r="HSD16" s="33"/>
      <c r="HSE16" s="33"/>
      <c r="HSF16" s="33"/>
      <c r="HSG16" s="33"/>
      <c r="HSH16" s="33"/>
      <c r="HSI16" s="33"/>
      <c r="HSJ16" s="33"/>
      <c r="HSK16" s="33"/>
      <c r="HSL16" s="33"/>
      <c r="HSM16" s="33"/>
      <c r="HSN16" s="33"/>
      <c r="HSO16" s="33"/>
      <c r="HSP16" s="33"/>
      <c r="HSQ16" s="33"/>
      <c r="HSR16" s="33"/>
      <c r="HSS16" s="33"/>
      <c r="HST16" s="33"/>
      <c r="HSU16" s="33"/>
      <c r="HSV16" s="33"/>
      <c r="HSW16" s="33"/>
      <c r="HSX16" s="33"/>
      <c r="HSY16" s="33"/>
      <c r="HSZ16" s="33"/>
      <c r="HTA16" s="33"/>
      <c r="HTB16" s="33"/>
      <c r="HTC16" s="33"/>
      <c r="HTD16" s="33"/>
      <c r="HTE16" s="33"/>
      <c r="HTF16" s="33"/>
      <c r="HTG16" s="33"/>
      <c r="HTH16" s="33"/>
      <c r="HTI16" s="33"/>
      <c r="HTJ16" s="33"/>
      <c r="HTK16" s="33"/>
      <c r="HTL16" s="33"/>
      <c r="HTM16" s="33"/>
      <c r="HTN16" s="33"/>
      <c r="HTO16" s="33"/>
      <c r="HTP16" s="33"/>
      <c r="HTQ16" s="33"/>
      <c r="HTR16" s="33"/>
      <c r="HTS16" s="33"/>
      <c r="HTT16" s="33"/>
      <c r="HTU16" s="33"/>
      <c r="HTV16" s="33"/>
      <c r="HTW16" s="33"/>
      <c r="HTX16" s="33"/>
      <c r="HTY16" s="33"/>
      <c r="HTZ16" s="33"/>
      <c r="HUA16" s="33"/>
      <c r="HUB16" s="33"/>
      <c r="HUC16" s="33"/>
      <c r="HUD16" s="33"/>
      <c r="HUE16" s="33"/>
      <c r="HUF16" s="33"/>
      <c r="HUG16" s="33"/>
      <c r="HUH16" s="33"/>
      <c r="HUI16" s="33"/>
      <c r="HUJ16" s="33"/>
      <c r="HUK16" s="33"/>
      <c r="HUL16" s="33"/>
      <c r="HUM16" s="33"/>
      <c r="HUN16" s="33"/>
      <c r="HUO16" s="33"/>
      <c r="HUP16" s="33"/>
      <c r="HUQ16" s="33"/>
      <c r="HUR16" s="33"/>
      <c r="HUS16" s="33"/>
      <c r="HUT16" s="33"/>
      <c r="HUU16" s="33"/>
      <c r="HUV16" s="33"/>
      <c r="HUW16" s="33"/>
      <c r="HUX16" s="33"/>
      <c r="HUY16" s="33"/>
      <c r="HUZ16" s="33"/>
      <c r="HVA16" s="33"/>
      <c r="HVB16" s="33"/>
      <c r="HVC16" s="33"/>
      <c r="HVD16" s="33"/>
      <c r="HVE16" s="33"/>
      <c r="HVF16" s="33"/>
      <c r="HVG16" s="33"/>
      <c r="HVH16" s="33"/>
      <c r="HVI16" s="33"/>
      <c r="HVJ16" s="33"/>
      <c r="HVK16" s="33"/>
      <c r="HVL16" s="33"/>
      <c r="HVM16" s="33"/>
      <c r="HVN16" s="33"/>
      <c r="HVO16" s="33"/>
      <c r="HVP16" s="33"/>
      <c r="HVQ16" s="33"/>
      <c r="HVR16" s="33"/>
      <c r="HVS16" s="33"/>
      <c r="HVT16" s="33"/>
      <c r="HVU16" s="33"/>
      <c r="HVV16" s="33"/>
      <c r="HVW16" s="33"/>
      <c r="HVX16" s="33"/>
      <c r="HVY16" s="33"/>
      <c r="HVZ16" s="33"/>
      <c r="HWA16" s="33"/>
      <c r="HWB16" s="33"/>
      <c r="HWC16" s="33"/>
      <c r="HWD16" s="33"/>
      <c r="HWE16" s="33"/>
      <c r="HWF16" s="33"/>
      <c r="HWG16" s="33"/>
      <c r="HWH16" s="33"/>
      <c r="HWI16" s="33"/>
      <c r="HWJ16" s="33"/>
      <c r="HWK16" s="33"/>
      <c r="HWL16" s="33"/>
      <c r="HWM16" s="33"/>
      <c r="HWN16" s="33"/>
      <c r="HWO16" s="33"/>
      <c r="HWP16" s="33"/>
      <c r="HWQ16" s="33"/>
      <c r="HWR16" s="33"/>
      <c r="HWS16" s="33"/>
      <c r="HWT16" s="33"/>
      <c r="HWU16" s="33"/>
      <c r="HWV16" s="33"/>
      <c r="HWW16" s="33"/>
      <c r="HWX16" s="33"/>
      <c r="HWY16" s="33"/>
      <c r="HWZ16" s="33"/>
      <c r="HXA16" s="33"/>
      <c r="HXB16" s="33"/>
      <c r="HXC16" s="33"/>
      <c r="HXD16" s="33"/>
      <c r="HXE16" s="33"/>
      <c r="HXF16" s="33"/>
      <c r="HXG16" s="33"/>
      <c r="HXH16" s="33"/>
      <c r="HXI16" s="33"/>
      <c r="HXJ16" s="33"/>
      <c r="HXK16" s="33"/>
      <c r="HXL16" s="33"/>
      <c r="HXM16" s="33"/>
      <c r="HXN16" s="33"/>
      <c r="HXO16" s="33"/>
      <c r="HXP16" s="33"/>
      <c r="HXQ16" s="33"/>
      <c r="HXR16" s="33"/>
      <c r="HXS16" s="33"/>
      <c r="HXT16" s="33"/>
      <c r="HXU16" s="33"/>
      <c r="HXV16" s="33"/>
      <c r="HXW16" s="33"/>
      <c r="HXX16" s="33"/>
      <c r="HXY16" s="33"/>
      <c r="HXZ16" s="33"/>
      <c r="HYA16" s="33"/>
      <c r="HYB16" s="33"/>
      <c r="HYC16" s="33"/>
      <c r="HYD16" s="33"/>
      <c r="HYE16" s="33"/>
      <c r="HYF16" s="33"/>
      <c r="HYG16" s="33"/>
      <c r="HYH16" s="33"/>
      <c r="HYI16" s="33"/>
      <c r="HYJ16" s="33"/>
      <c r="HYK16" s="33"/>
      <c r="HYL16" s="33"/>
      <c r="HYM16" s="33"/>
      <c r="HYN16" s="33"/>
      <c r="HYO16" s="33"/>
      <c r="HYP16" s="33"/>
      <c r="HYQ16" s="33"/>
      <c r="HYR16" s="33"/>
      <c r="HYS16" s="33"/>
      <c r="HYT16" s="33"/>
      <c r="HYU16" s="33"/>
      <c r="HYV16" s="33"/>
      <c r="HYW16" s="33"/>
      <c r="HYX16" s="33"/>
      <c r="HYY16" s="33"/>
      <c r="HYZ16" s="33"/>
      <c r="HZA16" s="33"/>
      <c r="HZB16" s="33"/>
      <c r="HZC16" s="33"/>
      <c r="HZD16" s="33"/>
      <c r="HZE16" s="33"/>
      <c r="HZF16" s="33"/>
      <c r="HZG16" s="33"/>
      <c r="HZH16" s="33"/>
      <c r="HZI16" s="33"/>
      <c r="HZJ16" s="33"/>
      <c r="HZK16" s="33"/>
      <c r="HZL16" s="33"/>
      <c r="HZM16" s="33"/>
      <c r="HZN16" s="33"/>
      <c r="HZO16" s="33"/>
      <c r="HZP16" s="33"/>
      <c r="HZQ16" s="33"/>
      <c r="HZR16" s="33"/>
      <c r="HZS16" s="33"/>
      <c r="HZT16" s="33"/>
      <c r="HZU16" s="33"/>
      <c r="HZV16" s="33"/>
      <c r="HZW16" s="33"/>
      <c r="HZX16" s="33"/>
      <c r="HZY16" s="33"/>
      <c r="HZZ16" s="33"/>
      <c r="IAA16" s="33"/>
      <c r="IAB16" s="33"/>
      <c r="IAC16" s="33"/>
      <c r="IAD16" s="33"/>
      <c r="IAE16" s="33"/>
      <c r="IAF16" s="33"/>
      <c r="IAG16" s="33"/>
      <c r="IAH16" s="33"/>
      <c r="IAI16" s="33"/>
      <c r="IAJ16" s="33"/>
      <c r="IAK16" s="33"/>
      <c r="IAL16" s="33"/>
      <c r="IAM16" s="33"/>
      <c r="IAN16" s="33"/>
      <c r="IAO16" s="33"/>
      <c r="IAP16" s="33"/>
      <c r="IAQ16" s="33"/>
      <c r="IAR16" s="33"/>
      <c r="IAS16" s="33"/>
      <c r="IAT16" s="33"/>
      <c r="IAU16" s="33"/>
      <c r="IAV16" s="33"/>
      <c r="IAW16" s="33"/>
      <c r="IAX16" s="33"/>
      <c r="IAY16" s="33"/>
      <c r="IAZ16" s="33"/>
      <c r="IBA16" s="33"/>
      <c r="IBB16" s="33"/>
      <c r="IBC16" s="33"/>
      <c r="IBD16" s="33"/>
      <c r="IBE16" s="33"/>
      <c r="IBF16" s="33"/>
      <c r="IBG16" s="33"/>
      <c r="IBH16" s="33"/>
      <c r="IBI16" s="33"/>
      <c r="IBJ16" s="33"/>
      <c r="IBK16" s="33"/>
      <c r="IBL16" s="33"/>
      <c r="IBM16" s="33"/>
      <c r="IBN16" s="33"/>
      <c r="IBO16" s="33"/>
      <c r="IBP16" s="33"/>
      <c r="IBQ16" s="33"/>
      <c r="IBR16" s="33"/>
      <c r="IBS16" s="33"/>
      <c r="IBT16" s="33"/>
      <c r="IBU16" s="33"/>
      <c r="IBV16" s="33"/>
      <c r="IBW16" s="33"/>
      <c r="IBX16" s="33"/>
      <c r="IBY16" s="33"/>
      <c r="IBZ16" s="33"/>
      <c r="ICA16" s="33"/>
      <c r="ICB16" s="33"/>
      <c r="ICC16" s="33"/>
      <c r="ICD16" s="33"/>
      <c r="ICE16" s="33"/>
      <c r="ICF16" s="33"/>
      <c r="ICG16" s="33"/>
      <c r="ICH16" s="33"/>
      <c r="ICI16" s="33"/>
      <c r="ICJ16" s="33"/>
      <c r="ICK16" s="33"/>
      <c r="ICL16" s="33"/>
      <c r="ICM16" s="33"/>
      <c r="ICN16" s="33"/>
      <c r="ICO16" s="33"/>
      <c r="ICP16" s="33"/>
      <c r="ICQ16" s="33"/>
      <c r="ICR16" s="33"/>
      <c r="ICS16" s="33"/>
      <c r="ICT16" s="33"/>
      <c r="ICU16" s="33"/>
      <c r="ICV16" s="33"/>
      <c r="ICW16" s="33"/>
      <c r="ICX16" s="33"/>
      <c r="ICY16" s="33"/>
      <c r="ICZ16" s="33"/>
      <c r="IDA16" s="33"/>
      <c r="IDB16" s="33"/>
      <c r="IDC16" s="33"/>
      <c r="IDD16" s="33"/>
      <c r="IDE16" s="33"/>
      <c r="IDF16" s="33"/>
      <c r="IDG16" s="33"/>
      <c r="IDH16" s="33"/>
      <c r="IDI16" s="33"/>
      <c r="IDJ16" s="33"/>
      <c r="IDK16" s="33"/>
      <c r="IDL16" s="33"/>
      <c r="IDM16" s="33"/>
      <c r="IDN16" s="33"/>
      <c r="IDO16" s="33"/>
      <c r="IDP16" s="33"/>
      <c r="IDQ16" s="33"/>
      <c r="IDR16" s="33"/>
      <c r="IDS16" s="33"/>
      <c r="IDT16" s="33"/>
      <c r="IDU16" s="33"/>
      <c r="IDV16" s="33"/>
      <c r="IDW16" s="33"/>
      <c r="IDX16" s="33"/>
      <c r="IDY16" s="33"/>
      <c r="IDZ16" s="33"/>
      <c r="IEA16" s="33"/>
      <c r="IEB16" s="33"/>
      <c r="IEC16" s="33"/>
      <c r="IED16" s="33"/>
      <c r="IEE16" s="33"/>
      <c r="IEF16" s="33"/>
      <c r="IEG16" s="33"/>
      <c r="IEH16" s="33"/>
      <c r="IEI16" s="33"/>
      <c r="IEJ16" s="33"/>
      <c r="IEK16" s="33"/>
      <c r="IEL16" s="33"/>
      <c r="IEM16" s="33"/>
      <c r="IEN16" s="33"/>
      <c r="IEO16" s="33"/>
      <c r="IEP16" s="33"/>
      <c r="IEQ16" s="33"/>
      <c r="IER16" s="33"/>
      <c r="IES16" s="33"/>
      <c r="IET16" s="33"/>
      <c r="IEU16" s="33"/>
      <c r="IEV16" s="33"/>
      <c r="IEW16" s="33"/>
      <c r="IEX16" s="33"/>
      <c r="IEY16" s="33"/>
      <c r="IEZ16" s="33"/>
      <c r="IFA16" s="33"/>
      <c r="IFB16" s="33"/>
      <c r="IFC16" s="33"/>
      <c r="IFD16" s="33"/>
      <c r="IFE16" s="33"/>
      <c r="IFF16" s="33"/>
      <c r="IFG16" s="33"/>
      <c r="IFH16" s="33"/>
      <c r="IFI16" s="33"/>
      <c r="IFJ16" s="33"/>
      <c r="IFK16" s="33"/>
      <c r="IFL16" s="33"/>
      <c r="IFM16" s="33"/>
      <c r="IFN16" s="33"/>
      <c r="IFO16" s="33"/>
      <c r="IFP16" s="33"/>
      <c r="IFQ16" s="33"/>
      <c r="IFR16" s="33"/>
      <c r="IFS16" s="33"/>
      <c r="IFT16" s="33"/>
      <c r="IFU16" s="33"/>
      <c r="IFV16" s="33"/>
      <c r="IFW16" s="33"/>
      <c r="IFX16" s="33"/>
      <c r="IFY16" s="33"/>
      <c r="IFZ16" s="33"/>
      <c r="IGA16" s="33"/>
      <c r="IGB16" s="33"/>
      <c r="IGC16" s="33"/>
      <c r="IGD16" s="33"/>
      <c r="IGE16" s="33"/>
      <c r="IGF16" s="33"/>
      <c r="IGG16" s="33"/>
      <c r="IGH16" s="33"/>
      <c r="IGI16" s="33"/>
      <c r="IGJ16" s="33"/>
      <c r="IGK16" s="33"/>
      <c r="IGL16" s="33"/>
      <c r="IGM16" s="33"/>
      <c r="IGN16" s="33"/>
      <c r="IGO16" s="33"/>
      <c r="IGP16" s="33"/>
      <c r="IGQ16" s="33"/>
      <c r="IGR16" s="33"/>
      <c r="IGS16" s="33"/>
      <c r="IGT16" s="33"/>
      <c r="IGU16" s="33"/>
      <c r="IGV16" s="33"/>
      <c r="IGW16" s="33"/>
      <c r="IGX16" s="33"/>
      <c r="IGY16" s="33"/>
      <c r="IGZ16" s="33"/>
      <c r="IHA16" s="33"/>
      <c r="IHB16" s="33"/>
      <c r="IHC16" s="33"/>
      <c r="IHD16" s="33"/>
      <c r="IHE16" s="33"/>
      <c r="IHF16" s="33"/>
      <c r="IHG16" s="33"/>
      <c r="IHH16" s="33"/>
      <c r="IHI16" s="33"/>
      <c r="IHJ16" s="33"/>
      <c r="IHK16" s="33"/>
      <c r="IHL16" s="33"/>
      <c r="IHM16" s="33"/>
      <c r="IHN16" s="33"/>
      <c r="IHO16" s="33"/>
      <c r="IHP16" s="33"/>
      <c r="IHQ16" s="33"/>
      <c r="IHR16" s="33"/>
      <c r="IHS16" s="33"/>
      <c r="IHT16" s="33"/>
      <c r="IHU16" s="33"/>
      <c r="IHV16" s="33"/>
      <c r="IHW16" s="33"/>
      <c r="IHX16" s="33"/>
      <c r="IHY16" s="33"/>
      <c r="IHZ16" s="33"/>
      <c r="IIA16" s="33"/>
      <c r="IIB16" s="33"/>
      <c r="IIC16" s="33"/>
      <c r="IID16" s="33"/>
      <c r="IIE16" s="33"/>
      <c r="IIF16" s="33"/>
      <c r="IIG16" s="33"/>
      <c r="IIH16" s="33"/>
      <c r="III16" s="33"/>
      <c r="IIJ16" s="33"/>
      <c r="IIK16" s="33"/>
      <c r="IIL16" s="33"/>
      <c r="IIM16" s="33"/>
      <c r="IIN16" s="33"/>
      <c r="IIO16" s="33"/>
      <c r="IIP16" s="33"/>
      <c r="IIQ16" s="33"/>
      <c r="IIR16" s="33"/>
      <c r="IIS16" s="33"/>
      <c r="IIT16" s="33"/>
      <c r="IIU16" s="33"/>
      <c r="IIV16" s="33"/>
      <c r="IIW16" s="33"/>
      <c r="IIX16" s="33"/>
      <c r="IIY16" s="33"/>
      <c r="IIZ16" s="33"/>
      <c r="IJA16" s="33"/>
      <c r="IJB16" s="33"/>
      <c r="IJC16" s="33"/>
      <c r="IJD16" s="33"/>
      <c r="IJE16" s="33"/>
      <c r="IJF16" s="33"/>
      <c r="IJG16" s="33"/>
      <c r="IJH16" s="33"/>
      <c r="IJI16" s="33"/>
      <c r="IJJ16" s="33"/>
      <c r="IJK16" s="33"/>
      <c r="IJL16" s="33"/>
      <c r="IJM16" s="33"/>
      <c r="IJN16" s="33"/>
      <c r="IJO16" s="33"/>
      <c r="IJP16" s="33"/>
      <c r="IJQ16" s="33"/>
      <c r="IJR16" s="33"/>
      <c r="IJS16" s="33"/>
      <c r="IJT16" s="33"/>
      <c r="IJU16" s="33"/>
      <c r="IJV16" s="33"/>
      <c r="IJW16" s="33"/>
      <c r="IJX16" s="33"/>
      <c r="IJY16" s="33"/>
      <c r="IJZ16" s="33"/>
      <c r="IKA16" s="33"/>
      <c r="IKB16" s="33"/>
      <c r="IKC16" s="33"/>
      <c r="IKD16" s="33"/>
      <c r="IKE16" s="33"/>
      <c r="IKF16" s="33"/>
      <c r="IKG16" s="33"/>
      <c r="IKH16" s="33"/>
      <c r="IKI16" s="33"/>
      <c r="IKJ16" s="33"/>
      <c r="IKK16" s="33"/>
      <c r="IKL16" s="33"/>
      <c r="IKM16" s="33"/>
      <c r="IKN16" s="33"/>
      <c r="IKO16" s="33"/>
      <c r="IKP16" s="33"/>
      <c r="IKQ16" s="33"/>
      <c r="IKR16" s="33"/>
      <c r="IKS16" s="33"/>
      <c r="IKT16" s="33"/>
      <c r="IKU16" s="33"/>
      <c r="IKV16" s="33"/>
      <c r="IKW16" s="33"/>
      <c r="IKX16" s="33"/>
      <c r="IKY16" s="33"/>
      <c r="IKZ16" s="33"/>
      <c r="ILA16" s="33"/>
      <c r="ILB16" s="33"/>
      <c r="ILC16" s="33"/>
      <c r="ILD16" s="33"/>
      <c r="ILE16" s="33"/>
      <c r="ILF16" s="33"/>
      <c r="ILG16" s="33"/>
      <c r="ILH16" s="33"/>
      <c r="ILI16" s="33"/>
      <c r="ILJ16" s="33"/>
      <c r="ILK16" s="33"/>
      <c r="ILL16" s="33"/>
      <c r="ILM16" s="33"/>
      <c r="ILN16" s="33"/>
      <c r="ILO16" s="33"/>
      <c r="ILP16" s="33"/>
      <c r="ILQ16" s="33"/>
      <c r="ILR16" s="33"/>
      <c r="ILS16" s="33"/>
      <c r="ILT16" s="33"/>
      <c r="ILU16" s="33"/>
      <c r="ILV16" s="33"/>
      <c r="ILW16" s="33"/>
      <c r="ILX16" s="33"/>
      <c r="ILY16" s="33"/>
      <c r="ILZ16" s="33"/>
      <c r="IMA16" s="33"/>
      <c r="IMB16" s="33"/>
      <c r="IMC16" s="33"/>
      <c r="IMD16" s="33"/>
      <c r="IME16" s="33"/>
      <c r="IMF16" s="33"/>
      <c r="IMG16" s="33"/>
      <c r="IMH16" s="33"/>
      <c r="IMI16" s="33"/>
      <c r="IMJ16" s="33"/>
      <c r="IMK16" s="33"/>
      <c r="IML16" s="33"/>
      <c r="IMM16" s="33"/>
      <c r="IMN16" s="33"/>
      <c r="IMO16" s="33"/>
      <c r="IMP16" s="33"/>
      <c r="IMQ16" s="33"/>
      <c r="IMR16" s="33"/>
      <c r="IMS16" s="33"/>
      <c r="IMT16" s="33"/>
      <c r="IMU16" s="33"/>
      <c r="IMV16" s="33"/>
      <c r="IMW16" s="33"/>
      <c r="IMX16" s="33"/>
      <c r="IMY16" s="33"/>
      <c r="IMZ16" s="33"/>
      <c r="INA16" s="33"/>
      <c r="INB16" s="33"/>
      <c r="INC16" s="33"/>
      <c r="IND16" s="33"/>
      <c r="INE16" s="33"/>
      <c r="INF16" s="33"/>
      <c r="ING16" s="33"/>
      <c r="INH16" s="33"/>
      <c r="INI16" s="33"/>
      <c r="INJ16" s="33"/>
      <c r="INK16" s="33"/>
      <c r="INL16" s="33"/>
      <c r="INM16" s="33"/>
      <c r="INN16" s="33"/>
      <c r="INO16" s="33"/>
      <c r="INP16" s="33"/>
      <c r="INQ16" s="33"/>
      <c r="INR16" s="33"/>
      <c r="INS16" s="33"/>
      <c r="INT16" s="33"/>
      <c r="INU16" s="33"/>
      <c r="INV16" s="33"/>
      <c r="INW16" s="33"/>
      <c r="INX16" s="33"/>
      <c r="INY16" s="33"/>
      <c r="INZ16" s="33"/>
      <c r="IOA16" s="33"/>
      <c r="IOB16" s="33"/>
      <c r="IOC16" s="33"/>
      <c r="IOD16" s="33"/>
      <c r="IOE16" s="33"/>
      <c r="IOF16" s="33"/>
      <c r="IOG16" s="33"/>
      <c r="IOH16" s="33"/>
      <c r="IOI16" s="33"/>
      <c r="IOJ16" s="33"/>
      <c r="IOK16" s="33"/>
      <c r="IOL16" s="33"/>
      <c r="IOM16" s="33"/>
      <c r="ION16" s="33"/>
      <c r="IOO16" s="33"/>
      <c r="IOP16" s="33"/>
      <c r="IOQ16" s="33"/>
      <c r="IOR16" s="33"/>
      <c r="IOS16" s="33"/>
      <c r="IOT16" s="33"/>
      <c r="IOU16" s="33"/>
      <c r="IOV16" s="33"/>
      <c r="IOW16" s="33"/>
      <c r="IOX16" s="33"/>
      <c r="IOY16" s="33"/>
      <c r="IOZ16" s="33"/>
      <c r="IPA16" s="33"/>
      <c r="IPB16" s="33"/>
      <c r="IPC16" s="33"/>
      <c r="IPD16" s="33"/>
      <c r="IPE16" s="33"/>
      <c r="IPF16" s="33"/>
      <c r="IPG16" s="33"/>
      <c r="IPH16" s="33"/>
      <c r="IPI16" s="33"/>
      <c r="IPJ16" s="33"/>
      <c r="IPK16" s="33"/>
      <c r="IPL16" s="33"/>
      <c r="IPM16" s="33"/>
      <c r="IPN16" s="33"/>
      <c r="IPO16" s="33"/>
      <c r="IPP16" s="33"/>
      <c r="IPQ16" s="33"/>
      <c r="IPR16" s="33"/>
      <c r="IPS16" s="33"/>
      <c r="IPT16" s="33"/>
      <c r="IPU16" s="33"/>
      <c r="IPV16" s="33"/>
      <c r="IPW16" s="33"/>
      <c r="IPX16" s="33"/>
      <c r="IPY16" s="33"/>
      <c r="IPZ16" s="33"/>
      <c r="IQA16" s="33"/>
      <c r="IQB16" s="33"/>
      <c r="IQC16" s="33"/>
      <c r="IQD16" s="33"/>
      <c r="IQE16" s="33"/>
      <c r="IQF16" s="33"/>
      <c r="IQG16" s="33"/>
      <c r="IQH16" s="33"/>
      <c r="IQI16" s="33"/>
      <c r="IQJ16" s="33"/>
      <c r="IQK16" s="33"/>
      <c r="IQL16" s="33"/>
      <c r="IQM16" s="33"/>
      <c r="IQN16" s="33"/>
      <c r="IQO16" s="33"/>
      <c r="IQP16" s="33"/>
      <c r="IQQ16" s="33"/>
      <c r="IQR16" s="33"/>
      <c r="IQS16" s="33"/>
      <c r="IQT16" s="33"/>
      <c r="IQU16" s="33"/>
      <c r="IQV16" s="33"/>
      <c r="IQW16" s="33"/>
      <c r="IQX16" s="33"/>
      <c r="IQY16" s="33"/>
      <c r="IQZ16" s="33"/>
      <c r="IRA16" s="33"/>
      <c r="IRB16" s="33"/>
      <c r="IRC16" s="33"/>
      <c r="IRD16" s="33"/>
      <c r="IRE16" s="33"/>
      <c r="IRF16" s="33"/>
      <c r="IRG16" s="33"/>
      <c r="IRH16" s="33"/>
      <c r="IRI16" s="33"/>
      <c r="IRJ16" s="33"/>
      <c r="IRK16" s="33"/>
      <c r="IRL16" s="33"/>
      <c r="IRM16" s="33"/>
      <c r="IRN16" s="33"/>
      <c r="IRO16" s="33"/>
      <c r="IRP16" s="33"/>
      <c r="IRQ16" s="33"/>
      <c r="IRR16" s="33"/>
      <c r="IRS16" s="33"/>
      <c r="IRT16" s="33"/>
      <c r="IRU16" s="33"/>
      <c r="IRV16" s="33"/>
      <c r="IRW16" s="33"/>
      <c r="IRX16" s="33"/>
      <c r="IRY16" s="33"/>
      <c r="IRZ16" s="33"/>
      <c r="ISA16" s="33"/>
      <c r="ISB16" s="33"/>
      <c r="ISC16" s="33"/>
      <c r="ISD16" s="33"/>
      <c r="ISE16" s="33"/>
      <c r="ISF16" s="33"/>
      <c r="ISG16" s="33"/>
      <c r="ISH16" s="33"/>
      <c r="ISI16" s="33"/>
      <c r="ISJ16" s="33"/>
      <c r="ISK16" s="33"/>
      <c r="ISL16" s="33"/>
      <c r="ISM16" s="33"/>
      <c r="ISN16" s="33"/>
      <c r="ISO16" s="33"/>
      <c r="ISP16" s="33"/>
      <c r="ISQ16" s="33"/>
      <c r="ISR16" s="33"/>
      <c r="ISS16" s="33"/>
      <c r="IST16" s="33"/>
      <c r="ISU16" s="33"/>
      <c r="ISV16" s="33"/>
      <c r="ISW16" s="33"/>
      <c r="ISX16" s="33"/>
      <c r="ISY16" s="33"/>
      <c r="ISZ16" s="33"/>
      <c r="ITA16" s="33"/>
      <c r="ITB16" s="33"/>
      <c r="ITC16" s="33"/>
      <c r="ITD16" s="33"/>
      <c r="ITE16" s="33"/>
      <c r="ITF16" s="33"/>
      <c r="ITG16" s="33"/>
      <c r="ITH16" s="33"/>
      <c r="ITI16" s="33"/>
      <c r="ITJ16" s="33"/>
      <c r="ITK16" s="33"/>
      <c r="ITL16" s="33"/>
      <c r="ITM16" s="33"/>
      <c r="ITN16" s="33"/>
      <c r="ITO16" s="33"/>
      <c r="ITP16" s="33"/>
      <c r="ITQ16" s="33"/>
      <c r="ITR16" s="33"/>
      <c r="ITS16" s="33"/>
      <c r="ITT16" s="33"/>
      <c r="ITU16" s="33"/>
      <c r="ITV16" s="33"/>
      <c r="ITW16" s="33"/>
      <c r="ITX16" s="33"/>
      <c r="ITY16" s="33"/>
      <c r="ITZ16" s="33"/>
      <c r="IUA16" s="33"/>
      <c r="IUB16" s="33"/>
      <c r="IUC16" s="33"/>
      <c r="IUD16" s="33"/>
      <c r="IUE16" s="33"/>
      <c r="IUF16" s="33"/>
      <c r="IUG16" s="33"/>
      <c r="IUH16" s="33"/>
      <c r="IUI16" s="33"/>
      <c r="IUJ16" s="33"/>
      <c r="IUK16" s="33"/>
      <c r="IUL16" s="33"/>
      <c r="IUM16" s="33"/>
      <c r="IUN16" s="33"/>
      <c r="IUO16" s="33"/>
      <c r="IUP16" s="33"/>
      <c r="IUQ16" s="33"/>
      <c r="IUR16" s="33"/>
      <c r="IUS16" s="33"/>
      <c r="IUT16" s="33"/>
      <c r="IUU16" s="33"/>
      <c r="IUV16" s="33"/>
      <c r="IUW16" s="33"/>
      <c r="IUX16" s="33"/>
      <c r="IUY16" s="33"/>
      <c r="IUZ16" s="33"/>
      <c r="IVA16" s="33"/>
      <c r="IVB16" s="33"/>
      <c r="IVC16" s="33"/>
      <c r="IVD16" s="33"/>
      <c r="IVE16" s="33"/>
      <c r="IVF16" s="33"/>
      <c r="IVG16" s="33"/>
      <c r="IVH16" s="33"/>
      <c r="IVI16" s="33"/>
      <c r="IVJ16" s="33"/>
      <c r="IVK16" s="33"/>
      <c r="IVL16" s="33"/>
      <c r="IVM16" s="33"/>
      <c r="IVN16" s="33"/>
      <c r="IVO16" s="33"/>
      <c r="IVP16" s="33"/>
      <c r="IVQ16" s="33"/>
      <c r="IVR16" s="33"/>
      <c r="IVS16" s="33"/>
      <c r="IVT16" s="33"/>
      <c r="IVU16" s="33"/>
      <c r="IVV16" s="33"/>
      <c r="IVW16" s="33"/>
      <c r="IVX16" s="33"/>
      <c r="IVY16" s="33"/>
      <c r="IVZ16" s="33"/>
      <c r="IWA16" s="33"/>
      <c r="IWB16" s="33"/>
      <c r="IWC16" s="33"/>
      <c r="IWD16" s="33"/>
      <c r="IWE16" s="33"/>
      <c r="IWF16" s="33"/>
      <c r="IWG16" s="33"/>
      <c r="IWH16" s="33"/>
      <c r="IWI16" s="33"/>
      <c r="IWJ16" s="33"/>
      <c r="IWK16" s="33"/>
      <c r="IWL16" s="33"/>
      <c r="IWM16" s="33"/>
      <c r="IWN16" s="33"/>
      <c r="IWO16" s="33"/>
      <c r="IWP16" s="33"/>
      <c r="IWQ16" s="33"/>
      <c r="IWR16" s="33"/>
      <c r="IWS16" s="33"/>
      <c r="IWT16" s="33"/>
      <c r="IWU16" s="33"/>
      <c r="IWV16" s="33"/>
      <c r="IWW16" s="33"/>
      <c r="IWX16" s="33"/>
      <c r="IWY16" s="33"/>
      <c r="IWZ16" s="33"/>
      <c r="IXA16" s="33"/>
      <c r="IXB16" s="33"/>
      <c r="IXC16" s="33"/>
      <c r="IXD16" s="33"/>
      <c r="IXE16" s="33"/>
      <c r="IXF16" s="33"/>
      <c r="IXG16" s="33"/>
      <c r="IXH16" s="33"/>
      <c r="IXI16" s="33"/>
      <c r="IXJ16" s="33"/>
      <c r="IXK16" s="33"/>
      <c r="IXL16" s="33"/>
      <c r="IXM16" s="33"/>
      <c r="IXN16" s="33"/>
      <c r="IXO16" s="33"/>
      <c r="IXP16" s="33"/>
      <c r="IXQ16" s="33"/>
      <c r="IXR16" s="33"/>
      <c r="IXS16" s="33"/>
      <c r="IXT16" s="33"/>
      <c r="IXU16" s="33"/>
      <c r="IXV16" s="33"/>
      <c r="IXW16" s="33"/>
      <c r="IXX16" s="33"/>
      <c r="IXY16" s="33"/>
      <c r="IXZ16" s="33"/>
      <c r="IYA16" s="33"/>
      <c r="IYB16" s="33"/>
      <c r="IYC16" s="33"/>
      <c r="IYD16" s="33"/>
      <c r="IYE16" s="33"/>
      <c r="IYF16" s="33"/>
      <c r="IYG16" s="33"/>
      <c r="IYH16" s="33"/>
      <c r="IYI16" s="33"/>
      <c r="IYJ16" s="33"/>
      <c r="IYK16" s="33"/>
      <c r="IYL16" s="33"/>
      <c r="IYM16" s="33"/>
      <c r="IYN16" s="33"/>
      <c r="IYO16" s="33"/>
      <c r="IYP16" s="33"/>
      <c r="IYQ16" s="33"/>
      <c r="IYR16" s="33"/>
      <c r="IYS16" s="33"/>
      <c r="IYT16" s="33"/>
      <c r="IYU16" s="33"/>
      <c r="IYV16" s="33"/>
      <c r="IYW16" s="33"/>
      <c r="IYX16" s="33"/>
      <c r="IYY16" s="33"/>
      <c r="IYZ16" s="33"/>
      <c r="IZA16" s="33"/>
      <c r="IZB16" s="33"/>
      <c r="IZC16" s="33"/>
      <c r="IZD16" s="33"/>
      <c r="IZE16" s="33"/>
      <c r="IZF16" s="33"/>
      <c r="IZG16" s="33"/>
      <c r="IZH16" s="33"/>
      <c r="IZI16" s="33"/>
      <c r="IZJ16" s="33"/>
      <c r="IZK16" s="33"/>
      <c r="IZL16" s="33"/>
      <c r="IZM16" s="33"/>
      <c r="IZN16" s="33"/>
      <c r="IZO16" s="33"/>
      <c r="IZP16" s="33"/>
      <c r="IZQ16" s="33"/>
      <c r="IZR16" s="33"/>
      <c r="IZS16" s="33"/>
      <c r="IZT16" s="33"/>
      <c r="IZU16" s="33"/>
      <c r="IZV16" s="33"/>
      <c r="IZW16" s="33"/>
      <c r="IZX16" s="33"/>
      <c r="IZY16" s="33"/>
      <c r="IZZ16" s="33"/>
      <c r="JAA16" s="33"/>
      <c r="JAB16" s="33"/>
      <c r="JAC16" s="33"/>
      <c r="JAD16" s="33"/>
      <c r="JAE16" s="33"/>
      <c r="JAF16" s="33"/>
      <c r="JAG16" s="33"/>
      <c r="JAH16" s="33"/>
      <c r="JAI16" s="33"/>
      <c r="JAJ16" s="33"/>
      <c r="JAK16" s="33"/>
      <c r="JAL16" s="33"/>
      <c r="JAM16" s="33"/>
      <c r="JAN16" s="33"/>
      <c r="JAO16" s="33"/>
      <c r="JAP16" s="33"/>
      <c r="JAQ16" s="33"/>
      <c r="JAR16" s="33"/>
      <c r="JAS16" s="33"/>
      <c r="JAT16" s="33"/>
      <c r="JAU16" s="33"/>
      <c r="JAV16" s="33"/>
      <c r="JAW16" s="33"/>
      <c r="JAX16" s="33"/>
      <c r="JAY16" s="33"/>
      <c r="JAZ16" s="33"/>
      <c r="JBA16" s="33"/>
      <c r="JBB16" s="33"/>
      <c r="JBC16" s="33"/>
      <c r="JBD16" s="33"/>
      <c r="JBE16" s="33"/>
      <c r="JBF16" s="33"/>
      <c r="JBG16" s="33"/>
      <c r="JBH16" s="33"/>
      <c r="JBI16" s="33"/>
      <c r="JBJ16" s="33"/>
      <c r="JBK16" s="33"/>
      <c r="JBL16" s="33"/>
      <c r="JBM16" s="33"/>
      <c r="JBN16" s="33"/>
      <c r="JBO16" s="33"/>
      <c r="JBP16" s="33"/>
      <c r="JBQ16" s="33"/>
      <c r="JBR16" s="33"/>
      <c r="JBS16" s="33"/>
      <c r="JBT16" s="33"/>
      <c r="JBU16" s="33"/>
      <c r="JBV16" s="33"/>
      <c r="JBW16" s="33"/>
      <c r="JBX16" s="33"/>
      <c r="JBY16" s="33"/>
      <c r="JBZ16" s="33"/>
      <c r="JCA16" s="33"/>
      <c r="JCB16" s="33"/>
      <c r="JCC16" s="33"/>
      <c r="JCD16" s="33"/>
      <c r="JCE16" s="33"/>
      <c r="JCF16" s="33"/>
      <c r="JCG16" s="33"/>
      <c r="JCH16" s="33"/>
      <c r="JCI16" s="33"/>
      <c r="JCJ16" s="33"/>
      <c r="JCK16" s="33"/>
      <c r="JCL16" s="33"/>
      <c r="JCM16" s="33"/>
      <c r="JCN16" s="33"/>
      <c r="JCO16" s="33"/>
      <c r="JCP16" s="33"/>
      <c r="JCQ16" s="33"/>
      <c r="JCR16" s="33"/>
      <c r="JCS16" s="33"/>
      <c r="JCT16" s="33"/>
      <c r="JCU16" s="33"/>
      <c r="JCV16" s="33"/>
      <c r="JCW16" s="33"/>
      <c r="JCX16" s="33"/>
      <c r="JCY16" s="33"/>
      <c r="JCZ16" s="33"/>
      <c r="JDA16" s="33"/>
      <c r="JDB16" s="33"/>
      <c r="JDC16" s="33"/>
      <c r="JDD16" s="33"/>
      <c r="JDE16" s="33"/>
      <c r="JDF16" s="33"/>
      <c r="JDG16" s="33"/>
      <c r="JDH16" s="33"/>
      <c r="JDI16" s="33"/>
      <c r="JDJ16" s="33"/>
      <c r="JDK16" s="33"/>
      <c r="JDL16" s="33"/>
      <c r="JDM16" s="33"/>
      <c r="JDN16" s="33"/>
      <c r="JDO16" s="33"/>
      <c r="JDP16" s="33"/>
      <c r="JDQ16" s="33"/>
      <c r="JDR16" s="33"/>
      <c r="JDS16" s="33"/>
      <c r="JDT16" s="33"/>
      <c r="JDU16" s="33"/>
      <c r="JDV16" s="33"/>
      <c r="JDW16" s="33"/>
      <c r="JDX16" s="33"/>
      <c r="JDY16" s="33"/>
      <c r="JDZ16" s="33"/>
      <c r="JEA16" s="33"/>
      <c r="JEB16" s="33"/>
      <c r="JEC16" s="33"/>
      <c r="JED16" s="33"/>
      <c r="JEE16" s="33"/>
      <c r="JEF16" s="33"/>
      <c r="JEG16" s="33"/>
      <c r="JEH16" s="33"/>
      <c r="JEI16" s="33"/>
      <c r="JEJ16" s="33"/>
      <c r="JEK16" s="33"/>
      <c r="JEL16" s="33"/>
      <c r="JEM16" s="33"/>
      <c r="JEN16" s="33"/>
      <c r="JEO16" s="33"/>
      <c r="JEP16" s="33"/>
      <c r="JEQ16" s="33"/>
      <c r="JER16" s="33"/>
      <c r="JES16" s="33"/>
      <c r="JET16" s="33"/>
      <c r="JEU16" s="33"/>
      <c r="JEV16" s="33"/>
      <c r="JEW16" s="33"/>
      <c r="JEX16" s="33"/>
      <c r="JEY16" s="33"/>
      <c r="JEZ16" s="33"/>
      <c r="JFA16" s="33"/>
      <c r="JFB16" s="33"/>
      <c r="JFC16" s="33"/>
      <c r="JFD16" s="33"/>
      <c r="JFE16" s="33"/>
      <c r="JFF16" s="33"/>
      <c r="JFG16" s="33"/>
      <c r="JFH16" s="33"/>
      <c r="JFI16" s="33"/>
      <c r="JFJ16" s="33"/>
      <c r="JFK16" s="33"/>
      <c r="JFL16" s="33"/>
      <c r="JFM16" s="33"/>
      <c r="JFN16" s="33"/>
      <c r="JFO16" s="33"/>
      <c r="JFP16" s="33"/>
      <c r="JFQ16" s="33"/>
      <c r="JFR16" s="33"/>
      <c r="JFS16" s="33"/>
      <c r="JFT16" s="33"/>
      <c r="JFU16" s="33"/>
      <c r="JFV16" s="33"/>
      <c r="JFW16" s="33"/>
      <c r="JFX16" s="33"/>
      <c r="JFY16" s="33"/>
      <c r="JFZ16" s="33"/>
      <c r="JGA16" s="33"/>
      <c r="JGB16" s="33"/>
      <c r="JGC16" s="33"/>
      <c r="JGD16" s="33"/>
      <c r="JGE16" s="33"/>
      <c r="JGF16" s="33"/>
      <c r="JGG16" s="33"/>
      <c r="JGH16" s="33"/>
      <c r="JGI16" s="33"/>
      <c r="JGJ16" s="33"/>
      <c r="JGK16" s="33"/>
      <c r="JGL16" s="33"/>
      <c r="JGM16" s="33"/>
      <c r="JGN16" s="33"/>
      <c r="JGO16" s="33"/>
      <c r="JGP16" s="33"/>
      <c r="JGQ16" s="33"/>
      <c r="JGR16" s="33"/>
      <c r="JGS16" s="33"/>
      <c r="JGT16" s="33"/>
      <c r="JGU16" s="33"/>
      <c r="JGV16" s="33"/>
      <c r="JGW16" s="33"/>
      <c r="JGX16" s="33"/>
      <c r="JGY16" s="33"/>
      <c r="JGZ16" s="33"/>
      <c r="JHA16" s="33"/>
      <c r="JHB16" s="33"/>
      <c r="JHC16" s="33"/>
      <c r="JHD16" s="33"/>
      <c r="JHE16" s="33"/>
      <c r="JHF16" s="33"/>
      <c r="JHG16" s="33"/>
      <c r="JHH16" s="33"/>
      <c r="JHI16" s="33"/>
      <c r="JHJ16" s="33"/>
      <c r="JHK16" s="33"/>
      <c r="JHL16" s="33"/>
      <c r="JHM16" s="33"/>
      <c r="JHN16" s="33"/>
      <c r="JHO16" s="33"/>
      <c r="JHP16" s="33"/>
      <c r="JHQ16" s="33"/>
      <c r="JHR16" s="33"/>
      <c r="JHS16" s="33"/>
      <c r="JHT16" s="33"/>
      <c r="JHU16" s="33"/>
      <c r="JHV16" s="33"/>
      <c r="JHW16" s="33"/>
      <c r="JHX16" s="33"/>
      <c r="JHY16" s="33"/>
      <c r="JHZ16" s="33"/>
      <c r="JIA16" s="33"/>
      <c r="JIB16" s="33"/>
      <c r="JIC16" s="33"/>
      <c r="JID16" s="33"/>
      <c r="JIE16" s="33"/>
      <c r="JIF16" s="33"/>
      <c r="JIG16" s="33"/>
      <c r="JIH16" s="33"/>
      <c r="JII16" s="33"/>
      <c r="JIJ16" s="33"/>
      <c r="JIK16" s="33"/>
      <c r="JIL16" s="33"/>
      <c r="JIM16" s="33"/>
      <c r="JIN16" s="33"/>
      <c r="JIO16" s="33"/>
      <c r="JIP16" s="33"/>
      <c r="JIQ16" s="33"/>
      <c r="JIR16" s="33"/>
      <c r="JIS16" s="33"/>
      <c r="JIT16" s="33"/>
      <c r="JIU16" s="33"/>
      <c r="JIV16" s="33"/>
      <c r="JIW16" s="33"/>
      <c r="JIX16" s="33"/>
      <c r="JIY16" s="33"/>
      <c r="JIZ16" s="33"/>
      <c r="JJA16" s="33"/>
      <c r="JJB16" s="33"/>
      <c r="JJC16" s="33"/>
      <c r="JJD16" s="33"/>
      <c r="JJE16" s="33"/>
      <c r="JJF16" s="33"/>
      <c r="JJG16" s="33"/>
      <c r="JJH16" s="33"/>
      <c r="JJI16" s="33"/>
      <c r="JJJ16" s="33"/>
      <c r="JJK16" s="33"/>
      <c r="JJL16" s="33"/>
      <c r="JJM16" s="33"/>
      <c r="JJN16" s="33"/>
      <c r="JJO16" s="33"/>
      <c r="JJP16" s="33"/>
      <c r="JJQ16" s="33"/>
      <c r="JJR16" s="33"/>
      <c r="JJS16" s="33"/>
      <c r="JJT16" s="33"/>
      <c r="JJU16" s="33"/>
      <c r="JJV16" s="33"/>
      <c r="JJW16" s="33"/>
      <c r="JJX16" s="33"/>
      <c r="JJY16" s="33"/>
      <c r="JJZ16" s="33"/>
      <c r="JKA16" s="33"/>
      <c r="JKB16" s="33"/>
      <c r="JKC16" s="33"/>
      <c r="JKD16" s="33"/>
      <c r="JKE16" s="33"/>
      <c r="JKF16" s="33"/>
      <c r="JKG16" s="33"/>
      <c r="JKH16" s="33"/>
      <c r="JKI16" s="33"/>
      <c r="JKJ16" s="33"/>
      <c r="JKK16" s="33"/>
      <c r="JKL16" s="33"/>
      <c r="JKM16" s="33"/>
      <c r="JKN16" s="33"/>
      <c r="JKO16" s="33"/>
      <c r="JKP16" s="33"/>
      <c r="JKQ16" s="33"/>
      <c r="JKR16" s="33"/>
      <c r="JKS16" s="33"/>
      <c r="JKT16" s="33"/>
      <c r="JKU16" s="33"/>
      <c r="JKV16" s="33"/>
      <c r="JKW16" s="33"/>
      <c r="JKX16" s="33"/>
      <c r="JKY16" s="33"/>
      <c r="JKZ16" s="33"/>
      <c r="JLA16" s="33"/>
      <c r="JLB16" s="33"/>
      <c r="JLC16" s="33"/>
      <c r="JLD16" s="33"/>
      <c r="JLE16" s="33"/>
      <c r="JLF16" s="33"/>
      <c r="JLG16" s="33"/>
      <c r="JLH16" s="33"/>
      <c r="JLI16" s="33"/>
      <c r="JLJ16" s="33"/>
      <c r="JLK16" s="33"/>
      <c r="JLL16" s="33"/>
      <c r="JLM16" s="33"/>
      <c r="JLN16" s="33"/>
      <c r="JLO16" s="33"/>
      <c r="JLP16" s="33"/>
      <c r="JLQ16" s="33"/>
      <c r="JLR16" s="33"/>
      <c r="JLS16" s="33"/>
      <c r="JLT16" s="33"/>
      <c r="JLU16" s="33"/>
      <c r="JLV16" s="33"/>
      <c r="JLW16" s="33"/>
      <c r="JLX16" s="33"/>
      <c r="JLY16" s="33"/>
      <c r="JLZ16" s="33"/>
      <c r="JMA16" s="33"/>
      <c r="JMB16" s="33"/>
      <c r="JMC16" s="33"/>
      <c r="JMD16" s="33"/>
      <c r="JME16" s="33"/>
      <c r="JMF16" s="33"/>
      <c r="JMG16" s="33"/>
      <c r="JMH16" s="33"/>
      <c r="JMI16" s="33"/>
      <c r="JMJ16" s="33"/>
      <c r="JMK16" s="33"/>
      <c r="JML16" s="33"/>
      <c r="JMM16" s="33"/>
      <c r="JMN16" s="33"/>
      <c r="JMO16" s="33"/>
      <c r="JMP16" s="33"/>
      <c r="JMQ16" s="33"/>
      <c r="JMR16" s="33"/>
      <c r="JMS16" s="33"/>
      <c r="JMT16" s="33"/>
      <c r="JMU16" s="33"/>
      <c r="JMV16" s="33"/>
      <c r="JMW16" s="33"/>
      <c r="JMX16" s="33"/>
      <c r="JMY16" s="33"/>
      <c r="JMZ16" s="33"/>
      <c r="JNA16" s="33"/>
      <c r="JNB16" s="33"/>
      <c r="JNC16" s="33"/>
      <c r="JND16" s="33"/>
      <c r="JNE16" s="33"/>
      <c r="JNF16" s="33"/>
      <c r="JNG16" s="33"/>
      <c r="JNH16" s="33"/>
      <c r="JNI16" s="33"/>
      <c r="JNJ16" s="33"/>
      <c r="JNK16" s="33"/>
      <c r="JNL16" s="33"/>
      <c r="JNM16" s="33"/>
      <c r="JNN16" s="33"/>
      <c r="JNO16" s="33"/>
      <c r="JNP16" s="33"/>
      <c r="JNQ16" s="33"/>
      <c r="JNR16" s="33"/>
      <c r="JNS16" s="33"/>
      <c r="JNT16" s="33"/>
      <c r="JNU16" s="33"/>
      <c r="JNV16" s="33"/>
      <c r="JNW16" s="33"/>
      <c r="JNX16" s="33"/>
      <c r="JNY16" s="33"/>
      <c r="JNZ16" s="33"/>
      <c r="JOA16" s="33"/>
      <c r="JOB16" s="33"/>
      <c r="JOC16" s="33"/>
      <c r="JOD16" s="33"/>
      <c r="JOE16" s="33"/>
      <c r="JOF16" s="33"/>
      <c r="JOG16" s="33"/>
      <c r="JOH16" s="33"/>
      <c r="JOI16" s="33"/>
      <c r="JOJ16" s="33"/>
      <c r="JOK16" s="33"/>
      <c r="JOL16" s="33"/>
      <c r="JOM16" s="33"/>
      <c r="JON16" s="33"/>
      <c r="JOO16" s="33"/>
      <c r="JOP16" s="33"/>
      <c r="JOQ16" s="33"/>
      <c r="JOR16" s="33"/>
      <c r="JOS16" s="33"/>
      <c r="JOT16" s="33"/>
      <c r="JOU16" s="33"/>
      <c r="JOV16" s="33"/>
      <c r="JOW16" s="33"/>
      <c r="JOX16" s="33"/>
      <c r="JOY16" s="33"/>
      <c r="JOZ16" s="33"/>
      <c r="JPA16" s="33"/>
      <c r="JPB16" s="33"/>
      <c r="JPC16" s="33"/>
      <c r="JPD16" s="33"/>
      <c r="JPE16" s="33"/>
      <c r="JPF16" s="33"/>
      <c r="JPG16" s="33"/>
      <c r="JPH16" s="33"/>
      <c r="JPI16" s="33"/>
      <c r="JPJ16" s="33"/>
      <c r="JPK16" s="33"/>
      <c r="JPL16" s="33"/>
      <c r="JPM16" s="33"/>
      <c r="JPN16" s="33"/>
      <c r="JPO16" s="33"/>
      <c r="JPP16" s="33"/>
      <c r="JPQ16" s="33"/>
      <c r="JPR16" s="33"/>
      <c r="JPS16" s="33"/>
      <c r="JPT16" s="33"/>
      <c r="JPU16" s="33"/>
      <c r="JPV16" s="33"/>
      <c r="JPW16" s="33"/>
      <c r="JPX16" s="33"/>
      <c r="JPY16" s="33"/>
      <c r="JPZ16" s="33"/>
      <c r="JQA16" s="33"/>
      <c r="JQB16" s="33"/>
      <c r="JQC16" s="33"/>
      <c r="JQD16" s="33"/>
      <c r="JQE16" s="33"/>
      <c r="JQF16" s="33"/>
      <c r="JQG16" s="33"/>
      <c r="JQH16" s="33"/>
      <c r="JQI16" s="33"/>
      <c r="JQJ16" s="33"/>
      <c r="JQK16" s="33"/>
      <c r="JQL16" s="33"/>
      <c r="JQM16" s="33"/>
      <c r="JQN16" s="33"/>
      <c r="JQO16" s="33"/>
      <c r="JQP16" s="33"/>
      <c r="JQQ16" s="33"/>
      <c r="JQR16" s="33"/>
      <c r="JQS16" s="33"/>
      <c r="JQT16" s="33"/>
      <c r="JQU16" s="33"/>
      <c r="JQV16" s="33"/>
      <c r="JQW16" s="33"/>
      <c r="JQX16" s="33"/>
      <c r="JQY16" s="33"/>
      <c r="JQZ16" s="33"/>
      <c r="JRA16" s="33"/>
      <c r="JRB16" s="33"/>
      <c r="JRC16" s="33"/>
      <c r="JRD16" s="33"/>
      <c r="JRE16" s="33"/>
      <c r="JRF16" s="33"/>
      <c r="JRG16" s="33"/>
      <c r="JRH16" s="33"/>
      <c r="JRI16" s="33"/>
      <c r="JRJ16" s="33"/>
      <c r="JRK16" s="33"/>
      <c r="JRL16" s="33"/>
      <c r="JRM16" s="33"/>
      <c r="JRN16" s="33"/>
      <c r="JRO16" s="33"/>
      <c r="JRP16" s="33"/>
      <c r="JRQ16" s="33"/>
      <c r="JRR16" s="33"/>
      <c r="JRS16" s="33"/>
      <c r="JRT16" s="33"/>
      <c r="JRU16" s="33"/>
      <c r="JRV16" s="33"/>
      <c r="JRW16" s="33"/>
      <c r="JRX16" s="33"/>
      <c r="JRY16" s="33"/>
      <c r="JRZ16" s="33"/>
      <c r="JSA16" s="33"/>
      <c r="JSB16" s="33"/>
      <c r="JSC16" s="33"/>
      <c r="JSD16" s="33"/>
      <c r="JSE16" s="33"/>
      <c r="JSF16" s="33"/>
      <c r="JSG16" s="33"/>
      <c r="JSH16" s="33"/>
      <c r="JSI16" s="33"/>
      <c r="JSJ16" s="33"/>
      <c r="JSK16" s="33"/>
      <c r="JSL16" s="33"/>
      <c r="JSM16" s="33"/>
      <c r="JSN16" s="33"/>
      <c r="JSO16" s="33"/>
      <c r="JSP16" s="33"/>
      <c r="JSQ16" s="33"/>
      <c r="JSR16" s="33"/>
      <c r="JSS16" s="33"/>
      <c r="JST16" s="33"/>
      <c r="JSU16" s="33"/>
      <c r="JSV16" s="33"/>
      <c r="JSW16" s="33"/>
      <c r="JSX16" s="33"/>
      <c r="JSY16" s="33"/>
      <c r="JSZ16" s="33"/>
      <c r="JTA16" s="33"/>
      <c r="JTB16" s="33"/>
      <c r="JTC16" s="33"/>
      <c r="JTD16" s="33"/>
      <c r="JTE16" s="33"/>
      <c r="JTF16" s="33"/>
      <c r="JTG16" s="33"/>
      <c r="JTH16" s="33"/>
      <c r="JTI16" s="33"/>
      <c r="JTJ16" s="33"/>
      <c r="JTK16" s="33"/>
      <c r="JTL16" s="33"/>
      <c r="JTM16" s="33"/>
      <c r="JTN16" s="33"/>
      <c r="JTO16" s="33"/>
      <c r="JTP16" s="33"/>
      <c r="JTQ16" s="33"/>
      <c r="JTR16" s="33"/>
      <c r="JTS16" s="33"/>
      <c r="JTT16" s="33"/>
      <c r="JTU16" s="33"/>
      <c r="JTV16" s="33"/>
      <c r="JTW16" s="33"/>
      <c r="JTX16" s="33"/>
      <c r="JTY16" s="33"/>
      <c r="JTZ16" s="33"/>
      <c r="JUA16" s="33"/>
      <c r="JUB16" s="33"/>
      <c r="JUC16" s="33"/>
      <c r="JUD16" s="33"/>
      <c r="JUE16" s="33"/>
      <c r="JUF16" s="33"/>
      <c r="JUG16" s="33"/>
      <c r="JUH16" s="33"/>
      <c r="JUI16" s="33"/>
      <c r="JUJ16" s="33"/>
      <c r="JUK16" s="33"/>
      <c r="JUL16" s="33"/>
      <c r="JUM16" s="33"/>
      <c r="JUN16" s="33"/>
      <c r="JUO16" s="33"/>
      <c r="JUP16" s="33"/>
      <c r="JUQ16" s="33"/>
      <c r="JUR16" s="33"/>
      <c r="JUS16" s="33"/>
      <c r="JUT16" s="33"/>
      <c r="JUU16" s="33"/>
      <c r="JUV16" s="33"/>
      <c r="JUW16" s="33"/>
      <c r="JUX16" s="33"/>
      <c r="JUY16" s="33"/>
      <c r="JUZ16" s="33"/>
      <c r="JVA16" s="33"/>
      <c r="JVB16" s="33"/>
      <c r="JVC16" s="33"/>
      <c r="JVD16" s="33"/>
      <c r="JVE16" s="33"/>
      <c r="JVF16" s="33"/>
      <c r="JVG16" s="33"/>
      <c r="JVH16" s="33"/>
      <c r="JVI16" s="33"/>
      <c r="JVJ16" s="33"/>
      <c r="JVK16" s="33"/>
      <c r="JVL16" s="33"/>
      <c r="JVM16" s="33"/>
      <c r="JVN16" s="33"/>
      <c r="JVO16" s="33"/>
      <c r="JVP16" s="33"/>
      <c r="JVQ16" s="33"/>
      <c r="JVR16" s="33"/>
      <c r="JVS16" s="33"/>
      <c r="JVT16" s="33"/>
      <c r="JVU16" s="33"/>
      <c r="JVV16" s="33"/>
      <c r="JVW16" s="33"/>
      <c r="JVX16" s="33"/>
      <c r="JVY16" s="33"/>
      <c r="JVZ16" s="33"/>
      <c r="JWA16" s="33"/>
      <c r="JWB16" s="33"/>
      <c r="JWC16" s="33"/>
      <c r="JWD16" s="33"/>
      <c r="JWE16" s="33"/>
      <c r="JWF16" s="33"/>
      <c r="JWG16" s="33"/>
      <c r="JWH16" s="33"/>
      <c r="JWI16" s="33"/>
      <c r="JWJ16" s="33"/>
      <c r="JWK16" s="33"/>
      <c r="JWL16" s="33"/>
      <c r="JWM16" s="33"/>
      <c r="JWN16" s="33"/>
      <c r="JWO16" s="33"/>
      <c r="JWP16" s="33"/>
      <c r="JWQ16" s="33"/>
      <c r="JWR16" s="33"/>
      <c r="JWS16" s="33"/>
      <c r="JWT16" s="33"/>
      <c r="JWU16" s="33"/>
      <c r="JWV16" s="33"/>
      <c r="JWW16" s="33"/>
      <c r="JWX16" s="33"/>
      <c r="JWY16" s="33"/>
      <c r="JWZ16" s="33"/>
      <c r="JXA16" s="33"/>
      <c r="JXB16" s="33"/>
      <c r="JXC16" s="33"/>
      <c r="JXD16" s="33"/>
      <c r="JXE16" s="33"/>
      <c r="JXF16" s="33"/>
      <c r="JXG16" s="33"/>
      <c r="JXH16" s="33"/>
      <c r="JXI16" s="33"/>
      <c r="JXJ16" s="33"/>
      <c r="JXK16" s="33"/>
      <c r="JXL16" s="33"/>
      <c r="JXM16" s="33"/>
      <c r="JXN16" s="33"/>
      <c r="JXO16" s="33"/>
      <c r="JXP16" s="33"/>
      <c r="JXQ16" s="33"/>
      <c r="JXR16" s="33"/>
      <c r="JXS16" s="33"/>
      <c r="JXT16" s="33"/>
      <c r="JXU16" s="33"/>
      <c r="JXV16" s="33"/>
      <c r="JXW16" s="33"/>
      <c r="JXX16" s="33"/>
      <c r="JXY16" s="33"/>
      <c r="JXZ16" s="33"/>
      <c r="JYA16" s="33"/>
      <c r="JYB16" s="33"/>
      <c r="JYC16" s="33"/>
      <c r="JYD16" s="33"/>
      <c r="JYE16" s="33"/>
      <c r="JYF16" s="33"/>
      <c r="JYG16" s="33"/>
      <c r="JYH16" s="33"/>
      <c r="JYI16" s="33"/>
      <c r="JYJ16" s="33"/>
      <c r="JYK16" s="33"/>
      <c r="JYL16" s="33"/>
      <c r="JYM16" s="33"/>
      <c r="JYN16" s="33"/>
      <c r="JYO16" s="33"/>
      <c r="JYP16" s="33"/>
      <c r="JYQ16" s="33"/>
      <c r="JYR16" s="33"/>
      <c r="JYS16" s="33"/>
      <c r="JYT16" s="33"/>
      <c r="JYU16" s="33"/>
      <c r="JYV16" s="33"/>
      <c r="JYW16" s="33"/>
      <c r="JYX16" s="33"/>
      <c r="JYY16" s="33"/>
      <c r="JYZ16" s="33"/>
      <c r="JZA16" s="33"/>
      <c r="JZB16" s="33"/>
      <c r="JZC16" s="33"/>
      <c r="JZD16" s="33"/>
      <c r="JZE16" s="33"/>
      <c r="JZF16" s="33"/>
      <c r="JZG16" s="33"/>
      <c r="JZH16" s="33"/>
      <c r="JZI16" s="33"/>
      <c r="JZJ16" s="33"/>
      <c r="JZK16" s="33"/>
      <c r="JZL16" s="33"/>
      <c r="JZM16" s="33"/>
      <c r="JZN16" s="33"/>
      <c r="JZO16" s="33"/>
      <c r="JZP16" s="33"/>
      <c r="JZQ16" s="33"/>
      <c r="JZR16" s="33"/>
      <c r="JZS16" s="33"/>
      <c r="JZT16" s="33"/>
      <c r="JZU16" s="33"/>
      <c r="JZV16" s="33"/>
      <c r="JZW16" s="33"/>
      <c r="JZX16" s="33"/>
      <c r="JZY16" s="33"/>
      <c r="JZZ16" s="33"/>
      <c r="KAA16" s="33"/>
      <c r="KAB16" s="33"/>
      <c r="KAC16" s="33"/>
      <c r="KAD16" s="33"/>
      <c r="KAE16" s="33"/>
      <c r="KAF16" s="33"/>
      <c r="KAG16" s="33"/>
      <c r="KAH16" s="33"/>
      <c r="KAI16" s="33"/>
      <c r="KAJ16" s="33"/>
      <c r="KAK16" s="33"/>
      <c r="KAL16" s="33"/>
      <c r="KAM16" s="33"/>
      <c r="KAN16" s="33"/>
      <c r="KAO16" s="33"/>
      <c r="KAP16" s="33"/>
      <c r="KAQ16" s="33"/>
      <c r="KAR16" s="33"/>
      <c r="KAS16" s="33"/>
      <c r="KAT16" s="33"/>
      <c r="KAU16" s="33"/>
      <c r="KAV16" s="33"/>
      <c r="KAW16" s="33"/>
      <c r="KAX16" s="33"/>
      <c r="KAY16" s="33"/>
      <c r="KAZ16" s="33"/>
      <c r="KBA16" s="33"/>
      <c r="KBB16" s="33"/>
      <c r="KBC16" s="33"/>
      <c r="KBD16" s="33"/>
      <c r="KBE16" s="33"/>
      <c r="KBF16" s="33"/>
      <c r="KBG16" s="33"/>
      <c r="KBH16" s="33"/>
      <c r="KBI16" s="33"/>
      <c r="KBJ16" s="33"/>
      <c r="KBK16" s="33"/>
      <c r="KBL16" s="33"/>
      <c r="KBM16" s="33"/>
      <c r="KBN16" s="33"/>
      <c r="KBO16" s="33"/>
      <c r="KBP16" s="33"/>
      <c r="KBQ16" s="33"/>
      <c r="KBR16" s="33"/>
      <c r="KBS16" s="33"/>
      <c r="KBT16" s="33"/>
      <c r="KBU16" s="33"/>
      <c r="KBV16" s="33"/>
      <c r="KBW16" s="33"/>
      <c r="KBX16" s="33"/>
      <c r="KBY16" s="33"/>
      <c r="KBZ16" s="33"/>
      <c r="KCA16" s="33"/>
      <c r="KCB16" s="33"/>
      <c r="KCC16" s="33"/>
      <c r="KCD16" s="33"/>
      <c r="KCE16" s="33"/>
      <c r="KCF16" s="33"/>
      <c r="KCG16" s="33"/>
      <c r="KCH16" s="33"/>
      <c r="KCI16" s="33"/>
      <c r="KCJ16" s="33"/>
      <c r="KCK16" s="33"/>
      <c r="KCL16" s="33"/>
      <c r="KCM16" s="33"/>
      <c r="KCN16" s="33"/>
      <c r="KCO16" s="33"/>
      <c r="KCP16" s="33"/>
      <c r="KCQ16" s="33"/>
      <c r="KCR16" s="33"/>
      <c r="KCS16" s="33"/>
      <c r="KCT16" s="33"/>
      <c r="KCU16" s="33"/>
      <c r="KCV16" s="33"/>
      <c r="KCW16" s="33"/>
      <c r="KCX16" s="33"/>
      <c r="KCY16" s="33"/>
      <c r="KCZ16" s="33"/>
      <c r="KDA16" s="33"/>
      <c r="KDB16" s="33"/>
      <c r="KDC16" s="33"/>
      <c r="KDD16" s="33"/>
      <c r="KDE16" s="33"/>
      <c r="KDF16" s="33"/>
      <c r="KDG16" s="33"/>
      <c r="KDH16" s="33"/>
      <c r="KDI16" s="33"/>
      <c r="KDJ16" s="33"/>
      <c r="KDK16" s="33"/>
      <c r="KDL16" s="33"/>
      <c r="KDM16" s="33"/>
      <c r="KDN16" s="33"/>
      <c r="KDO16" s="33"/>
      <c r="KDP16" s="33"/>
      <c r="KDQ16" s="33"/>
      <c r="KDR16" s="33"/>
      <c r="KDS16" s="33"/>
      <c r="KDT16" s="33"/>
      <c r="KDU16" s="33"/>
      <c r="KDV16" s="33"/>
      <c r="KDW16" s="33"/>
      <c r="KDX16" s="33"/>
      <c r="KDY16" s="33"/>
      <c r="KDZ16" s="33"/>
      <c r="KEA16" s="33"/>
      <c r="KEB16" s="33"/>
      <c r="KEC16" s="33"/>
      <c r="KED16" s="33"/>
      <c r="KEE16" s="33"/>
      <c r="KEF16" s="33"/>
      <c r="KEG16" s="33"/>
      <c r="KEH16" s="33"/>
      <c r="KEI16" s="33"/>
      <c r="KEJ16" s="33"/>
      <c r="KEK16" s="33"/>
      <c r="KEL16" s="33"/>
      <c r="KEM16" s="33"/>
      <c r="KEN16" s="33"/>
      <c r="KEO16" s="33"/>
      <c r="KEP16" s="33"/>
      <c r="KEQ16" s="33"/>
      <c r="KER16" s="33"/>
      <c r="KES16" s="33"/>
      <c r="KET16" s="33"/>
      <c r="KEU16" s="33"/>
      <c r="KEV16" s="33"/>
      <c r="KEW16" s="33"/>
      <c r="KEX16" s="33"/>
      <c r="KEY16" s="33"/>
      <c r="KEZ16" s="33"/>
      <c r="KFA16" s="33"/>
      <c r="KFB16" s="33"/>
      <c r="KFC16" s="33"/>
      <c r="KFD16" s="33"/>
      <c r="KFE16" s="33"/>
      <c r="KFF16" s="33"/>
      <c r="KFG16" s="33"/>
      <c r="KFH16" s="33"/>
      <c r="KFI16" s="33"/>
      <c r="KFJ16" s="33"/>
      <c r="KFK16" s="33"/>
      <c r="KFL16" s="33"/>
      <c r="KFM16" s="33"/>
      <c r="KFN16" s="33"/>
      <c r="KFO16" s="33"/>
      <c r="KFP16" s="33"/>
      <c r="KFQ16" s="33"/>
      <c r="KFR16" s="33"/>
      <c r="KFS16" s="33"/>
      <c r="KFT16" s="33"/>
      <c r="KFU16" s="33"/>
      <c r="KFV16" s="33"/>
      <c r="KFW16" s="33"/>
      <c r="KFX16" s="33"/>
      <c r="KFY16" s="33"/>
      <c r="KFZ16" s="33"/>
      <c r="KGA16" s="33"/>
      <c r="KGB16" s="33"/>
      <c r="KGC16" s="33"/>
      <c r="KGD16" s="33"/>
      <c r="KGE16" s="33"/>
      <c r="KGF16" s="33"/>
      <c r="KGG16" s="33"/>
      <c r="KGH16" s="33"/>
      <c r="KGI16" s="33"/>
      <c r="KGJ16" s="33"/>
      <c r="KGK16" s="33"/>
      <c r="KGL16" s="33"/>
      <c r="KGM16" s="33"/>
      <c r="KGN16" s="33"/>
      <c r="KGO16" s="33"/>
      <c r="KGP16" s="33"/>
      <c r="KGQ16" s="33"/>
      <c r="KGR16" s="33"/>
      <c r="KGS16" s="33"/>
      <c r="KGT16" s="33"/>
      <c r="KGU16" s="33"/>
      <c r="KGV16" s="33"/>
      <c r="KGW16" s="33"/>
      <c r="KGX16" s="33"/>
      <c r="KGY16" s="33"/>
      <c r="KGZ16" s="33"/>
      <c r="KHA16" s="33"/>
      <c r="KHB16" s="33"/>
      <c r="KHC16" s="33"/>
      <c r="KHD16" s="33"/>
      <c r="KHE16" s="33"/>
      <c r="KHF16" s="33"/>
      <c r="KHG16" s="33"/>
      <c r="KHH16" s="33"/>
      <c r="KHI16" s="33"/>
      <c r="KHJ16" s="33"/>
      <c r="KHK16" s="33"/>
      <c r="KHL16" s="33"/>
      <c r="KHM16" s="33"/>
      <c r="KHN16" s="33"/>
      <c r="KHO16" s="33"/>
      <c r="KHP16" s="33"/>
      <c r="KHQ16" s="33"/>
      <c r="KHR16" s="33"/>
      <c r="KHS16" s="33"/>
      <c r="KHT16" s="33"/>
      <c r="KHU16" s="33"/>
      <c r="KHV16" s="33"/>
      <c r="KHW16" s="33"/>
      <c r="KHX16" s="33"/>
      <c r="KHY16" s="33"/>
      <c r="KHZ16" s="33"/>
      <c r="KIA16" s="33"/>
      <c r="KIB16" s="33"/>
      <c r="KIC16" s="33"/>
      <c r="KID16" s="33"/>
      <c r="KIE16" s="33"/>
      <c r="KIF16" s="33"/>
      <c r="KIG16" s="33"/>
      <c r="KIH16" s="33"/>
      <c r="KII16" s="33"/>
      <c r="KIJ16" s="33"/>
      <c r="KIK16" s="33"/>
      <c r="KIL16" s="33"/>
      <c r="KIM16" s="33"/>
      <c r="KIN16" s="33"/>
      <c r="KIO16" s="33"/>
      <c r="KIP16" s="33"/>
      <c r="KIQ16" s="33"/>
      <c r="KIR16" s="33"/>
      <c r="KIS16" s="33"/>
      <c r="KIT16" s="33"/>
      <c r="KIU16" s="33"/>
      <c r="KIV16" s="33"/>
      <c r="KIW16" s="33"/>
      <c r="KIX16" s="33"/>
      <c r="KIY16" s="33"/>
      <c r="KIZ16" s="33"/>
      <c r="KJA16" s="33"/>
      <c r="KJB16" s="33"/>
      <c r="KJC16" s="33"/>
      <c r="KJD16" s="33"/>
      <c r="KJE16" s="33"/>
      <c r="KJF16" s="33"/>
      <c r="KJG16" s="33"/>
      <c r="KJH16" s="33"/>
      <c r="KJI16" s="33"/>
      <c r="KJJ16" s="33"/>
      <c r="KJK16" s="33"/>
      <c r="KJL16" s="33"/>
      <c r="KJM16" s="33"/>
      <c r="KJN16" s="33"/>
      <c r="KJO16" s="33"/>
      <c r="KJP16" s="33"/>
      <c r="KJQ16" s="33"/>
      <c r="KJR16" s="33"/>
      <c r="KJS16" s="33"/>
      <c r="KJT16" s="33"/>
      <c r="KJU16" s="33"/>
      <c r="KJV16" s="33"/>
      <c r="KJW16" s="33"/>
      <c r="KJX16" s="33"/>
      <c r="KJY16" s="33"/>
      <c r="KJZ16" s="33"/>
      <c r="KKA16" s="33"/>
      <c r="KKB16" s="33"/>
      <c r="KKC16" s="33"/>
      <c r="KKD16" s="33"/>
      <c r="KKE16" s="33"/>
      <c r="KKF16" s="33"/>
      <c r="KKG16" s="33"/>
      <c r="KKH16" s="33"/>
      <c r="KKI16" s="33"/>
      <c r="KKJ16" s="33"/>
      <c r="KKK16" s="33"/>
      <c r="KKL16" s="33"/>
      <c r="KKM16" s="33"/>
      <c r="KKN16" s="33"/>
      <c r="KKO16" s="33"/>
      <c r="KKP16" s="33"/>
      <c r="KKQ16" s="33"/>
      <c r="KKR16" s="33"/>
      <c r="KKS16" s="33"/>
      <c r="KKT16" s="33"/>
      <c r="KKU16" s="33"/>
      <c r="KKV16" s="33"/>
      <c r="KKW16" s="33"/>
      <c r="KKX16" s="33"/>
      <c r="KKY16" s="33"/>
      <c r="KKZ16" s="33"/>
      <c r="KLA16" s="33"/>
      <c r="KLB16" s="33"/>
      <c r="KLC16" s="33"/>
      <c r="KLD16" s="33"/>
      <c r="KLE16" s="33"/>
      <c r="KLF16" s="33"/>
      <c r="KLG16" s="33"/>
      <c r="KLH16" s="33"/>
      <c r="KLI16" s="33"/>
      <c r="KLJ16" s="33"/>
      <c r="KLK16" s="33"/>
      <c r="KLL16" s="33"/>
      <c r="KLM16" s="33"/>
      <c r="KLN16" s="33"/>
      <c r="KLO16" s="33"/>
      <c r="KLP16" s="33"/>
      <c r="KLQ16" s="33"/>
      <c r="KLR16" s="33"/>
      <c r="KLS16" s="33"/>
      <c r="KLT16" s="33"/>
      <c r="KLU16" s="33"/>
      <c r="KLV16" s="33"/>
      <c r="KLW16" s="33"/>
      <c r="KLX16" s="33"/>
      <c r="KLY16" s="33"/>
      <c r="KLZ16" s="33"/>
      <c r="KMA16" s="33"/>
      <c r="KMB16" s="33"/>
      <c r="KMC16" s="33"/>
      <c r="KMD16" s="33"/>
      <c r="KME16" s="33"/>
      <c r="KMF16" s="33"/>
      <c r="KMG16" s="33"/>
      <c r="KMH16" s="33"/>
      <c r="KMI16" s="33"/>
      <c r="KMJ16" s="33"/>
      <c r="KMK16" s="33"/>
      <c r="KML16" s="33"/>
      <c r="KMM16" s="33"/>
      <c r="KMN16" s="33"/>
      <c r="KMO16" s="33"/>
      <c r="KMP16" s="33"/>
      <c r="KMQ16" s="33"/>
      <c r="KMR16" s="33"/>
      <c r="KMS16" s="33"/>
      <c r="KMT16" s="33"/>
      <c r="KMU16" s="33"/>
      <c r="KMV16" s="33"/>
      <c r="KMW16" s="33"/>
      <c r="KMX16" s="33"/>
      <c r="KMY16" s="33"/>
      <c r="KMZ16" s="33"/>
      <c r="KNA16" s="33"/>
      <c r="KNB16" s="33"/>
      <c r="KNC16" s="33"/>
      <c r="KND16" s="33"/>
      <c r="KNE16" s="33"/>
      <c r="KNF16" s="33"/>
      <c r="KNG16" s="33"/>
      <c r="KNH16" s="33"/>
      <c r="KNI16" s="33"/>
      <c r="KNJ16" s="33"/>
      <c r="KNK16" s="33"/>
      <c r="KNL16" s="33"/>
      <c r="KNM16" s="33"/>
      <c r="KNN16" s="33"/>
      <c r="KNO16" s="33"/>
      <c r="KNP16" s="33"/>
      <c r="KNQ16" s="33"/>
      <c r="KNR16" s="33"/>
      <c r="KNS16" s="33"/>
      <c r="KNT16" s="33"/>
      <c r="KNU16" s="33"/>
      <c r="KNV16" s="33"/>
      <c r="KNW16" s="33"/>
      <c r="KNX16" s="33"/>
      <c r="KNY16" s="33"/>
      <c r="KNZ16" s="33"/>
      <c r="KOA16" s="33"/>
      <c r="KOB16" s="33"/>
      <c r="KOC16" s="33"/>
      <c r="KOD16" s="33"/>
      <c r="KOE16" s="33"/>
      <c r="KOF16" s="33"/>
      <c r="KOG16" s="33"/>
      <c r="KOH16" s="33"/>
      <c r="KOI16" s="33"/>
      <c r="KOJ16" s="33"/>
      <c r="KOK16" s="33"/>
      <c r="KOL16" s="33"/>
      <c r="KOM16" s="33"/>
      <c r="KON16" s="33"/>
      <c r="KOO16" s="33"/>
      <c r="KOP16" s="33"/>
      <c r="KOQ16" s="33"/>
      <c r="KOR16" s="33"/>
      <c r="KOS16" s="33"/>
      <c r="KOT16" s="33"/>
      <c r="KOU16" s="33"/>
      <c r="KOV16" s="33"/>
      <c r="KOW16" s="33"/>
      <c r="KOX16" s="33"/>
      <c r="KOY16" s="33"/>
      <c r="KOZ16" s="33"/>
      <c r="KPA16" s="33"/>
      <c r="KPB16" s="33"/>
      <c r="KPC16" s="33"/>
      <c r="KPD16" s="33"/>
      <c r="KPE16" s="33"/>
      <c r="KPF16" s="33"/>
      <c r="KPG16" s="33"/>
      <c r="KPH16" s="33"/>
      <c r="KPI16" s="33"/>
      <c r="KPJ16" s="33"/>
      <c r="KPK16" s="33"/>
      <c r="KPL16" s="33"/>
      <c r="KPM16" s="33"/>
      <c r="KPN16" s="33"/>
      <c r="KPO16" s="33"/>
      <c r="KPP16" s="33"/>
      <c r="KPQ16" s="33"/>
      <c r="KPR16" s="33"/>
      <c r="KPS16" s="33"/>
      <c r="KPT16" s="33"/>
      <c r="KPU16" s="33"/>
      <c r="KPV16" s="33"/>
      <c r="KPW16" s="33"/>
      <c r="KPX16" s="33"/>
      <c r="KPY16" s="33"/>
      <c r="KPZ16" s="33"/>
      <c r="KQA16" s="33"/>
      <c r="KQB16" s="33"/>
      <c r="KQC16" s="33"/>
      <c r="KQD16" s="33"/>
      <c r="KQE16" s="33"/>
      <c r="KQF16" s="33"/>
      <c r="KQG16" s="33"/>
      <c r="KQH16" s="33"/>
      <c r="KQI16" s="33"/>
      <c r="KQJ16" s="33"/>
      <c r="KQK16" s="33"/>
      <c r="KQL16" s="33"/>
      <c r="KQM16" s="33"/>
      <c r="KQN16" s="33"/>
      <c r="KQO16" s="33"/>
      <c r="KQP16" s="33"/>
      <c r="KQQ16" s="33"/>
      <c r="KQR16" s="33"/>
      <c r="KQS16" s="33"/>
      <c r="KQT16" s="33"/>
      <c r="KQU16" s="33"/>
      <c r="KQV16" s="33"/>
      <c r="KQW16" s="33"/>
      <c r="KQX16" s="33"/>
      <c r="KQY16" s="33"/>
      <c r="KQZ16" s="33"/>
      <c r="KRA16" s="33"/>
      <c r="KRB16" s="33"/>
      <c r="KRC16" s="33"/>
      <c r="KRD16" s="33"/>
      <c r="KRE16" s="33"/>
      <c r="KRF16" s="33"/>
      <c r="KRG16" s="33"/>
      <c r="KRH16" s="33"/>
      <c r="KRI16" s="33"/>
      <c r="KRJ16" s="33"/>
      <c r="KRK16" s="33"/>
      <c r="KRL16" s="33"/>
      <c r="KRM16" s="33"/>
      <c r="KRN16" s="33"/>
      <c r="KRO16" s="33"/>
      <c r="KRP16" s="33"/>
      <c r="KRQ16" s="33"/>
      <c r="KRR16" s="33"/>
      <c r="KRS16" s="33"/>
      <c r="KRT16" s="33"/>
      <c r="KRU16" s="33"/>
      <c r="KRV16" s="33"/>
      <c r="KRW16" s="33"/>
      <c r="KRX16" s="33"/>
      <c r="KRY16" s="33"/>
      <c r="KRZ16" s="33"/>
      <c r="KSA16" s="33"/>
      <c r="KSB16" s="33"/>
      <c r="KSC16" s="33"/>
      <c r="KSD16" s="33"/>
      <c r="KSE16" s="33"/>
      <c r="KSF16" s="33"/>
      <c r="KSG16" s="33"/>
      <c r="KSH16" s="33"/>
      <c r="KSI16" s="33"/>
      <c r="KSJ16" s="33"/>
      <c r="KSK16" s="33"/>
      <c r="KSL16" s="33"/>
      <c r="KSM16" s="33"/>
      <c r="KSN16" s="33"/>
      <c r="KSO16" s="33"/>
      <c r="KSP16" s="33"/>
      <c r="KSQ16" s="33"/>
      <c r="KSR16" s="33"/>
      <c r="KSS16" s="33"/>
      <c r="KST16" s="33"/>
      <c r="KSU16" s="33"/>
      <c r="KSV16" s="33"/>
      <c r="KSW16" s="33"/>
      <c r="KSX16" s="33"/>
      <c r="KSY16" s="33"/>
      <c r="KSZ16" s="33"/>
      <c r="KTA16" s="33"/>
      <c r="KTB16" s="33"/>
      <c r="KTC16" s="33"/>
      <c r="KTD16" s="33"/>
      <c r="KTE16" s="33"/>
      <c r="KTF16" s="33"/>
      <c r="KTG16" s="33"/>
      <c r="KTH16" s="33"/>
      <c r="KTI16" s="33"/>
      <c r="KTJ16" s="33"/>
      <c r="KTK16" s="33"/>
      <c r="KTL16" s="33"/>
      <c r="KTM16" s="33"/>
      <c r="KTN16" s="33"/>
      <c r="KTO16" s="33"/>
      <c r="KTP16" s="33"/>
      <c r="KTQ16" s="33"/>
      <c r="KTR16" s="33"/>
      <c r="KTS16" s="33"/>
      <c r="KTT16" s="33"/>
      <c r="KTU16" s="33"/>
      <c r="KTV16" s="33"/>
      <c r="KTW16" s="33"/>
      <c r="KTX16" s="33"/>
      <c r="KTY16" s="33"/>
      <c r="KTZ16" s="33"/>
      <c r="KUA16" s="33"/>
      <c r="KUB16" s="33"/>
      <c r="KUC16" s="33"/>
      <c r="KUD16" s="33"/>
      <c r="KUE16" s="33"/>
      <c r="KUF16" s="33"/>
      <c r="KUG16" s="33"/>
      <c r="KUH16" s="33"/>
      <c r="KUI16" s="33"/>
      <c r="KUJ16" s="33"/>
      <c r="KUK16" s="33"/>
      <c r="KUL16" s="33"/>
      <c r="KUM16" s="33"/>
      <c r="KUN16" s="33"/>
      <c r="KUO16" s="33"/>
      <c r="KUP16" s="33"/>
      <c r="KUQ16" s="33"/>
      <c r="KUR16" s="33"/>
      <c r="KUS16" s="33"/>
      <c r="KUT16" s="33"/>
      <c r="KUU16" s="33"/>
      <c r="KUV16" s="33"/>
      <c r="KUW16" s="33"/>
      <c r="KUX16" s="33"/>
      <c r="KUY16" s="33"/>
      <c r="KUZ16" s="33"/>
      <c r="KVA16" s="33"/>
      <c r="KVB16" s="33"/>
      <c r="KVC16" s="33"/>
      <c r="KVD16" s="33"/>
      <c r="KVE16" s="33"/>
      <c r="KVF16" s="33"/>
      <c r="KVG16" s="33"/>
      <c r="KVH16" s="33"/>
      <c r="KVI16" s="33"/>
      <c r="KVJ16" s="33"/>
      <c r="KVK16" s="33"/>
      <c r="KVL16" s="33"/>
      <c r="KVM16" s="33"/>
      <c r="KVN16" s="33"/>
      <c r="KVO16" s="33"/>
      <c r="KVP16" s="33"/>
      <c r="KVQ16" s="33"/>
      <c r="KVR16" s="33"/>
      <c r="KVS16" s="33"/>
      <c r="KVT16" s="33"/>
      <c r="KVU16" s="33"/>
      <c r="KVV16" s="33"/>
      <c r="KVW16" s="33"/>
      <c r="KVX16" s="33"/>
      <c r="KVY16" s="33"/>
      <c r="KVZ16" s="33"/>
      <c r="KWA16" s="33"/>
      <c r="KWB16" s="33"/>
      <c r="KWC16" s="33"/>
      <c r="KWD16" s="33"/>
      <c r="KWE16" s="33"/>
      <c r="KWF16" s="33"/>
      <c r="KWG16" s="33"/>
      <c r="KWH16" s="33"/>
      <c r="KWI16" s="33"/>
      <c r="KWJ16" s="33"/>
      <c r="KWK16" s="33"/>
      <c r="KWL16" s="33"/>
      <c r="KWM16" s="33"/>
      <c r="KWN16" s="33"/>
      <c r="KWO16" s="33"/>
      <c r="KWP16" s="33"/>
      <c r="KWQ16" s="33"/>
      <c r="KWR16" s="33"/>
      <c r="KWS16" s="33"/>
      <c r="KWT16" s="33"/>
      <c r="KWU16" s="33"/>
      <c r="KWV16" s="33"/>
      <c r="KWW16" s="33"/>
      <c r="KWX16" s="33"/>
      <c r="KWY16" s="33"/>
      <c r="KWZ16" s="33"/>
      <c r="KXA16" s="33"/>
      <c r="KXB16" s="33"/>
      <c r="KXC16" s="33"/>
      <c r="KXD16" s="33"/>
      <c r="KXE16" s="33"/>
      <c r="KXF16" s="33"/>
      <c r="KXG16" s="33"/>
      <c r="KXH16" s="33"/>
      <c r="KXI16" s="33"/>
      <c r="KXJ16" s="33"/>
      <c r="KXK16" s="33"/>
      <c r="KXL16" s="33"/>
      <c r="KXM16" s="33"/>
      <c r="KXN16" s="33"/>
      <c r="KXO16" s="33"/>
      <c r="KXP16" s="33"/>
      <c r="KXQ16" s="33"/>
      <c r="KXR16" s="33"/>
      <c r="KXS16" s="33"/>
      <c r="KXT16" s="33"/>
      <c r="KXU16" s="33"/>
      <c r="KXV16" s="33"/>
      <c r="KXW16" s="33"/>
      <c r="KXX16" s="33"/>
      <c r="KXY16" s="33"/>
      <c r="KXZ16" s="33"/>
      <c r="KYA16" s="33"/>
      <c r="KYB16" s="33"/>
      <c r="KYC16" s="33"/>
      <c r="KYD16" s="33"/>
      <c r="KYE16" s="33"/>
      <c r="KYF16" s="33"/>
      <c r="KYG16" s="33"/>
      <c r="KYH16" s="33"/>
      <c r="KYI16" s="33"/>
      <c r="KYJ16" s="33"/>
      <c r="KYK16" s="33"/>
      <c r="KYL16" s="33"/>
      <c r="KYM16" s="33"/>
      <c r="KYN16" s="33"/>
      <c r="KYO16" s="33"/>
      <c r="KYP16" s="33"/>
      <c r="KYQ16" s="33"/>
      <c r="KYR16" s="33"/>
      <c r="KYS16" s="33"/>
      <c r="KYT16" s="33"/>
      <c r="KYU16" s="33"/>
      <c r="KYV16" s="33"/>
      <c r="KYW16" s="33"/>
      <c r="KYX16" s="33"/>
      <c r="KYY16" s="33"/>
      <c r="KYZ16" s="33"/>
      <c r="KZA16" s="33"/>
      <c r="KZB16" s="33"/>
      <c r="KZC16" s="33"/>
      <c r="KZD16" s="33"/>
      <c r="KZE16" s="33"/>
      <c r="KZF16" s="33"/>
      <c r="KZG16" s="33"/>
      <c r="KZH16" s="33"/>
      <c r="KZI16" s="33"/>
      <c r="KZJ16" s="33"/>
      <c r="KZK16" s="33"/>
      <c r="KZL16" s="33"/>
      <c r="KZM16" s="33"/>
      <c r="KZN16" s="33"/>
      <c r="KZO16" s="33"/>
      <c r="KZP16" s="33"/>
      <c r="KZQ16" s="33"/>
      <c r="KZR16" s="33"/>
      <c r="KZS16" s="33"/>
      <c r="KZT16" s="33"/>
      <c r="KZU16" s="33"/>
      <c r="KZV16" s="33"/>
      <c r="KZW16" s="33"/>
      <c r="KZX16" s="33"/>
      <c r="KZY16" s="33"/>
      <c r="KZZ16" s="33"/>
      <c r="LAA16" s="33"/>
      <c r="LAB16" s="33"/>
      <c r="LAC16" s="33"/>
      <c r="LAD16" s="33"/>
      <c r="LAE16" s="33"/>
      <c r="LAF16" s="33"/>
      <c r="LAG16" s="33"/>
      <c r="LAH16" s="33"/>
      <c r="LAI16" s="33"/>
      <c r="LAJ16" s="33"/>
      <c r="LAK16" s="33"/>
      <c r="LAL16" s="33"/>
      <c r="LAM16" s="33"/>
      <c r="LAN16" s="33"/>
      <c r="LAO16" s="33"/>
      <c r="LAP16" s="33"/>
      <c r="LAQ16" s="33"/>
      <c r="LAR16" s="33"/>
      <c r="LAS16" s="33"/>
      <c r="LAT16" s="33"/>
      <c r="LAU16" s="33"/>
      <c r="LAV16" s="33"/>
      <c r="LAW16" s="33"/>
      <c r="LAX16" s="33"/>
      <c r="LAY16" s="33"/>
      <c r="LAZ16" s="33"/>
      <c r="LBA16" s="33"/>
      <c r="LBB16" s="33"/>
      <c r="LBC16" s="33"/>
      <c r="LBD16" s="33"/>
      <c r="LBE16" s="33"/>
      <c r="LBF16" s="33"/>
      <c r="LBG16" s="33"/>
      <c r="LBH16" s="33"/>
      <c r="LBI16" s="33"/>
      <c r="LBJ16" s="33"/>
      <c r="LBK16" s="33"/>
      <c r="LBL16" s="33"/>
      <c r="LBM16" s="33"/>
      <c r="LBN16" s="33"/>
      <c r="LBO16" s="33"/>
      <c r="LBP16" s="33"/>
      <c r="LBQ16" s="33"/>
      <c r="LBR16" s="33"/>
      <c r="LBS16" s="33"/>
      <c r="LBT16" s="33"/>
      <c r="LBU16" s="33"/>
      <c r="LBV16" s="33"/>
      <c r="LBW16" s="33"/>
      <c r="LBX16" s="33"/>
      <c r="LBY16" s="33"/>
      <c r="LBZ16" s="33"/>
      <c r="LCA16" s="33"/>
      <c r="LCB16" s="33"/>
      <c r="LCC16" s="33"/>
      <c r="LCD16" s="33"/>
      <c r="LCE16" s="33"/>
      <c r="LCF16" s="33"/>
      <c r="LCG16" s="33"/>
      <c r="LCH16" s="33"/>
      <c r="LCI16" s="33"/>
      <c r="LCJ16" s="33"/>
      <c r="LCK16" s="33"/>
      <c r="LCL16" s="33"/>
      <c r="LCM16" s="33"/>
      <c r="LCN16" s="33"/>
      <c r="LCO16" s="33"/>
      <c r="LCP16" s="33"/>
      <c r="LCQ16" s="33"/>
      <c r="LCR16" s="33"/>
      <c r="LCS16" s="33"/>
      <c r="LCT16" s="33"/>
      <c r="LCU16" s="33"/>
      <c r="LCV16" s="33"/>
      <c r="LCW16" s="33"/>
      <c r="LCX16" s="33"/>
      <c r="LCY16" s="33"/>
      <c r="LCZ16" s="33"/>
      <c r="LDA16" s="33"/>
      <c r="LDB16" s="33"/>
      <c r="LDC16" s="33"/>
      <c r="LDD16" s="33"/>
      <c r="LDE16" s="33"/>
      <c r="LDF16" s="33"/>
      <c r="LDG16" s="33"/>
      <c r="LDH16" s="33"/>
      <c r="LDI16" s="33"/>
      <c r="LDJ16" s="33"/>
      <c r="LDK16" s="33"/>
      <c r="LDL16" s="33"/>
      <c r="LDM16" s="33"/>
      <c r="LDN16" s="33"/>
      <c r="LDO16" s="33"/>
      <c r="LDP16" s="33"/>
      <c r="LDQ16" s="33"/>
      <c r="LDR16" s="33"/>
      <c r="LDS16" s="33"/>
      <c r="LDT16" s="33"/>
      <c r="LDU16" s="33"/>
      <c r="LDV16" s="33"/>
      <c r="LDW16" s="33"/>
      <c r="LDX16" s="33"/>
      <c r="LDY16" s="33"/>
      <c r="LDZ16" s="33"/>
      <c r="LEA16" s="33"/>
      <c r="LEB16" s="33"/>
      <c r="LEC16" s="33"/>
      <c r="LED16" s="33"/>
      <c r="LEE16" s="33"/>
      <c r="LEF16" s="33"/>
      <c r="LEG16" s="33"/>
      <c r="LEH16" s="33"/>
      <c r="LEI16" s="33"/>
      <c r="LEJ16" s="33"/>
      <c r="LEK16" s="33"/>
      <c r="LEL16" s="33"/>
      <c r="LEM16" s="33"/>
      <c r="LEN16" s="33"/>
      <c r="LEO16" s="33"/>
      <c r="LEP16" s="33"/>
      <c r="LEQ16" s="33"/>
      <c r="LER16" s="33"/>
      <c r="LES16" s="33"/>
      <c r="LET16" s="33"/>
      <c r="LEU16" s="33"/>
      <c r="LEV16" s="33"/>
      <c r="LEW16" s="33"/>
      <c r="LEX16" s="33"/>
      <c r="LEY16" s="33"/>
      <c r="LEZ16" s="33"/>
      <c r="LFA16" s="33"/>
      <c r="LFB16" s="33"/>
      <c r="LFC16" s="33"/>
      <c r="LFD16" s="33"/>
      <c r="LFE16" s="33"/>
      <c r="LFF16" s="33"/>
      <c r="LFG16" s="33"/>
      <c r="LFH16" s="33"/>
      <c r="LFI16" s="33"/>
      <c r="LFJ16" s="33"/>
      <c r="LFK16" s="33"/>
      <c r="LFL16" s="33"/>
      <c r="LFM16" s="33"/>
      <c r="LFN16" s="33"/>
      <c r="LFO16" s="33"/>
      <c r="LFP16" s="33"/>
      <c r="LFQ16" s="33"/>
      <c r="LFR16" s="33"/>
      <c r="LFS16" s="33"/>
      <c r="LFT16" s="33"/>
      <c r="LFU16" s="33"/>
      <c r="LFV16" s="33"/>
      <c r="LFW16" s="33"/>
      <c r="LFX16" s="33"/>
      <c r="LFY16" s="33"/>
      <c r="LFZ16" s="33"/>
      <c r="LGA16" s="33"/>
      <c r="LGB16" s="33"/>
      <c r="LGC16" s="33"/>
      <c r="LGD16" s="33"/>
      <c r="LGE16" s="33"/>
      <c r="LGF16" s="33"/>
      <c r="LGG16" s="33"/>
      <c r="LGH16" s="33"/>
      <c r="LGI16" s="33"/>
      <c r="LGJ16" s="33"/>
      <c r="LGK16" s="33"/>
      <c r="LGL16" s="33"/>
      <c r="LGM16" s="33"/>
      <c r="LGN16" s="33"/>
      <c r="LGO16" s="33"/>
      <c r="LGP16" s="33"/>
      <c r="LGQ16" s="33"/>
      <c r="LGR16" s="33"/>
      <c r="LGS16" s="33"/>
      <c r="LGT16" s="33"/>
      <c r="LGU16" s="33"/>
      <c r="LGV16" s="33"/>
      <c r="LGW16" s="33"/>
      <c r="LGX16" s="33"/>
      <c r="LGY16" s="33"/>
      <c r="LGZ16" s="33"/>
      <c r="LHA16" s="33"/>
      <c r="LHB16" s="33"/>
      <c r="LHC16" s="33"/>
      <c r="LHD16" s="33"/>
      <c r="LHE16" s="33"/>
      <c r="LHF16" s="33"/>
      <c r="LHG16" s="33"/>
      <c r="LHH16" s="33"/>
      <c r="LHI16" s="33"/>
      <c r="LHJ16" s="33"/>
      <c r="LHK16" s="33"/>
      <c r="LHL16" s="33"/>
      <c r="LHM16" s="33"/>
      <c r="LHN16" s="33"/>
      <c r="LHO16" s="33"/>
      <c r="LHP16" s="33"/>
      <c r="LHQ16" s="33"/>
      <c r="LHR16" s="33"/>
      <c r="LHS16" s="33"/>
      <c r="LHT16" s="33"/>
      <c r="LHU16" s="33"/>
      <c r="LHV16" s="33"/>
      <c r="LHW16" s="33"/>
      <c r="LHX16" s="33"/>
      <c r="LHY16" s="33"/>
      <c r="LHZ16" s="33"/>
      <c r="LIA16" s="33"/>
      <c r="LIB16" s="33"/>
      <c r="LIC16" s="33"/>
      <c r="LID16" s="33"/>
      <c r="LIE16" s="33"/>
      <c r="LIF16" s="33"/>
      <c r="LIG16" s="33"/>
      <c r="LIH16" s="33"/>
      <c r="LII16" s="33"/>
      <c r="LIJ16" s="33"/>
      <c r="LIK16" s="33"/>
      <c r="LIL16" s="33"/>
      <c r="LIM16" s="33"/>
      <c r="LIN16" s="33"/>
      <c r="LIO16" s="33"/>
      <c r="LIP16" s="33"/>
      <c r="LIQ16" s="33"/>
      <c r="LIR16" s="33"/>
      <c r="LIS16" s="33"/>
      <c r="LIT16" s="33"/>
      <c r="LIU16" s="33"/>
      <c r="LIV16" s="33"/>
      <c r="LIW16" s="33"/>
      <c r="LIX16" s="33"/>
      <c r="LIY16" s="33"/>
      <c r="LIZ16" s="33"/>
      <c r="LJA16" s="33"/>
      <c r="LJB16" s="33"/>
      <c r="LJC16" s="33"/>
      <c r="LJD16" s="33"/>
      <c r="LJE16" s="33"/>
      <c r="LJF16" s="33"/>
      <c r="LJG16" s="33"/>
      <c r="LJH16" s="33"/>
      <c r="LJI16" s="33"/>
      <c r="LJJ16" s="33"/>
      <c r="LJK16" s="33"/>
      <c r="LJL16" s="33"/>
      <c r="LJM16" s="33"/>
      <c r="LJN16" s="33"/>
      <c r="LJO16" s="33"/>
      <c r="LJP16" s="33"/>
      <c r="LJQ16" s="33"/>
      <c r="LJR16" s="33"/>
      <c r="LJS16" s="33"/>
      <c r="LJT16" s="33"/>
      <c r="LJU16" s="33"/>
      <c r="LJV16" s="33"/>
      <c r="LJW16" s="33"/>
      <c r="LJX16" s="33"/>
      <c r="LJY16" s="33"/>
      <c r="LJZ16" s="33"/>
      <c r="LKA16" s="33"/>
      <c r="LKB16" s="33"/>
      <c r="LKC16" s="33"/>
      <c r="LKD16" s="33"/>
      <c r="LKE16" s="33"/>
      <c r="LKF16" s="33"/>
      <c r="LKG16" s="33"/>
      <c r="LKH16" s="33"/>
      <c r="LKI16" s="33"/>
      <c r="LKJ16" s="33"/>
      <c r="LKK16" s="33"/>
      <c r="LKL16" s="33"/>
      <c r="LKM16" s="33"/>
      <c r="LKN16" s="33"/>
      <c r="LKO16" s="33"/>
      <c r="LKP16" s="33"/>
      <c r="LKQ16" s="33"/>
      <c r="LKR16" s="33"/>
      <c r="LKS16" s="33"/>
      <c r="LKT16" s="33"/>
      <c r="LKU16" s="33"/>
      <c r="LKV16" s="33"/>
      <c r="LKW16" s="33"/>
      <c r="LKX16" s="33"/>
      <c r="LKY16" s="33"/>
      <c r="LKZ16" s="33"/>
      <c r="LLA16" s="33"/>
      <c r="LLB16" s="33"/>
      <c r="LLC16" s="33"/>
      <c r="LLD16" s="33"/>
      <c r="LLE16" s="33"/>
      <c r="LLF16" s="33"/>
      <c r="LLG16" s="33"/>
      <c r="LLH16" s="33"/>
      <c r="LLI16" s="33"/>
      <c r="LLJ16" s="33"/>
      <c r="LLK16" s="33"/>
      <c r="LLL16" s="33"/>
      <c r="LLM16" s="33"/>
      <c r="LLN16" s="33"/>
      <c r="LLO16" s="33"/>
      <c r="LLP16" s="33"/>
      <c r="LLQ16" s="33"/>
      <c r="LLR16" s="33"/>
      <c r="LLS16" s="33"/>
      <c r="LLT16" s="33"/>
      <c r="LLU16" s="33"/>
      <c r="LLV16" s="33"/>
      <c r="LLW16" s="33"/>
      <c r="LLX16" s="33"/>
      <c r="LLY16" s="33"/>
      <c r="LLZ16" s="33"/>
      <c r="LMA16" s="33"/>
      <c r="LMB16" s="33"/>
      <c r="LMC16" s="33"/>
      <c r="LMD16" s="33"/>
      <c r="LME16" s="33"/>
      <c r="LMF16" s="33"/>
      <c r="LMG16" s="33"/>
      <c r="LMH16" s="33"/>
      <c r="LMI16" s="33"/>
      <c r="LMJ16" s="33"/>
      <c r="LMK16" s="33"/>
      <c r="LML16" s="33"/>
      <c r="LMM16" s="33"/>
      <c r="LMN16" s="33"/>
      <c r="LMO16" s="33"/>
      <c r="LMP16" s="33"/>
      <c r="LMQ16" s="33"/>
      <c r="LMR16" s="33"/>
      <c r="LMS16" s="33"/>
      <c r="LMT16" s="33"/>
      <c r="LMU16" s="33"/>
      <c r="LMV16" s="33"/>
      <c r="LMW16" s="33"/>
      <c r="LMX16" s="33"/>
      <c r="LMY16" s="33"/>
      <c r="LMZ16" s="33"/>
      <c r="LNA16" s="33"/>
      <c r="LNB16" s="33"/>
      <c r="LNC16" s="33"/>
      <c r="LND16" s="33"/>
      <c r="LNE16" s="33"/>
      <c r="LNF16" s="33"/>
      <c r="LNG16" s="33"/>
      <c r="LNH16" s="33"/>
      <c r="LNI16" s="33"/>
      <c r="LNJ16" s="33"/>
      <c r="LNK16" s="33"/>
      <c r="LNL16" s="33"/>
      <c r="LNM16" s="33"/>
      <c r="LNN16" s="33"/>
      <c r="LNO16" s="33"/>
      <c r="LNP16" s="33"/>
      <c r="LNQ16" s="33"/>
      <c r="LNR16" s="33"/>
      <c r="LNS16" s="33"/>
      <c r="LNT16" s="33"/>
      <c r="LNU16" s="33"/>
      <c r="LNV16" s="33"/>
      <c r="LNW16" s="33"/>
      <c r="LNX16" s="33"/>
      <c r="LNY16" s="33"/>
      <c r="LNZ16" s="33"/>
      <c r="LOA16" s="33"/>
      <c r="LOB16" s="33"/>
      <c r="LOC16" s="33"/>
      <c r="LOD16" s="33"/>
      <c r="LOE16" s="33"/>
      <c r="LOF16" s="33"/>
      <c r="LOG16" s="33"/>
      <c r="LOH16" s="33"/>
      <c r="LOI16" s="33"/>
      <c r="LOJ16" s="33"/>
      <c r="LOK16" s="33"/>
      <c r="LOL16" s="33"/>
      <c r="LOM16" s="33"/>
      <c r="LON16" s="33"/>
      <c r="LOO16" s="33"/>
      <c r="LOP16" s="33"/>
      <c r="LOQ16" s="33"/>
      <c r="LOR16" s="33"/>
      <c r="LOS16" s="33"/>
      <c r="LOT16" s="33"/>
      <c r="LOU16" s="33"/>
      <c r="LOV16" s="33"/>
      <c r="LOW16" s="33"/>
      <c r="LOX16" s="33"/>
      <c r="LOY16" s="33"/>
      <c r="LOZ16" s="33"/>
      <c r="LPA16" s="33"/>
      <c r="LPB16" s="33"/>
      <c r="LPC16" s="33"/>
      <c r="LPD16" s="33"/>
      <c r="LPE16" s="33"/>
      <c r="LPF16" s="33"/>
      <c r="LPG16" s="33"/>
      <c r="LPH16" s="33"/>
      <c r="LPI16" s="33"/>
      <c r="LPJ16" s="33"/>
      <c r="LPK16" s="33"/>
      <c r="LPL16" s="33"/>
      <c r="LPM16" s="33"/>
      <c r="LPN16" s="33"/>
      <c r="LPO16" s="33"/>
      <c r="LPP16" s="33"/>
      <c r="LPQ16" s="33"/>
      <c r="LPR16" s="33"/>
      <c r="LPS16" s="33"/>
      <c r="LPT16" s="33"/>
      <c r="LPU16" s="33"/>
      <c r="LPV16" s="33"/>
      <c r="LPW16" s="33"/>
      <c r="LPX16" s="33"/>
      <c r="LPY16" s="33"/>
      <c r="LPZ16" s="33"/>
      <c r="LQA16" s="33"/>
      <c r="LQB16" s="33"/>
      <c r="LQC16" s="33"/>
      <c r="LQD16" s="33"/>
      <c r="LQE16" s="33"/>
      <c r="LQF16" s="33"/>
      <c r="LQG16" s="33"/>
      <c r="LQH16" s="33"/>
      <c r="LQI16" s="33"/>
      <c r="LQJ16" s="33"/>
      <c r="LQK16" s="33"/>
      <c r="LQL16" s="33"/>
      <c r="LQM16" s="33"/>
      <c r="LQN16" s="33"/>
      <c r="LQO16" s="33"/>
      <c r="LQP16" s="33"/>
      <c r="LQQ16" s="33"/>
      <c r="LQR16" s="33"/>
      <c r="LQS16" s="33"/>
      <c r="LQT16" s="33"/>
      <c r="LQU16" s="33"/>
      <c r="LQV16" s="33"/>
      <c r="LQW16" s="33"/>
      <c r="LQX16" s="33"/>
      <c r="LQY16" s="33"/>
      <c r="LQZ16" s="33"/>
      <c r="LRA16" s="33"/>
      <c r="LRB16" s="33"/>
      <c r="LRC16" s="33"/>
      <c r="LRD16" s="33"/>
      <c r="LRE16" s="33"/>
      <c r="LRF16" s="33"/>
      <c r="LRG16" s="33"/>
      <c r="LRH16" s="33"/>
      <c r="LRI16" s="33"/>
      <c r="LRJ16" s="33"/>
      <c r="LRK16" s="33"/>
      <c r="LRL16" s="33"/>
      <c r="LRM16" s="33"/>
      <c r="LRN16" s="33"/>
      <c r="LRO16" s="33"/>
      <c r="LRP16" s="33"/>
      <c r="LRQ16" s="33"/>
      <c r="LRR16" s="33"/>
      <c r="LRS16" s="33"/>
      <c r="LRT16" s="33"/>
      <c r="LRU16" s="33"/>
      <c r="LRV16" s="33"/>
      <c r="LRW16" s="33"/>
      <c r="LRX16" s="33"/>
      <c r="LRY16" s="33"/>
      <c r="LRZ16" s="33"/>
      <c r="LSA16" s="33"/>
      <c r="LSB16" s="33"/>
      <c r="LSC16" s="33"/>
      <c r="LSD16" s="33"/>
      <c r="LSE16" s="33"/>
      <c r="LSF16" s="33"/>
      <c r="LSG16" s="33"/>
      <c r="LSH16" s="33"/>
      <c r="LSI16" s="33"/>
      <c r="LSJ16" s="33"/>
      <c r="LSK16" s="33"/>
      <c r="LSL16" s="33"/>
      <c r="LSM16" s="33"/>
      <c r="LSN16" s="33"/>
      <c r="LSO16" s="33"/>
      <c r="LSP16" s="33"/>
      <c r="LSQ16" s="33"/>
      <c r="LSR16" s="33"/>
      <c r="LSS16" s="33"/>
      <c r="LST16" s="33"/>
      <c r="LSU16" s="33"/>
      <c r="LSV16" s="33"/>
      <c r="LSW16" s="33"/>
      <c r="LSX16" s="33"/>
      <c r="LSY16" s="33"/>
      <c r="LSZ16" s="33"/>
      <c r="LTA16" s="33"/>
      <c r="LTB16" s="33"/>
      <c r="LTC16" s="33"/>
      <c r="LTD16" s="33"/>
      <c r="LTE16" s="33"/>
      <c r="LTF16" s="33"/>
      <c r="LTG16" s="33"/>
      <c r="LTH16" s="33"/>
      <c r="LTI16" s="33"/>
      <c r="LTJ16" s="33"/>
      <c r="LTK16" s="33"/>
      <c r="LTL16" s="33"/>
      <c r="LTM16" s="33"/>
      <c r="LTN16" s="33"/>
      <c r="LTO16" s="33"/>
      <c r="LTP16" s="33"/>
      <c r="LTQ16" s="33"/>
      <c r="LTR16" s="33"/>
      <c r="LTS16" s="33"/>
      <c r="LTT16" s="33"/>
      <c r="LTU16" s="33"/>
      <c r="LTV16" s="33"/>
      <c r="LTW16" s="33"/>
      <c r="LTX16" s="33"/>
      <c r="LTY16" s="33"/>
      <c r="LTZ16" s="33"/>
      <c r="LUA16" s="33"/>
      <c r="LUB16" s="33"/>
      <c r="LUC16" s="33"/>
      <c r="LUD16" s="33"/>
      <c r="LUE16" s="33"/>
      <c r="LUF16" s="33"/>
      <c r="LUG16" s="33"/>
      <c r="LUH16" s="33"/>
      <c r="LUI16" s="33"/>
      <c r="LUJ16" s="33"/>
      <c r="LUK16" s="33"/>
      <c r="LUL16" s="33"/>
      <c r="LUM16" s="33"/>
      <c r="LUN16" s="33"/>
      <c r="LUO16" s="33"/>
      <c r="LUP16" s="33"/>
      <c r="LUQ16" s="33"/>
      <c r="LUR16" s="33"/>
      <c r="LUS16" s="33"/>
      <c r="LUT16" s="33"/>
      <c r="LUU16" s="33"/>
      <c r="LUV16" s="33"/>
      <c r="LUW16" s="33"/>
      <c r="LUX16" s="33"/>
      <c r="LUY16" s="33"/>
      <c r="LUZ16" s="33"/>
      <c r="LVA16" s="33"/>
      <c r="LVB16" s="33"/>
      <c r="LVC16" s="33"/>
      <c r="LVD16" s="33"/>
      <c r="LVE16" s="33"/>
      <c r="LVF16" s="33"/>
      <c r="LVG16" s="33"/>
      <c r="LVH16" s="33"/>
      <c r="LVI16" s="33"/>
      <c r="LVJ16" s="33"/>
      <c r="LVK16" s="33"/>
      <c r="LVL16" s="33"/>
      <c r="LVM16" s="33"/>
      <c r="LVN16" s="33"/>
      <c r="LVO16" s="33"/>
      <c r="LVP16" s="33"/>
      <c r="LVQ16" s="33"/>
      <c r="LVR16" s="33"/>
      <c r="LVS16" s="33"/>
      <c r="LVT16" s="33"/>
      <c r="LVU16" s="33"/>
      <c r="LVV16" s="33"/>
      <c r="LVW16" s="33"/>
      <c r="LVX16" s="33"/>
      <c r="LVY16" s="33"/>
      <c r="LVZ16" s="33"/>
      <c r="LWA16" s="33"/>
      <c r="LWB16" s="33"/>
      <c r="LWC16" s="33"/>
      <c r="LWD16" s="33"/>
      <c r="LWE16" s="33"/>
      <c r="LWF16" s="33"/>
      <c r="LWG16" s="33"/>
      <c r="LWH16" s="33"/>
      <c r="LWI16" s="33"/>
      <c r="LWJ16" s="33"/>
      <c r="LWK16" s="33"/>
      <c r="LWL16" s="33"/>
      <c r="LWM16" s="33"/>
      <c r="LWN16" s="33"/>
      <c r="LWO16" s="33"/>
      <c r="LWP16" s="33"/>
      <c r="LWQ16" s="33"/>
      <c r="LWR16" s="33"/>
      <c r="LWS16" s="33"/>
      <c r="LWT16" s="33"/>
      <c r="LWU16" s="33"/>
      <c r="LWV16" s="33"/>
      <c r="LWW16" s="33"/>
      <c r="LWX16" s="33"/>
      <c r="LWY16" s="33"/>
      <c r="LWZ16" s="33"/>
      <c r="LXA16" s="33"/>
      <c r="LXB16" s="33"/>
      <c r="LXC16" s="33"/>
      <c r="LXD16" s="33"/>
      <c r="LXE16" s="33"/>
      <c r="LXF16" s="33"/>
      <c r="LXG16" s="33"/>
      <c r="LXH16" s="33"/>
      <c r="LXI16" s="33"/>
      <c r="LXJ16" s="33"/>
      <c r="LXK16" s="33"/>
      <c r="LXL16" s="33"/>
      <c r="LXM16" s="33"/>
      <c r="LXN16" s="33"/>
      <c r="LXO16" s="33"/>
      <c r="LXP16" s="33"/>
      <c r="LXQ16" s="33"/>
      <c r="LXR16" s="33"/>
      <c r="LXS16" s="33"/>
      <c r="LXT16" s="33"/>
      <c r="LXU16" s="33"/>
      <c r="LXV16" s="33"/>
      <c r="LXW16" s="33"/>
      <c r="LXX16" s="33"/>
      <c r="LXY16" s="33"/>
      <c r="LXZ16" s="33"/>
      <c r="LYA16" s="33"/>
      <c r="LYB16" s="33"/>
      <c r="LYC16" s="33"/>
      <c r="LYD16" s="33"/>
      <c r="LYE16" s="33"/>
      <c r="LYF16" s="33"/>
      <c r="LYG16" s="33"/>
      <c r="LYH16" s="33"/>
      <c r="LYI16" s="33"/>
      <c r="LYJ16" s="33"/>
      <c r="LYK16" s="33"/>
      <c r="LYL16" s="33"/>
      <c r="LYM16" s="33"/>
      <c r="LYN16" s="33"/>
      <c r="LYO16" s="33"/>
      <c r="LYP16" s="33"/>
      <c r="LYQ16" s="33"/>
      <c r="LYR16" s="33"/>
      <c r="LYS16" s="33"/>
      <c r="LYT16" s="33"/>
      <c r="LYU16" s="33"/>
      <c r="LYV16" s="33"/>
      <c r="LYW16" s="33"/>
      <c r="LYX16" s="33"/>
      <c r="LYY16" s="33"/>
      <c r="LYZ16" s="33"/>
      <c r="LZA16" s="33"/>
      <c r="LZB16" s="33"/>
      <c r="LZC16" s="33"/>
      <c r="LZD16" s="33"/>
      <c r="LZE16" s="33"/>
      <c r="LZF16" s="33"/>
      <c r="LZG16" s="33"/>
      <c r="LZH16" s="33"/>
      <c r="LZI16" s="33"/>
      <c r="LZJ16" s="33"/>
      <c r="LZK16" s="33"/>
      <c r="LZL16" s="33"/>
      <c r="LZM16" s="33"/>
      <c r="LZN16" s="33"/>
      <c r="LZO16" s="33"/>
      <c r="LZP16" s="33"/>
      <c r="LZQ16" s="33"/>
      <c r="LZR16" s="33"/>
      <c r="LZS16" s="33"/>
      <c r="LZT16" s="33"/>
      <c r="LZU16" s="33"/>
      <c r="LZV16" s="33"/>
      <c r="LZW16" s="33"/>
      <c r="LZX16" s="33"/>
      <c r="LZY16" s="33"/>
      <c r="LZZ16" s="33"/>
      <c r="MAA16" s="33"/>
      <c r="MAB16" s="33"/>
      <c r="MAC16" s="33"/>
      <c r="MAD16" s="33"/>
      <c r="MAE16" s="33"/>
      <c r="MAF16" s="33"/>
      <c r="MAG16" s="33"/>
      <c r="MAH16" s="33"/>
      <c r="MAI16" s="33"/>
      <c r="MAJ16" s="33"/>
      <c r="MAK16" s="33"/>
      <c r="MAL16" s="33"/>
      <c r="MAM16" s="33"/>
      <c r="MAN16" s="33"/>
      <c r="MAO16" s="33"/>
      <c r="MAP16" s="33"/>
      <c r="MAQ16" s="33"/>
      <c r="MAR16" s="33"/>
      <c r="MAS16" s="33"/>
      <c r="MAT16" s="33"/>
      <c r="MAU16" s="33"/>
      <c r="MAV16" s="33"/>
      <c r="MAW16" s="33"/>
      <c r="MAX16" s="33"/>
      <c r="MAY16" s="33"/>
      <c r="MAZ16" s="33"/>
      <c r="MBA16" s="33"/>
      <c r="MBB16" s="33"/>
      <c r="MBC16" s="33"/>
      <c r="MBD16" s="33"/>
      <c r="MBE16" s="33"/>
      <c r="MBF16" s="33"/>
      <c r="MBG16" s="33"/>
      <c r="MBH16" s="33"/>
      <c r="MBI16" s="33"/>
      <c r="MBJ16" s="33"/>
      <c r="MBK16" s="33"/>
      <c r="MBL16" s="33"/>
      <c r="MBM16" s="33"/>
      <c r="MBN16" s="33"/>
      <c r="MBO16" s="33"/>
      <c r="MBP16" s="33"/>
      <c r="MBQ16" s="33"/>
      <c r="MBR16" s="33"/>
      <c r="MBS16" s="33"/>
      <c r="MBT16" s="33"/>
      <c r="MBU16" s="33"/>
      <c r="MBV16" s="33"/>
      <c r="MBW16" s="33"/>
      <c r="MBX16" s="33"/>
      <c r="MBY16" s="33"/>
      <c r="MBZ16" s="33"/>
      <c r="MCA16" s="33"/>
      <c r="MCB16" s="33"/>
      <c r="MCC16" s="33"/>
      <c r="MCD16" s="33"/>
      <c r="MCE16" s="33"/>
      <c r="MCF16" s="33"/>
      <c r="MCG16" s="33"/>
      <c r="MCH16" s="33"/>
      <c r="MCI16" s="33"/>
      <c r="MCJ16" s="33"/>
      <c r="MCK16" s="33"/>
      <c r="MCL16" s="33"/>
      <c r="MCM16" s="33"/>
      <c r="MCN16" s="33"/>
      <c r="MCO16" s="33"/>
      <c r="MCP16" s="33"/>
      <c r="MCQ16" s="33"/>
      <c r="MCR16" s="33"/>
      <c r="MCS16" s="33"/>
      <c r="MCT16" s="33"/>
      <c r="MCU16" s="33"/>
      <c r="MCV16" s="33"/>
      <c r="MCW16" s="33"/>
      <c r="MCX16" s="33"/>
      <c r="MCY16" s="33"/>
      <c r="MCZ16" s="33"/>
      <c r="MDA16" s="33"/>
      <c r="MDB16" s="33"/>
      <c r="MDC16" s="33"/>
      <c r="MDD16" s="33"/>
      <c r="MDE16" s="33"/>
      <c r="MDF16" s="33"/>
      <c r="MDG16" s="33"/>
      <c r="MDH16" s="33"/>
      <c r="MDI16" s="33"/>
      <c r="MDJ16" s="33"/>
      <c r="MDK16" s="33"/>
      <c r="MDL16" s="33"/>
      <c r="MDM16" s="33"/>
      <c r="MDN16" s="33"/>
      <c r="MDO16" s="33"/>
      <c r="MDP16" s="33"/>
      <c r="MDQ16" s="33"/>
      <c r="MDR16" s="33"/>
      <c r="MDS16" s="33"/>
      <c r="MDT16" s="33"/>
      <c r="MDU16" s="33"/>
      <c r="MDV16" s="33"/>
      <c r="MDW16" s="33"/>
      <c r="MDX16" s="33"/>
      <c r="MDY16" s="33"/>
      <c r="MDZ16" s="33"/>
      <c r="MEA16" s="33"/>
      <c r="MEB16" s="33"/>
      <c r="MEC16" s="33"/>
      <c r="MED16" s="33"/>
      <c r="MEE16" s="33"/>
      <c r="MEF16" s="33"/>
      <c r="MEG16" s="33"/>
      <c r="MEH16" s="33"/>
      <c r="MEI16" s="33"/>
      <c r="MEJ16" s="33"/>
      <c r="MEK16" s="33"/>
      <c r="MEL16" s="33"/>
      <c r="MEM16" s="33"/>
      <c r="MEN16" s="33"/>
      <c r="MEO16" s="33"/>
      <c r="MEP16" s="33"/>
      <c r="MEQ16" s="33"/>
      <c r="MER16" s="33"/>
      <c r="MES16" s="33"/>
      <c r="MET16" s="33"/>
      <c r="MEU16" s="33"/>
      <c r="MEV16" s="33"/>
      <c r="MEW16" s="33"/>
      <c r="MEX16" s="33"/>
      <c r="MEY16" s="33"/>
      <c r="MEZ16" s="33"/>
      <c r="MFA16" s="33"/>
      <c r="MFB16" s="33"/>
      <c r="MFC16" s="33"/>
      <c r="MFD16" s="33"/>
      <c r="MFE16" s="33"/>
      <c r="MFF16" s="33"/>
      <c r="MFG16" s="33"/>
      <c r="MFH16" s="33"/>
      <c r="MFI16" s="33"/>
      <c r="MFJ16" s="33"/>
      <c r="MFK16" s="33"/>
      <c r="MFL16" s="33"/>
      <c r="MFM16" s="33"/>
      <c r="MFN16" s="33"/>
      <c r="MFO16" s="33"/>
      <c r="MFP16" s="33"/>
      <c r="MFQ16" s="33"/>
      <c r="MFR16" s="33"/>
      <c r="MFS16" s="33"/>
      <c r="MFT16" s="33"/>
      <c r="MFU16" s="33"/>
      <c r="MFV16" s="33"/>
      <c r="MFW16" s="33"/>
      <c r="MFX16" s="33"/>
      <c r="MFY16" s="33"/>
      <c r="MFZ16" s="33"/>
      <c r="MGA16" s="33"/>
      <c r="MGB16" s="33"/>
      <c r="MGC16" s="33"/>
      <c r="MGD16" s="33"/>
      <c r="MGE16" s="33"/>
      <c r="MGF16" s="33"/>
      <c r="MGG16" s="33"/>
      <c r="MGH16" s="33"/>
      <c r="MGI16" s="33"/>
      <c r="MGJ16" s="33"/>
      <c r="MGK16" s="33"/>
      <c r="MGL16" s="33"/>
      <c r="MGM16" s="33"/>
      <c r="MGN16" s="33"/>
      <c r="MGO16" s="33"/>
      <c r="MGP16" s="33"/>
      <c r="MGQ16" s="33"/>
      <c r="MGR16" s="33"/>
      <c r="MGS16" s="33"/>
      <c r="MGT16" s="33"/>
      <c r="MGU16" s="33"/>
      <c r="MGV16" s="33"/>
      <c r="MGW16" s="33"/>
      <c r="MGX16" s="33"/>
      <c r="MGY16" s="33"/>
      <c r="MGZ16" s="33"/>
      <c r="MHA16" s="33"/>
      <c r="MHB16" s="33"/>
      <c r="MHC16" s="33"/>
      <c r="MHD16" s="33"/>
      <c r="MHE16" s="33"/>
      <c r="MHF16" s="33"/>
      <c r="MHG16" s="33"/>
      <c r="MHH16" s="33"/>
      <c r="MHI16" s="33"/>
      <c r="MHJ16" s="33"/>
      <c r="MHK16" s="33"/>
      <c r="MHL16" s="33"/>
      <c r="MHM16" s="33"/>
      <c r="MHN16" s="33"/>
      <c r="MHO16" s="33"/>
      <c r="MHP16" s="33"/>
      <c r="MHQ16" s="33"/>
      <c r="MHR16" s="33"/>
      <c r="MHS16" s="33"/>
      <c r="MHT16" s="33"/>
      <c r="MHU16" s="33"/>
      <c r="MHV16" s="33"/>
      <c r="MHW16" s="33"/>
      <c r="MHX16" s="33"/>
      <c r="MHY16" s="33"/>
      <c r="MHZ16" s="33"/>
      <c r="MIA16" s="33"/>
      <c r="MIB16" s="33"/>
      <c r="MIC16" s="33"/>
      <c r="MID16" s="33"/>
      <c r="MIE16" s="33"/>
      <c r="MIF16" s="33"/>
      <c r="MIG16" s="33"/>
      <c r="MIH16" s="33"/>
      <c r="MII16" s="33"/>
      <c r="MIJ16" s="33"/>
      <c r="MIK16" s="33"/>
      <c r="MIL16" s="33"/>
      <c r="MIM16" s="33"/>
      <c r="MIN16" s="33"/>
      <c r="MIO16" s="33"/>
      <c r="MIP16" s="33"/>
      <c r="MIQ16" s="33"/>
      <c r="MIR16" s="33"/>
      <c r="MIS16" s="33"/>
      <c r="MIT16" s="33"/>
      <c r="MIU16" s="33"/>
      <c r="MIV16" s="33"/>
      <c r="MIW16" s="33"/>
      <c r="MIX16" s="33"/>
      <c r="MIY16" s="33"/>
      <c r="MIZ16" s="33"/>
      <c r="MJA16" s="33"/>
      <c r="MJB16" s="33"/>
      <c r="MJC16" s="33"/>
      <c r="MJD16" s="33"/>
      <c r="MJE16" s="33"/>
      <c r="MJF16" s="33"/>
      <c r="MJG16" s="33"/>
      <c r="MJH16" s="33"/>
      <c r="MJI16" s="33"/>
      <c r="MJJ16" s="33"/>
      <c r="MJK16" s="33"/>
      <c r="MJL16" s="33"/>
      <c r="MJM16" s="33"/>
      <c r="MJN16" s="33"/>
      <c r="MJO16" s="33"/>
      <c r="MJP16" s="33"/>
      <c r="MJQ16" s="33"/>
      <c r="MJR16" s="33"/>
      <c r="MJS16" s="33"/>
      <c r="MJT16" s="33"/>
      <c r="MJU16" s="33"/>
      <c r="MJV16" s="33"/>
      <c r="MJW16" s="33"/>
      <c r="MJX16" s="33"/>
      <c r="MJY16" s="33"/>
      <c r="MJZ16" s="33"/>
      <c r="MKA16" s="33"/>
      <c r="MKB16" s="33"/>
      <c r="MKC16" s="33"/>
      <c r="MKD16" s="33"/>
      <c r="MKE16" s="33"/>
      <c r="MKF16" s="33"/>
      <c r="MKG16" s="33"/>
      <c r="MKH16" s="33"/>
      <c r="MKI16" s="33"/>
      <c r="MKJ16" s="33"/>
      <c r="MKK16" s="33"/>
      <c r="MKL16" s="33"/>
      <c r="MKM16" s="33"/>
      <c r="MKN16" s="33"/>
      <c r="MKO16" s="33"/>
      <c r="MKP16" s="33"/>
      <c r="MKQ16" s="33"/>
      <c r="MKR16" s="33"/>
      <c r="MKS16" s="33"/>
      <c r="MKT16" s="33"/>
      <c r="MKU16" s="33"/>
      <c r="MKV16" s="33"/>
      <c r="MKW16" s="33"/>
      <c r="MKX16" s="33"/>
      <c r="MKY16" s="33"/>
      <c r="MKZ16" s="33"/>
      <c r="MLA16" s="33"/>
      <c r="MLB16" s="33"/>
      <c r="MLC16" s="33"/>
      <c r="MLD16" s="33"/>
      <c r="MLE16" s="33"/>
      <c r="MLF16" s="33"/>
      <c r="MLG16" s="33"/>
      <c r="MLH16" s="33"/>
      <c r="MLI16" s="33"/>
      <c r="MLJ16" s="33"/>
      <c r="MLK16" s="33"/>
      <c r="MLL16" s="33"/>
      <c r="MLM16" s="33"/>
      <c r="MLN16" s="33"/>
      <c r="MLO16" s="33"/>
      <c r="MLP16" s="33"/>
      <c r="MLQ16" s="33"/>
      <c r="MLR16" s="33"/>
      <c r="MLS16" s="33"/>
      <c r="MLT16" s="33"/>
      <c r="MLU16" s="33"/>
      <c r="MLV16" s="33"/>
      <c r="MLW16" s="33"/>
      <c r="MLX16" s="33"/>
      <c r="MLY16" s="33"/>
      <c r="MLZ16" s="33"/>
      <c r="MMA16" s="33"/>
      <c r="MMB16" s="33"/>
      <c r="MMC16" s="33"/>
      <c r="MMD16" s="33"/>
      <c r="MME16" s="33"/>
      <c r="MMF16" s="33"/>
      <c r="MMG16" s="33"/>
      <c r="MMH16" s="33"/>
      <c r="MMI16" s="33"/>
      <c r="MMJ16" s="33"/>
      <c r="MMK16" s="33"/>
      <c r="MML16" s="33"/>
      <c r="MMM16" s="33"/>
      <c r="MMN16" s="33"/>
      <c r="MMO16" s="33"/>
      <c r="MMP16" s="33"/>
      <c r="MMQ16" s="33"/>
      <c r="MMR16" s="33"/>
      <c r="MMS16" s="33"/>
      <c r="MMT16" s="33"/>
      <c r="MMU16" s="33"/>
      <c r="MMV16" s="33"/>
      <c r="MMW16" s="33"/>
      <c r="MMX16" s="33"/>
      <c r="MMY16" s="33"/>
      <c r="MMZ16" s="33"/>
      <c r="MNA16" s="33"/>
      <c r="MNB16" s="33"/>
      <c r="MNC16" s="33"/>
      <c r="MND16" s="33"/>
      <c r="MNE16" s="33"/>
      <c r="MNF16" s="33"/>
      <c r="MNG16" s="33"/>
      <c r="MNH16" s="33"/>
      <c r="MNI16" s="33"/>
      <c r="MNJ16" s="33"/>
      <c r="MNK16" s="33"/>
      <c r="MNL16" s="33"/>
      <c r="MNM16" s="33"/>
      <c r="MNN16" s="33"/>
      <c r="MNO16" s="33"/>
      <c r="MNP16" s="33"/>
      <c r="MNQ16" s="33"/>
      <c r="MNR16" s="33"/>
      <c r="MNS16" s="33"/>
      <c r="MNT16" s="33"/>
      <c r="MNU16" s="33"/>
      <c r="MNV16" s="33"/>
      <c r="MNW16" s="33"/>
      <c r="MNX16" s="33"/>
      <c r="MNY16" s="33"/>
      <c r="MNZ16" s="33"/>
      <c r="MOA16" s="33"/>
      <c r="MOB16" s="33"/>
      <c r="MOC16" s="33"/>
      <c r="MOD16" s="33"/>
      <c r="MOE16" s="33"/>
      <c r="MOF16" s="33"/>
      <c r="MOG16" s="33"/>
      <c r="MOH16" s="33"/>
      <c r="MOI16" s="33"/>
      <c r="MOJ16" s="33"/>
      <c r="MOK16" s="33"/>
      <c r="MOL16" s="33"/>
      <c r="MOM16" s="33"/>
      <c r="MON16" s="33"/>
      <c r="MOO16" s="33"/>
      <c r="MOP16" s="33"/>
      <c r="MOQ16" s="33"/>
      <c r="MOR16" s="33"/>
      <c r="MOS16" s="33"/>
      <c r="MOT16" s="33"/>
      <c r="MOU16" s="33"/>
      <c r="MOV16" s="33"/>
      <c r="MOW16" s="33"/>
      <c r="MOX16" s="33"/>
      <c r="MOY16" s="33"/>
      <c r="MOZ16" s="33"/>
      <c r="MPA16" s="33"/>
      <c r="MPB16" s="33"/>
      <c r="MPC16" s="33"/>
      <c r="MPD16" s="33"/>
      <c r="MPE16" s="33"/>
      <c r="MPF16" s="33"/>
      <c r="MPG16" s="33"/>
      <c r="MPH16" s="33"/>
      <c r="MPI16" s="33"/>
      <c r="MPJ16" s="33"/>
      <c r="MPK16" s="33"/>
      <c r="MPL16" s="33"/>
      <c r="MPM16" s="33"/>
      <c r="MPN16" s="33"/>
      <c r="MPO16" s="33"/>
      <c r="MPP16" s="33"/>
      <c r="MPQ16" s="33"/>
      <c r="MPR16" s="33"/>
      <c r="MPS16" s="33"/>
      <c r="MPT16" s="33"/>
      <c r="MPU16" s="33"/>
      <c r="MPV16" s="33"/>
      <c r="MPW16" s="33"/>
      <c r="MPX16" s="33"/>
      <c r="MPY16" s="33"/>
      <c r="MPZ16" s="33"/>
      <c r="MQA16" s="33"/>
      <c r="MQB16" s="33"/>
      <c r="MQC16" s="33"/>
      <c r="MQD16" s="33"/>
      <c r="MQE16" s="33"/>
      <c r="MQF16" s="33"/>
      <c r="MQG16" s="33"/>
      <c r="MQH16" s="33"/>
      <c r="MQI16" s="33"/>
      <c r="MQJ16" s="33"/>
      <c r="MQK16" s="33"/>
      <c r="MQL16" s="33"/>
      <c r="MQM16" s="33"/>
      <c r="MQN16" s="33"/>
      <c r="MQO16" s="33"/>
      <c r="MQP16" s="33"/>
      <c r="MQQ16" s="33"/>
      <c r="MQR16" s="33"/>
      <c r="MQS16" s="33"/>
      <c r="MQT16" s="33"/>
      <c r="MQU16" s="33"/>
      <c r="MQV16" s="33"/>
      <c r="MQW16" s="33"/>
      <c r="MQX16" s="33"/>
      <c r="MQY16" s="33"/>
      <c r="MQZ16" s="33"/>
      <c r="MRA16" s="33"/>
      <c r="MRB16" s="33"/>
      <c r="MRC16" s="33"/>
      <c r="MRD16" s="33"/>
      <c r="MRE16" s="33"/>
      <c r="MRF16" s="33"/>
      <c r="MRG16" s="33"/>
      <c r="MRH16" s="33"/>
      <c r="MRI16" s="33"/>
      <c r="MRJ16" s="33"/>
      <c r="MRK16" s="33"/>
      <c r="MRL16" s="33"/>
      <c r="MRM16" s="33"/>
      <c r="MRN16" s="33"/>
      <c r="MRO16" s="33"/>
      <c r="MRP16" s="33"/>
      <c r="MRQ16" s="33"/>
      <c r="MRR16" s="33"/>
      <c r="MRS16" s="33"/>
      <c r="MRT16" s="33"/>
      <c r="MRU16" s="33"/>
      <c r="MRV16" s="33"/>
      <c r="MRW16" s="33"/>
      <c r="MRX16" s="33"/>
      <c r="MRY16" s="33"/>
      <c r="MRZ16" s="33"/>
      <c r="MSA16" s="33"/>
      <c r="MSB16" s="33"/>
      <c r="MSC16" s="33"/>
      <c r="MSD16" s="33"/>
      <c r="MSE16" s="33"/>
      <c r="MSF16" s="33"/>
      <c r="MSG16" s="33"/>
      <c r="MSH16" s="33"/>
      <c r="MSI16" s="33"/>
      <c r="MSJ16" s="33"/>
      <c r="MSK16" s="33"/>
      <c r="MSL16" s="33"/>
      <c r="MSM16" s="33"/>
      <c r="MSN16" s="33"/>
      <c r="MSO16" s="33"/>
      <c r="MSP16" s="33"/>
      <c r="MSQ16" s="33"/>
      <c r="MSR16" s="33"/>
      <c r="MSS16" s="33"/>
      <c r="MST16" s="33"/>
      <c r="MSU16" s="33"/>
      <c r="MSV16" s="33"/>
      <c r="MSW16" s="33"/>
      <c r="MSX16" s="33"/>
      <c r="MSY16" s="33"/>
      <c r="MSZ16" s="33"/>
      <c r="MTA16" s="33"/>
      <c r="MTB16" s="33"/>
      <c r="MTC16" s="33"/>
      <c r="MTD16" s="33"/>
      <c r="MTE16" s="33"/>
      <c r="MTF16" s="33"/>
      <c r="MTG16" s="33"/>
      <c r="MTH16" s="33"/>
      <c r="MTI16" s="33"/>
      <c r="MTJ16" s="33"/>
      <c r="MTK16" s="33"/>
      <c r="MTL16" s="33"/>
      <c r="MTM16" s="33"/>
      <c r="MTN16" s="33"/>
      <c r="MTO16" s="33"/>
      <c r="MTP16" s="33"/>
      <c r="MTQ16" s="33"/>
      <c r="MTR16" s="33"/>
      <c r="MTS16" s="33"/>
      <c r="MTT16" s="33"/>
      <c r="MTU16" s="33"/>
      <c r="MTV16" s="33"/>
      <c r="MTW16" s="33"/>
      <c r="MTX16" s="33"/>
      <c r="MTY16" s="33"/>
      <c r="MTZ16" s="33"/>
      <c r="MUA16" s="33"/>
      <c r="MUB16" s="33"/>
      <c r="MUC16" s="33"/>
      <c r="MUD16" s="33"/>
      <c r="MUE16" s="33"/>
      <c r="MUF16" s="33"/>
      <c r="MUG16" s="33"/>
      <c r="MUH16" s="33"/>
      <c r="MUI16" s="33"/>
      <c r="MUJ16" s="33"/>
      <c r="MUK16" s="33"/>
      <c r="MUL16" s="33"/>
      <c r="MUM16" s="33"/>
      <c r="MUN16" s="33"/>
      <c r="MUO16" s="33"/>
      <c r="MUP16" s="33"/>
      <c r="MUQ16" s="33"/>
      <c r="MUR16" s="33"/>
      <c r="MUS16" s="33"/>
      <c r="MUT16" s="33"/>
      <c r="MUU16" s="33"/>
      <c r="MUV16" s="33"/>
      <c r="MUW16" s="33"/>
      <c r="MUX16" s="33"/>
      <c r="MUY16" s="33"/>
      <c r="MUZ16" s="33"/>
      <c r="MVA16" s="33"/>
      <c r="MVB16" s="33"/>
      <c r="MVC16" s="33"/>
      <c r="MVD16" s="33"/>
      <c r="MVE16" s="33"/>
      <c r="MVF16" s="33"/>
      <c r="MVG16" s="33"/>
      <c r="MVH16" s="33"/>
      <c r="MVI16" s="33"/>
      <c r="MVJ16" s="33"/>
      <c r="MVK16" s="33"/>
      <c r="MVL16" s="33"/>
      <c r="MVM16" s="33"/>
      <c r="MVN16" s="33"/>
      <c r="MVO16" s="33"/>
      <c r="MVP16" s="33"/>
      <c r="MVQ16" s="33"/>
      <c r="MVR16" s="33"/>
      <c r="MVS16" s="33"/>
      <c r="MVT16" s="33"/>
      <c r="MVU16" s="33"/>
      <c r="MVV16" s="33"/>
      <c r="MVW16" s="33"/>
      <c r="MVX16" s="33"/>
      <c r="MVY16" s="33"/>
      <c r="MVZ16" s="33"/>
      <c r="MWA16" s="33"/>
      <c r="MWB16" s="33"/>
      <c r="MWC16" s="33"/>
      <c r="MWD16" s="33"/>
      <c r="MWE16" s="33"/>
      <c r="MWF16" s="33"/>
      <c r="MWG16" s="33"/>
      <c r="MWH16" s="33"/>
      <c r="MWI16" s="33"/>
      <c r="MWJ16" s="33"/>
      <c r="MWK16" s="33"/>
      <c r="MWL16" s="33"/>
      <c r="MWM16" s="33"/>
      <c r="MWN16" s="33"/>
      <c r="MWO16" s="33"/>
      <c r="MWP16" s="33"/>
      <c r="MWQ16" s="33"/>
      <c r="MWR16" s="33"/>
      <c r="MWS16" s="33"/>
      <c r="MWT16" s="33"/>
      <c r="MWU16" s="33"/>
      <c r="MWV16" s="33"/>
      <c r="MWW16" s="33"/>
      <c r="MWX16" s="33"/>
      <c r="MWY16" s="33"/>
      <c r="MWZ16" s="33"/>
      <c r="MXA16" s="33"/>
      <c r="MXB16" s="33"/>
      <c r="MXC16" s="33"/>
      <c r="MXD16" s="33"/>
      <c r="MXE16" s="33"/>
      <c r="MXF16" s="33"/>
      <c r="MXG16" s="33"/>
      <c r="MXH16" s="33"/>
      <c r="MXI16" s="33"/>
      <c r="MXJ16" s="33"/>
      <c r="MXK16" s="33"/>
      <c r="MXL16" s="33"/>
      <c r="MXM16" s="33"/>
      <c r="MXN16" s="33"/>
      <c r="MXO16" s="33"/>
      <c r="MXP16" s="33"/>
      <c r="MXQ16" s="33"/>
      <c r="MXR16" s="33"/>
      <c r="MXS16" s="33"/>
      <c r="MXT16" s="33"/>
      <c r="MXU16" s="33"/>
      <c r="MXV16" s="33"/>
      <c r="MXW16" s="33"/>
      <c r="MXX16" s="33"/>
      <c r="MXY16" s="33"/>
      <c r="MXZ16" s="33"/>
      <c r="MYA16" s="33"/>
      <c r="MYB16" s="33"/>
      <c r="MYC16" s="33"/>
      <c r="MYD16" s="33"/>
      <c r="MYE16" s="33"/>
      <c r="MYF16" s="33"/>
      <c r="MYG16" s="33"/>
      <c r="MYH16" s="33"/>
      <c r="MYI16" s="33"/>
      <c r="MYJ16" s="33"/>
      <c r="MYK16" s="33"/>
      <c r="MYL16" s="33"/>
      <c r="MYM16" s="33"/>
      <c r="MYN16" s="33"/>
      <c r="MYO16" s="33"/>
      <c r="MYP16" s="33"/>
      <c r="MYQ16" s="33"/>
      <c r="MYR16" s="33"/>
      <c r="MYS16" s="33"/>
      <c r="MYT16" s="33"/>
      <c r="MYU16" s="33"/>
      <c r="MYV16" s="33"/>
      <c r="MYW16" s="33"/>
      <c r="MYX16" s="33"/>
      <c r="MYY16" s="33"/>
      <c r="MYZ16" s="33"/>
      <c r="MZA16" s="33"/>
      <c r="MZB16" s="33"/>
      <c r="MZC16" s="33"/>
      <c r="MZD16" s="33"/>
      <c r="MZE16" s="33"/>
      <c r="MZF16" s="33"/>
      <c r="MZG16" s="33"/>
      <c r="MZH16" s="33"/>
      <c r="MZI16" s="33"/>
      <c r="MZJ16" s="33"/>
      <c r="MZK16" s="33"/>
      <c r="MZL16" s="33"/>
      <c r="MZM16" s="33"/>
      <c r="MZN16" s="33"/>
      <c r="MZO16" s="33"/>
      <c r="MZP16" s="33"/>
      <c r="MZQ16" s="33"/>
      <c r="MZR16" s="33"/>
      <c r="MZS16" s="33"/>
      <c r="MZT16" s="33"/>
      <c r="MZU16" s="33"/>
      <c r="MZV16" s="33"/>
      <c r="MZW16" s="33"/>
      <c r="MZX16" s="33"/>
      <c r="MZY16" s="33"/>
      <c r="MZZ16" s="33"/>
      <c r="NAA16" s="33"/>
      <c r="NAB16" s="33"/>
      <c r="NAC16" s="33"/>
      <c r="NAD16" s="33"/>
      <c r="NAE16" s="33"/>
      <c r="NAF16" s="33"/>
      <c r="NAG16" s="33"/>
      <c r="NAH16" s="33"/>
      <c r="NAI16" s="33"/>
      <c r="NAJ16" s="33"/>
      <c r="NAK16" s="33"/>
      <c r="NAL16" s="33"/>
      <c r="NAM16" s="33"/>
      <c r="NAN16" s="33"/>
      <c r="NAO16" s="33"/>
      <c r="NAP16" s="33"/>
      <c r="NAQ16" s="33"/>
      <c r="NAR16" s="33"/>
      <c r="NAS16" s="33"/>
      <c r="NAT16" s="33"/>
      <c r="NAU16" s="33"/>
      <c r="NAV16" s="33"/>
      <c r="NAW16" s="33"/>
      <c r="NAX16" s="33"/>
      <c r="NAY16" s="33"/>
      <c r="NAZ16" s="33"/>
      <c r="NBA16" s="33"/>
      <c r="NBB16" s="33"/>
      <c r="NBC16" s="33"/>
      <c r="NBD16" s="33"/>
      <c r="NBE16" s="33"/>
      <c r="NBF16" s="33"/>
      <c r="NBG16" s="33"/>
      <c r="NBH16" s="33"/>
      <c r="NBI16" s="33"/>
      <c r="NBJ16" s="33"/>
      <c r="NBK16" s="33"/>
      <c r="NBL16" s="33"/>
      <c r="NBM16" s="33"/>
      <c r="NBN16" s="33"/>
      <c r="NBO16" s="33"/>
      <c r="NBP16" s="33"/>
      <c r="NBQ16" s="33"/>
      <c r="NBR16" s="33"/>
      <c r="NBS16" s="33"/>
      <c r="NBT16" s="33"/>
      <c r="NBU16" s="33"/>
      <c r="NBV16" s="33"/>
      <c r="NBW16" s="33"/>
      <c r="NBX16" s="33"/>
      <c r="NBY16" s="33"/>
      <c r="NBZ16" s="33"/>
      <c r="NCA16" s="33"/>
      <c r="NCB16" s="33"/>
      <c r="NCC16" s="33"/>
      <c r="NCD16" s="33"/>
      <c r="NCE16" s="33"/>
      <c r="NCF16" s="33"/>
      <c r="NCG16" s="33"/>
      <c r="NCH16" s="33"/>
      <c r="NCI16" s="33"/>
      <c r="NCJ16" s="33"/>
      <c r="NCK16" s="33"/>
      <c r="NCL16" s="33"/>
      <c r="NCM16" s="33"/>
      <c r="NCN16" s="33"/>
      <c r="NCO16" s="33"/>
      <c r="NCP16" s="33"/>
      <c r="NCQ16" s="33"/>
      <c r="NCR16" s="33"/>
      <c r="NCS16" s="33"/>
      <c r="NCT16" s="33"/>
      <c r="NCU16" s="33"/>
      <c r="NCV16" s="33"/>
      <c r="NCW16" s="33"/>
      <c r="NCX16" s="33"/>
      <c r="NCY16" s="33"/>
      <c r="NCZ16" s="33"/>
      <c r="NDA16" s="33"/>
      <c r="NDB16" s="33"/>
      <c r="NDC16" s="33"/>
      <c r="NDD16" s="33"/>
      <c r="NDE16" s="33"/>
      <c r="NDF16" s="33"/>
      <c r="NDG16" s="33"/>
      <c r="NDH16" s="33"/>
      <c r="NDI16" s="33"/>
      <c r="NDJ16" s="33"/>
      <c r="NDK16" s="33"/>
      <c r="NDL16" s="33"/>
      <c r="NDM16" s="33"/>
      <c r="NDN16" s="33"/>
      <c r="NDO16" s="33"/>
      <c r="NDP16" s="33"/>
      <c r="NDQ16" s="33"/>
      <c r="NDR16" s="33"/>
      <c r="NDS16" s="33"/>
      <c r="NDT16" s="33"/>
      <c r="NDU16" s="33"/>
      <c r="NDV16" s="33"/>
      <c r="NDW16" s="33"/>
      <c r="NDX16" s="33"/>
      <c r="NDY16" s="33"/>
      <c r="NDZ16" s="33"/>
      <c r="NEA16" s="33"/>
      <c r="NEB16" s="33"/>
      <c r="NEC16" s="33"/>
      <c r="NED16" s="33"/>
      <c r="NEE16" s="33"/>
      <c r="NEF16" s="33"/>
      <c r="NEG16" s="33"/>
      <c r="NEH16" s="33"/>
      <c r="NEI16" s="33"/>
      <c r="NEJ16" s="33"/>
      <c r="NEK16" s="33"/>
      <c r="NEL16" s="33"/>
      <c r="NEM16" s="33"/>
      <c r="NEN16" s="33"/>
      <c r="NEO16" s="33"/>
      <c r="NEP16" s="33"/>
      <c r="NEQ16" s="33"/>
      <c r="NER16" s="33"/>
      <c r="NES16" s="33"/>
      <c r="NET16" s="33"/>
      <c r="NEU16" s="33"/>
      <c r="NEV16" s="33"/>
      <c r="NEW16" s="33"/>
      <c r="NEX16" s="33"/>
      <c r="NEY16" s="33"/>
      <c r="NEZ16" s="33"/>
      <c r="NFA16" s="33"/>
      <c r="NFB16" s="33"/>
      <c r="NFC16" s="33"/>
      <c r="NFD16" s="33"/>
      <c r="NFE16" s="33"/>
      <c r="NFF16" s="33"/>
      <c r="NFG16" s="33"/>
      <c r="NFH16" s="33"/>
      <c r="NFI16" s="33"/>
      <c r="NFJ16" s="33"/>
      <c r="NFK16" s="33"/>
      <c r="NFL16" s="33"/>
      <c r="NFM16" s="33"/>
      <c r="NFN16" s="33"/>
      <c r="NFO16" s="33"/>
      <c r="NFP16" s="33"/>
      <c r="NFQ16" s="33"/>
      <c r="NFR16" s="33"/>
      <c r="NFS16" s="33"/>
      <c r="NFT16" s="33"/>
      <c r="NFU16" s="33"/>
      <c r="NFV16" s="33"/>
      <c r="NFW16" s="33"/>
      <c r="NFX16" s="33"/>
      <c r="NFY16" s="33"/>
      <c r="NFZ16" s="33"/>
      <c r="NGA16" s="33"/>
      <c r="NGB16" s="33"/>
      <c r="NGC16" s="33"/>
      <c r="NGD16" s="33"/>
      <c r="NGE16" s="33"/>
      <c r="NGF16" s="33"/>
      <c r="NGG16" s="33"/>
      <c r="NGH16" s="33"/>
      <c r="NGI16" s="33"/>
      <c r="NGJ16" s="33"/>
      <c r="NGK16" s="33"/>
      <c r="NGL16" s="33"/>
      <c r="NGM16" s="33"/>
      <c r="NGN16" s="33"/>
      <c r="NGO16" s="33"/>
      <c r="NGP16" s="33"/>
      <c r="NGQ16" s="33"/>
      <c r="NGR16" s="33"/>
      <c r="NGS16" s="33"/>
      <c r="NGT16" s="33"/>
      <c r="NGU16" s="33"/>
      <c r="NGV16" s="33"/>
      <c r="NGW16" s="33"/>
      <c r="NGX16" s="33"/>
      <c r="NGY16" s="33"/>
      <c r="NGZ16" s="33"/>
      <c r="NHA16" s="33"/>
      <c r="NHB16" s="33"/>
      <c r="NHC16" s="33"/>
      <c r="NHD16" s="33"/>
      <c r="NHE16" s="33"/>
      <c r="NHF16" s="33"/>
      <c r="NHG16" s="33"/>
      <c r="NHH16" s="33"/>
      <c r="NHI16" s="33"/>
      <c r="NHJ16" s="33"/>
      <c r="NHK16" s="33"/>
      <c r="NHL16" s="33"/>
      <c r="NHM16" s="33"/>
      <c r="NHN16" s="33"/>
      <c r="NHO16" s="33"/>
      <c r="NHP16" s="33"/>
      <c r="NHQ16" s="33"/>
      <c r="NHR16" s="33"/>
      <c r="NHS16" s="33"/>
      <c r="NHT16" s="33"/>
      <c r="NHU16" s="33"/>
      <c r="NHV16" s="33"/>
      <c r="NHW16" s="33"/>
      <c r="NHX16" s="33"/>
      <c r="NHY16" s="33"/>
      <c r="NHZ16" s="33"/>
      <c r="NIA16" s="33"/>
      <c r="NIB16" s="33"/>
      <c r="NIC16" s="33"/>
      <c r="NID16" s="33"/>
      <c r="NIE16" s="33"/>
      <c r="NIF16" s="33"/>
      <c r="NIG16" s="33"/>
      <c r="NIH16" s="33"/>
      <c r="NII16" s="33"/>
      <c r="NIJ16" s="33"/>
      <c r="NIK16" s="33"/>
      <c r="NIL16" s="33"/>
      <c r="NIM16" s="33"/>
      <c r="NIN16" s="33"/>
      <c r="NIO16" s="33"/>
      <c r="NIP16" s="33"/>
      <c r="NIQ16" s="33"/>
      <c r="NIR16" s="33"/>
      <c r="NIS16" s="33"/>
      <c r="NIT16" s="33"/>
      <c r="NIU16" s="33"/>
      <c r="NIV16" s="33"/>
      <c r="NIW16" s="33"/>
      <c r="NIX16" s="33"/>
      <c r="NIY16" s="33"/>
      <c r="NIZ16" s="33"/>
      <c r="NJA16" s="33"/>
      <c r="NJB16" s="33"/>
      <c r="NJC16" s="33"/>
      <c r="NJD16" s="33"/>
      <c r="NJE16" s="33"/>
      <c r="NJF16" s="33"/>
      <c r="NJG16" s="33"/>
      <c r="NJH16" s="33"/>
      <c r="NJI16" s="33"/>
      <c r="NJJ16" s="33"/>
      <c r="NJK16" s="33"/>
      <c r="NJL16" s="33"/>
      <c r="NJM16" s="33"/>
      <c r="NJN16" s="33"/>
      <c r="NJO16" s="33"/>
      <c r="NJP16" s="33"/>
      <c r="NJQ16" s="33"/>
      <c r="NJR16" s="33"/>
      <c r="NJS16" s="33"/>
      <c r="NJT16" s="33"/>
      <c r="NJU16" s="33"/>
      <c r="NJV16" s="33"/>
      <c r="NJW16" s="33"/>
      <c r="NJX16" s="33"/>
      <c r="NJY16" s="33"/>
      <c r="NJZ16" s="33"/>
      <c r="NKA16" s="33"/>
      <c r="NKB16" s="33"/>
      <c r="NKC16" s="33"/>
      <c r="NKD16" s="33"/>
      <c r="NKE16" s="33"/>
      <c r="NKF16" s="33"/>
      <c r="NKG16" s="33"/>
      <c r="NKH16" s="33"/>
      <c r="NKI16" s="33"/>
      <c r="NKJ16" s="33"/>
      <c r="NKK16" s="33"/>
      <c r="NKL16" s="33"/>
      <c r="NKM16" s="33"/>
      <c r="NKN16" s="33"/>
      <c r="NKO16" s="33"/>
      <c r="NKP16" s="33"/>
      <c r="NKQ16" s="33"/>
      <c r="NKR16" s="33"/>
      <c r="NKS16" s="33"/>
      <c r="NKT16" s="33"/>
      <c r="NKU16" s="33"/>
      <c r="NKV16" s="33"/>
      <c r="NKW16" s="33"/>
      <c r="NKX16" s="33"/>
      <c r="NKY16" s="33"/>
      <c r="NKZ16" s="33"/>
      <c r="NLA16" s="33"/>
      <c r="NLB16" s="33"/>
      <c r="NLC16" s="33"/>
      <c r="NLD16" s="33"/>
      <c r="NLE16" s="33"/>
      <c r="NLF16" s="33"/>
      <c r="NLG16" s="33"/>
      <c r="NLH16" s="33"/>
      <c r="NLI16" s="33"/>
      <c r="NLJ16" s="33"/>
      <c r="NLK16" s="33"/>
      <c r="NLL16" s="33"/>
      <c r="NLM16" s="33"/>
      <c r="NLN16" s="33"/>
      <c r="NLO16" s="33"/>
      <c r="NLP16" s="33"/>
      <c r="NLQ16" s="33"/>
      <c r="NLR16" s="33"/>
      <c r="NLS16" s="33"/>
      <c r="NLT16" s="33"/>
      <c r="NLU16" s="33"/>
      <c r="NLV16" s="33"/>
      <c r="NLW16" s="33"/>
      <c r="NLX16" s="33"/>
      <c r="NLY16" s="33"/>
      <c r="NLZ16" s="33"/>
      <c r="NMA16" s="33"/>
      <c r="NMB16" s="33"/>
      <c r="NMC16" s="33"/>
      <c r="NMD16" s="33"/>
      <c r="NME16" s="33"/>
      <c r="NMF16" s="33"/>
      <c r="NMG16" s="33"/>
      <c r="NMH16" s="33"/>
      <c r="NMI16" s="33"/>
      <c r="NMJ16" s="33"/>
      <c r="NMK16" s="33"/>
      <c r="NML16" s="33"/>
      <c r="NMM16" s="33"/>
      <c r="NMN16" s="33"/>
      <c r="NMO16" s="33"/>
      <c r="NMP16" s="33"/>
      <c r="NMQ16" s="33"/>
      <c r="NMR16" s="33"/>
      <c r="NMS16" s="33"/>
      <c r="NMT16" s="33"/>
      <c r="NMU16" s="33"/>
      <c r="NMV16" s="33"/>
      <c r="NMW16" s="33"/>
      <c r="NMX16" s="33"/>
      <c r="NMY16" s="33"/>
      <c r="NMZ16" s="33"/>
      <c r="NNA16" s="33"/>
      <c r="NNB16" s="33"/>
      <c r="NNC16" s="33"/>
      <c r="NND16" s="33"/>
      <c r="NNE16" s="33"/>
      <c r="NNF16" s="33"/>
      <c r="NNG16" s="33"/>
      <c r="NNH16" s="33"/>
      <c r="NNI16" s="33"/>
      <c r="NNJ16" s="33"/>
      <c r="NNK16" s="33"/>
      <c r="NNL16" s="33"/>
      <c r="NNM16" s="33"/>
      <c r="NNN16" s="33"/>
      <c r="NNO16" s="33"/>
      <c r="NNP16" s="33"/>
      <c r="NNQ16" s="33"/>
      <c r="NNR16" s="33"/>
      <c r="NNS16" s="33"/>
      <c r="NNT16" s="33"/>
      <c r="NNU16" s="33"/>
      <c r="NNV16" s="33"/>
      <c r="NNW16" s="33"/>
      <c r="NNX16" s="33"/>
      <c r="NNY16" s="33"/>
      <c r="NNZ16" s="33"/>
      <c r="NOA16" s="33"/>
      <c r="NOB16" s="33"/>
      <c r="NOC16" s="33"/>
      <c r="NOD16" s="33"/>
      <c r="NOE16" s="33"/>
      <c r="NOF16" s="33"/>
      <c r="NOG16" s="33"/>
      <c r="NOH16" s="33"/>
      <c r="NOI16" s="33"/>
      <c r="NOJ16" s="33"/>
      <c r="NOK16" s="33"/>
      <c r="NOL16" s="33"/>
      <c r="NOM16" s="33"/>
      <c r="NON16" s="33"/>
      <c r="NOO16" s="33"/>
      <c r="NOP16" s="33"/>
      <c r="NOQ16" s="33"/>
      <c r="NOR16" s="33"/>
      <c r="NOS16" s="33"/>
      <c r="NOT16" s="33"/>
      <c r="NOU16" s="33"/>
      <c r="NOV16" s="33"/>
      <c r="NOW16" s="33"/>
      <c r="NOX16" s="33"/>
      <c r="NOY16" s="33"/>
      <c r="NOZ16" s="33"/>
      <c r="NPA16" s="33"/>
      <c r="NPB16" s="33"/>
      <c r="NPC16" s="33"/>
      <c r="NPD16" s="33"/>
      <c r="NPE16" s="33"/>
      <c r="NPF16" s="33"/>
      <c r="NPG16" s="33"/>
      <c r="NPH16" s="33"/>
      <c r="NPI16" s="33"/>
      <c r="NPJ16" s="33"/>
      <c r="NPK16" s="33"/>
      <c r="NPL16" s="33"/>
      <c r="NPM16" s="33"/>
      <c r="NPN16" s="33"/>
      <c r="NPO16" s="33"/>
      <c r="NPP16" s="33"/>
      <c r="NPQ16" s="33"/>
      <c r="NPR16" s="33"/>
      <c r="NPS16" s="33"/>
      <c r="NPT16" s="33"/>
      <c r="NPU16" s="33"/>
      <c r="NPV16" s="33"/>
      <c r="NPW16" s="33"/>
      <c r="NPX16" s="33"/>
      <c r="NPY16" s="33"/>
      <c r="NPZ16" s="33"/>
      <c r="NQA16" s="33"/>
      <c r="NQB16" s="33"/>
      <c r="NQC16" s="33"/>
      <c r="NQD16" s="33"/>
      <c r="NQE16" s="33"/>
      <c r="NQF16" s="33"/>
      <c r="NQG16" s="33"/>
      <c r="NQH16" s="33"/>
      <c r="NQI16" s="33"/>
      <c r="NQJ16" s="33"/>
      <c r="NQK16" s="33"/>
      <c r="NQL16" s="33"/>
      <c r="NQM16" s="33"/>
      <c r="NQN16" s="33"/>
      <c r="NQO16" s="33"/>
      <c r="NQP16" s="33"/>
      <c r="NQQ16" s="33"/>
      <c r="NQR16" s="33"/>
      <c r="NQS16" s="33"/>
      <c r="NQT16" s="33"/>
      <c r="NQU16" s="33"/>
      <c r="NQV16" s="33"/>
      <c r="NQW16" s="33"/>
      <c r="NQX16" s="33"/>
      <c r="NQY16" s="33"/>
      <c r="NQZ16" s="33"/>
      <c r="NRA16" s="33"/>
      <c r="NRB16" s="33"/>
      <c r="NRC16" s="33"/>
      <c r="NRD16" s="33"/>
      <c r="NRE16" s="33"/>
      <c r="NRF16" s="33"/>
      <c r="NRG16" s="33"/>
      <c r="NRH16" s="33"/>
      <c r="NRI16" s="33"/>
      <c r="NRJ16" s="33"/>
      <c r="NRK16" s="33"/>
      <c r="NRL16" s="33"/>
      <c r="NRM16" s="33"/>
      <c r="NRN16" s="33"/>
      <c r="NRO16" s="33"/>
      <c r="NRP16" s="33"/>
      <c r="NRQ16" s="33"/>
      <c r="NRR16" s="33"/>
      <c r="NRS16" s="33"/>
      <c r="NRT16" s="33"/>
      <c r="NRU16" s="33"/>
      <c r="NRV16" s="33"/>
      <c r="NRW16" s="33"/>
      <c r="NRX16" s="33"/>
      <c r="NRY16" s="33"/>
      <c r="NRZ16" s="33"/>
      <c r="NSA16" s="33"/>
      <c r="NSB16" s="33"/>
      <c r="NSC16" s="33"/>
      <c r="NSD16" s="33"/>
      <c r="NSE16" s="33"/>
      <c r="NSF16" s="33"/>
      <c r="NSG16" s="33"/>
      <c r="NSH16" s="33"/>
      <c r="NSI16" s="33"/>
      <c r="NSJ16" s="33"/>
      <c r="NSK16" s="33"/>
      <c r="NSL16" s="33"/>
      <c r="NSM16" s="33"/>
      <c r="NSN16" s="33"/>
      <c r="NSO16" s="33"/>
      <c r="NSP16" s="33"/>
      <c r="NSQ16" s="33"/>
      <c r="NSR16" s="33"/>
      <c r="NSS16" s="33"/>
      <c r="NST16" s="33"/>
      <c r="NSU16" s="33"/>
      <c r="NSV16" s="33"/>
      <c r="NSW16" s="33"/>
      <c r="NSX16" s="33"/>
      <c r="NSY16" s="33"/>
      <c r="NSZ16" s="33"/>
      <c r="NTA16" s="33"/>
      <c r="NTB16" s="33"/>
      <c r="NTC16" s="33"/>
      <c r="NTD16" s="33"/>
      <c r="NTE16" s="33"/>
      <c r="NTF16" s="33"/>
      <c r="NTG16" s="33"/>
      <c r="NTH16" s="33"/>
      <c r="NTI16" s="33"/>
      <c r="NTJ16" s="33"/>
      <c r="NTK16" s="33"/>
      <c r="NTL16" s="33"/>
      <c r="NTM16" s="33"/>
      <c r="NTN16" s="33"/>
      <c r="NTO16" s="33"/>
      <c r="NTP16" s="33"/>
      <c r="NTQ16" s="33"/>
      <c r="NTR16" s="33"/>
      <c r="NTS16" s="33"/>
      <c r="NTT16" s="33"/>
      <c r="NTU16" s="33"/>
      <c r="NTV16" s="33"/>
      <c r="NTW16" s="33"/>
      <c r="NTX16" s="33"/>
      <c r="NTY16" s="33"/>
      <c r="NTZ16" s="33"/>
      <c r="NUA16" s="33"/>
      <c r="NUB16" s="33"/>
      <c r="NUC16" s="33"/>
      <c r="NUD16" s="33"/>
      <c r="NUE16" s="33"/>
      <c r="NUF16" s="33"/>
      <c r="NUG16" s="33"/>
      <c r="NUH16" s="33"/>
      <c r="NUI16" s="33"/>
      <c r="NUJ16" s="33"/>
      <c r="NUK16" s="33"/>
      <c r="NUL16" s="33"/>
      <c r="NUM16" s="33"/>
      <c r="NUN16" s="33"/>
      <c r="NUO16" s="33"/>
      <c r="NUP16" s="33"/>
      <c r="NUQ16" s="33"/>
      <c r="NUR16" s="33"/>
      <c r="NUS16" s="33"/>
      <c r="NUT16" s="33"/>
      <c r="NUU16" s="33"/>
      <c r="NUV16" s="33"/>
      <c r="NUW16" s="33"/>
      <c r="NUX16" s="33"/>
      <c r="NUY16" s="33"/>
      <c r="NUZ16" s="33"/>
      <c r="NVA16" s="33"/>
      <c r="NVB16" s="33"/>
      <c r="NVC16" s="33"/>
      <c r="NVD16" s="33"/>
      <c r="NVE16" s="33"/>
      <c r="NVF16" s="33"/>
      <c r="NVG16" s="33"/>
      <c r="NVH16" s="33"/>
      <c r="NVI16" s="33"/>
      <c r="NVJ16" s="33"/>
      <c r="NVK16" s="33"/>
      <c r="NVL16" s="33"/>
      <c r="NVM16" s="33"/>
      <c r="NVN16" s="33"/>
      <c r="NVO16" s="33"/>
      <c r="NVP16" s="33"/>
      <c r="NVQ16" s="33"/>
      <c r="NVR16" s="33"/>
      <c r="NVS16" s="33"/>
      <c r="NVT16" s="33"/>
      <c r="NVU16" s="33"/>
      <c r="NVV16" s="33"/>
      <c r="NVW16" s="33"/>
      <c r="NVX16" s="33"/>
      <c r="NVY16" s="33"/>
      <c r="NVZ16" s="33"/>
      <c r="NWA16" s="33"/>
      <c r="NWB16" s="33"/>
      <c r="NWC16" s="33"/>
      <c r="NWD16" s="33"/>
      <c r="NWE16" s="33"/>
      <c r="NWF16" s="33"/>
      <c r="NWG16" s="33"/>
      <c r="NWH16" s="33"/>
      <c r="NWI16" s="33"/>
      <c r="NWJ16" s="33"/>
      <c r="NWK16" s="33"/>
      <c r="NWL16" s="33"/>
      <c r="NWM16" s="33"/>
      <c r="NWN16" s="33"/>
      <c r="NWO16" s="33"/>
      <c r="NWP16" s="33"/>
      <c r="NWQ16" s="33"/>
      <c r="NWR16" s="33"/>
      <c r="NWS16" s="33"/>
      <c r="NWT16" s="33"/>
      <c r="NWU16" s="33"/>
      <c r="NWV16" s="33"/>
      <c r="NWW16" s="33"/>
      <c r="NWX16" s="33"/>
      <c r="NWY16" s="33"/>
      <c r="NWZ16" s="33"/>
      <c r="NXA16" s="33"/>
      <c r="NXB16" s="33"/>
      <c r="NXC16" s="33"/>
      <c r="NXD16" s="33"/>
      <c r="NXE16" s="33"/>
      <c r="NXF16" s="33"/>
      <c r="NXG16" s="33"/>
      <c r="NXH16" s="33"/>
      <c r="NXI16" s="33"/>
      <c r="NXJ16" s="33"/>
      <c r="NXK16" s="33"/>
      <c r="NXL16" s="33"/>
      <c r="NXM16" s="33"/>
      <c r="NXN16" s="33"/>
      <c r="NXO16" s="33"/>
      <c r="NXP16" s="33"/>
      <c r="NXQ16" s="33"/>
      <c r="NXR16" s="33"/>
      <c r="NXS16" s="33"/>
      <c r="NXT16" s="33"/>
      <c r="NXU16" s="33"/>
      <c r="NXV16" s="33"/>
      <c r="NXW16" s="33"/>
      <c r="NXX16" s="33"/>
      <c r="NXY16" s="33"/>
      <c r="NXZ16" s="33"/>
      <c r="NYA16" s="33"/>
      <c r="NYB16" s="33"/>
      <c r="NYC16" s="33"/>
      <c r="NYD16" s="33"/>
      <c r="NYE16" s="33"/>
      <c r="NYF16" s="33"/>
      <c r="NYG16" s="33"/>
      <c r="NYH16" s="33"/>
      <c r="NYI16" s="33"/>
      <c r="NYJ16" s="33"/>
      <c r="NYK16" s="33"/>
      <c r="NYL16" s="33"/>
      <c r="NYM16" s="33"/>
      <c r="NYN16" s="33"/>
      <c r="NYO16" s="33"/>
      <c r="NYP16" s="33"/>
      <c r="NYQ16" s="33"/>
      <c r="NYR16" s="33"/>
      <c r="NYS16" s="33"/>
      <c r="NYT16" s="33"/>
      <c r="NYU16" s="33"/>
      <c r="NYV16" s="33"/>
      <c r="NYW16" s="33"/>
      <c r="NYX16" s="33"/>
      <c r="NYY16" s="33"/>
      <c r="NYZ16" s="33"/>
      <c r="NZA16" s="33"/>
      <c r="NZB16" s="33"/>
      <c r="NZC16" s="33"/>
      <c r="NZD16" s="33"/>
      <c r="NZE16" s="33"/>
      <c r="NZF16" s="33"/>
      <c r="NZG16" s="33"/>
      <c r="NZH16" s="33"/>
      <c r="NZI16" s="33"/>
      <c r="NZJ16" s="33"/>
      <c r="NZK16" s="33"/>
      <c r="NZL16" s="33"/>
      <c r="NZM16" s="33"/>
      <c r="NZN16" s="33"/>
      <c r="NZO16" s="33"/>
      <c r="NZP16" s="33"/>
      <c r="NZQ16" s="33"/>
      <c r="NZR16" s="33"/>
      <c r="NZS16" s="33"/>
      <c r="NZT16" s="33"/>
      <c r="NZU16" s="33"/>
      <c r="NZV16" s="33"/>
      <c r="NZW16" s="33"/>
      <c r="NZX16" s="33"/>
      <c r="NZY16" s="33"/>
      <c r="NZZ16" s="33"/>
      <c r="OAA16" s="33"/>
      <c r="OAB16" s="33"/>
      <c r="OAC16" s="33"/>
      <c r="OAD16" s="33"/>
      <c r="OAE16" s="33"/>
      <c r="OAF16" s="33"/>
      <c r="OAG16" s="33"/>
      <c r="OAH16" s="33"/>
      <c r="OAI16" s="33"/>
      <c r="OAJ16" s="33"/>
      <c r="OAK16" s="33"/>
      <c r="OAL16" s="33"/>
      <c r="OAM16" s="33"/>
      <c r="OAN16" s="33"/>
      <c r="OAO16" s="33"/>
      <c r="OAP16" s="33"/>
      <c r="OAQ16" s="33"/>
      <c r="OAR16" s="33"/>
      <c r="OAS16" s="33"/>
      <c r="OAT16" s="33"/>
      <c r="OAU16" s="33"/>
      <c r="OAV16" s="33"/>
      <c r="OAW16" s="33"/>
      <c r="OAX16" s="33"/>
      <c r="OAY16" s="33"/>
      <c r="OAZ16" s="33"/>
      <c r="OBA16" s="33"/>
      <c r="OBB16" s="33"/>
      <c r="OBC16" s="33"/>
      <c r="OBD16" s="33"/>
      <c r="OBE16" s="33"/>
      <c r="OBF16" s="33"/>
      <c r="OBG16" s="33"/>
      <c r="OBH16" s="33"/>
      <c r="OBI16" s="33"/>
      <c r="OBJ16" s="33"/>
      <c r="OBK16" s="33"/>
      <c r="OBL16" s="33"/>
      <c r="OBM16" s="33"/>
      <c r="OBN16" s="33"/>
      <c r="OBO16" s="33"/>
      <c r="OBP16" s="33"/>
      <c r="OBQ16" s="33"/>
      <c r="OBR16" s="33"/>
      <c r="OBS16" s="33"/>
      <c r="OBT16" s="33"/>
      <c r="OBU16" s="33"/>
      <c r="OBV16" s="33"/>
      <c r="OBW16" s="33"/>
      <c r="OBX16" s="33"/>
      <c r="OBY16" s="33"/>
      <c r="OBZ16" s="33"/>
      <c r="OCA16" s="33"/>
      <c r="OCB16" s="33"/>
      <c r="OCC16" s="33"/>
      <c r="OCD16" s="33"/>
      <c r="OCE16" s="33"/>
      <c r="OCF16" s="33"/>
      <c r="OCG16" s="33"/>
      <c r="OCH16" s="33"/>
      <c r="OCI16" s="33"/>
      <c r="OCJ16" s="33"/>
      <c r="OCK16" s="33"/>
      <c r="OCL16" s="33"/>
      <c r="OCM16" s="33"/>
      <c r="OCN16" s="33"/>
      <c r="OCO16" s="33"/>
      <c r="OCP16" s="33"/>
      <c r="OCQ16" s="33"/>
      <c r="OCR16" s="33"/>
      <c r="OCS16" s="33"/>
      <c r="OCT16" s="33"/>
      <c r="OCU16" s="33"/>
      <c r="OCV16" s="33"/>
      <c r="OCW16" s="33"/>
      <c r="OCX16" s="33"/>
      <c r="OCY16" s="33"/>
      <c r="OCZ16" s="33"/>
      <c r="ODA16" s="33"/>
      <c r="ODB16" s="33"/>
      <c r="ODC16" s="33"/>
      <c r="ODD16" s="33"/>
      <c r="ODE16" s="33"/>
      <c r="ODF16" s="33"/>
      <c r="ODG16" s="33"/>
      <c r="ODH16" s="33"/>
      <c r="ODI16" s="33"/>
      <c r="ODJ16" s="33"/>
      <c r="ODK16" s="33"/>
      <c r="ODL16" s="33"/>
      <c r="ODM16" s="33"/>
      <c r="ODN16" s="33"/>
      <c r="ODO16" s="33"/>
      <c r="ODP16" s="33"/>
      <c r="ODQ16" s="33"/>
      <c r="ODR16" s="33"/>
      <c r="ODS16" s="33"/>
      <c r="ODT16" s="33"/>
      <c r="ODU16" s="33"/>
      <c r="ODV16" s="33"/>
      <c r="ODW16" s="33"/>
      <c r="ODX16" s="33"/>
      <c r="ODY16" s="33"/>
      <c r="ODZ16" s="33"/>
      <c r="OEA16" s="33"/>
      <c r="OEB16" s="33"/>
      <c r="OEC16" s="33"/>
      <c r="OED16" s="33"/>
      <c r="OEE16" s="33"/>
      <c r="OEF16" s="33"/>
      <c r="OEG16" s="33"/>
      <c r="OEH16" s="33"/>
      <c r="OEI16" s="33"/>
      <c r="OEJ16" s="33"/>
      <c r="OEK16" s="33"/>
      <c r="OEL16" s="33"/>
      <c r="OEM16" s="33"/>
      <c r="OEN16" s="33"/>
      <c r="OEO16" s="33"/>
      <c r="OEP16" s="33"/>
      <c r="OEQ16" s="33"/>
      <c r="OER16" s="33"/>
      <c r="OES16" s="33"/>
      <c r="OET16" s="33"/>
      <c r="OEU16" s="33"/>
      <c r="OEV16" s="33"/>
      <c r="OEW16" s="33"/>
      <c r="OEX16" s="33"/>
      <c r="OEY16" s="33"/>
      <c r="OEZ16" s="33"/>
      <c r="OFA16" s="33"/>
      <c r="OFB16" s="33"/>
      <c r="OFC16" s="33"/>
      <c r="OFD16" s="33"/>
      <c r="OFE16" s="33"/>
      <c r="OFF16" s="33"/>
      <c r="OFG16" s="33"/>
      <c r="OFH16" s="33"/>
      <c r="OFI16" s="33"/>
      <c r="OFJ16" s="33"/>
      <c r="OFK16" s="33"/>
      <c r="OFL16" s="33"/>
      <c r="OFM16" s="33"/>
      <c r="OFN16" s="33"/>
      <c r="OFO16" s="33"/>
      <c r="OFP16" s="33"/>
      <c r="OFQ16" s="33"/>
      <c r="OFR16" s="33"/>
      <c r="OFS16" s="33"/>
      <c r="OFT16" s="33"/>
      <c r="OFU16" s="33"/>
      <c r="OFV16" s="33"/>
      <c r="OFW16" s="33"/>
      <c r="OFX16" s="33"/>
      <c r="OFY16" s="33"/>
      <c r="OFZ16" s="33"/>
      <c r="OGA16" s="33"/>
      <c r="OGB16" s="33"/>
      <c r="OGC16" s="33"/>
      <c r="OGD16" s="33"/>
      <c r="OGE16" s="33"/>
      <c r="OGF16" s="33"/>
      <c r="OGG16" s="33"/>
      <c r="OGH16" s="33"/>
      <c r="OGI16" s="33"/>
      <c r="OGJ16" s="33"/>
      <c r="OGK16" s="33"/>
      <c r="OGL16" s="33"/>
      <c r="OGM16" s="33"/>
      <c r="OGN16" s="33"/>
      <c r="OGO16" s="33"/>
      <c r="OGP16" s="33"/>
      <c r="OGQ16" s="33"/>
      <c r="OGR16" s="33"/>
      <c r="OGS16" s="33"/>
      <c r="OGT16" s="33"/>
      <c r="OGU16" s="33"/>
      <c r="OGV16" s="33"/>
      <c r="OGW16" s="33"/>
      <c r="OGX16" s="33"/>
      <c r="OGY16" s="33"/>
      <c r="OGZ16" s="33"/>
      <c r="OHA16" s="33"/>
      <c r="OHB16" s="33"/>
      <c r="OHC16" s="33"/>
      <c r="OHD16" s="33"/>
      <c r="OHE16" s="33"/>
      <c r="OHF16" s="33"/>
      <c r="OHG16" s="33"/>
      <c r="OHH16" s="33"/>
      <c r="OHI16" s="33"/>
      <c r="OHJ16" s="33"/>
      <c r="OHK16" s="33"/>
      <c r="OHL16" s="33"/>
      <c r="OHM16" s="33"/>
      <c r="OHN16" s="33"/>
      <c r="OHO16" s="33"/>
      <c r="OHP16" s="33"/>
      <c r="OHQ16" s="33"/>
      <c r="OHR16" s="33"/>
      <c r="OHS16" s="33"/>
      <c r="OHT16" s="33"/>
      <c r="OHU16" s="33"/>
      <c r="OHV16" s="33"/>
      <c r="OHW16" s="33"/>
      <c r="OHX16" s="33"/>
      <c r="OHY16" s="33"/>
      <c r="OHZ16" s="33"/>
      <c r="OIA16" s="33"/>
      <c r="OIB16" s="33"/>
      <c r="OIC16" s="33"/>
      <c r="OID16" s="33"/>
      <c r="OIE16" s="33"/>
      <c r="OIF16" s="33"/>
      <c r="OIG16" s="33"/>
      <c r="OIH16" s="33"/>
      <c r="OII16" s="33"/>
      <c r="OIJ16" s="33"/>
      <c r="OIK16" s="33"/>
      <c r="OIL16" s="33"/>
      <c r="OIM16" s="33"/>
      <c r="OIN16" s="33"/>
      <c r="OIO16" s="33"/>
      <c r="OIP16" s="33"/>
      <c r="OIQ16" s="33"/>
      <c r="OIR16" s="33"/>
      <c r="OIS16" s="33"/>
      <c r="OIT16" s="33"/>
      <c r="OIU16" s="33"/>
      <c r="OIV16" s="33"/>
      <c r="OIW16" s="33"/>
      <c r="OIX16" s="33"/>
      <c r="OIY16" s="33"/>
      <c r="OIZ16" s="33"/>
      <c r="OJA16" s="33"/>
      <c r="OJB16" s="33"/>
      <c r="OJC16" s="33"/>
      <c r="OJD16" s="33"/>
      <c r="OJE16" s="33"/>
      <c r="OJF16" s="33"/>
      <c r="OJG16" s="33"/>
      <c r="OJH16" s="33"/>
      <c r="OJI16" s="33"/>
      <c r="OJJ16" s="33"/>
      <c r="OJK16" s="33"/>
      <c r="OJL16" s="33"/>
      <c r="OJM16" s="33"/>
      <c r="OJN16" s="33"/>
      <c r="OJO16" s="33"/>
      <c r="OJP16" s="33"/>
      <c r="OJQ16" s="33"/>
      <c r="OJR16" s="33"/>
      <c r="OJS16" s="33"/>
      <c r="OJT16" s="33"/>
      <c r="OJU16" s="33"/>
      <c r="OJV16" s="33"/>
      <c r="OJW16" s="33"/>
      <c r="OJX16" s="33"/>
      <c r="OJY16" s="33"/>
      <c r="OJZ16" s="33"/>
      <c r="OKA16" s="33"/>
      <c r="OKB16" s="33"/>
      <c r="OKC16" s="33"/>
      <c r="OKD16" s="33"/>
      <c r="OKE16" s="33"/>
      <c r="OKF16" s="33"/>
      <c r="OKG16" s="33"/>
      <c r="OKH16" s="33"/>
      <c r="OKI16" s="33"/>
      <c r="OKJ16" s="33"/>
      <c r="OKK16" s="33"/>
      <c r="OKL16" s="33"/>
      <c r="OKM16" s="33"/>
      <c r="OKN16" s="33"/>
      <c r="OKO16" s="33"/>
      <c r="OKP16" s="33"/>
      <c r="OKQ16" s="33"/>
      <c r="OKR16" s="33"/>
      <c r="OKS16" s="33"/>
      <c r="OKT16" s="33"/>
      <c r="OKU16" s="33"/>
      <c r="OKV16" s="33"/>
      <c r="OKW16" s="33"/>
      <c r="OKX16" s="33"/>
      <c r="OKY16" s="33"/>
      <c r="OKZ16" s="33"/>
      <c r="OLA16" s="33"/>
      <c r="OLB16" s="33"/>
      <c r="OLC16" s="33"/>
      <c r="OLD16" s="33"/>
      <c r="OLE16" s="33"/>
      <c r="OLF16" s="33"/>
      <c r="OLG16" s="33"/>
      <c r="OLH16" s="33"/>
      <c r="OLI16" s="33"/>
      <c r="OLJ16" s="33"/>
      <c r="OLK16" s="33"/>
      <c r="OLL16" s="33"/>
      <c r="OLM16" s="33"/>
      <c r="OLN16" s="33"/>
      <c r="OLO16" s="33"/>
      <c r="OLP16" s="33"/>
      <c r="OLQ16" s="33"/>
      <c r="OLR16" s="33"/>
      <c r="OLS16" s="33"/>
      <c r="OLT16" s="33"/>
      <c r="OLU16" s="33"/>
      <c r="OLV16" s="33"/>
      <c r="OLW16" s="33"/>
      <c r="OLX16" s="33"/>
      <c r="OLY16" s="33"/>
      <c r="OLZ16" s="33"/>
      <c r="OMA16" s="33"/>
      <c r="OMB16" s="33"/>
      <c r="OMC16" s="33"/>
      <c r="OMD16" s="33"/>
      <c r="OME16" s="33"/>
      <c r="OMF16" s="33"/>
      <c r="OMG16" s="33"/>
      <c r="OMH16" s="33"/>
      <c r="OMI16" s="33"/>
      <c r="OMJ16" s="33"/>
      <c r="OMK16" s="33"/>
      <c r="OML16" s="33"/>
      <c r="OMM16" s="33"/>
      <c r="OMN16" s="33"/>
      <c r="OMO16" s="33"/>
      <c r="OMP16" s="33"/>
      <c r="OMQ16" s="33"/>
      <c r="OMR16" s="33"/>
      <c r="OMS16" s="33"/>
      <c r="OMT16" s="33"/>
      <c r="OMU16" s="33"/>
      <c r="OMV16" s="33"/>
      <c r="OMW16" s="33"/>
      <c r="OMX16" s="33"/>
      <c r="OMY16" s="33"/>
      <c r="OMZ16" s="33"/>
      <c r="ONA16" s="33"/>
      <c r="ONB16" s="33"/>
      <c r="ONC16" s="33"/>
      <c r="OND16" s="33"/>
      <c r="ONE16" s="33"/>
      <c r="ONF16" s="33"/>
      <c r="ONG16" s="33"/>
      <c r="ONH16" s="33"/>
      <c r="ONI16" s="33"/>
      <c r="ONJ16" s="33"/>
      <c r="ONK16" s="33"/>
      <c r="ONL16" s="33"/>
      <c r="ONM16" s="33"/>
      <c r="ONN16" s="33"/>
      <c r="ONO16" s="33"/>
      <c r="ONP16" s="33"/>
      <c r="ONQ16" s="33"/>
      <c r="ONR16" s="33"/>
      <c r="ONS16" s="33"/>
      <c r="ONT16" s="33"/>
      <c r="ONU16" s="33"/>
      <c r="ONV16" s="33"/>
      <c r="ONW16" s="33"/>
      <c r="ONX16" s="33"/>
      <c r="ONY16" s="33"/>
      <c r="ONZ16" s="33"/>
      <c r="OOA16" s="33"/>
      <c r="OOB16" s="33"/>
      <c r="OOC16" s="33"/>
      <c r="OOD16" s="33"/>
      <c r="OOE16" s="33"/>
      <c r="OOF16" s="33"/>
      <c r="OOG16" s="33"/>
      <c r="OOH16" s="33"/>
      <c r="OOI16" s="33"/>
      <c r="OOJ16" s="33"/>
      <c r="OOK16" s="33"/>
      <c r="OOL16" s="33"/>
      <c r="OOM16" s="33"/>
      <c r="OON16" s="33"/>
      <c r="OOO16" s="33"/>
      <c r="OOP16" s="33"/>
      <c r="OOQ16" s="33"/>
      <c r="OOR16" s="33"/>
      <c r="OOS16" s="33"/>
      <c r="OOT16" s="33"/>
      <c r="OOU16" s="33"/>
      <c r="OOV16" s="33"/>
      <c r="OOW16" s="33"/>
      <c r="OOX16" s="33"/>
      <c r="OOY16" s="33"/>
      <c r="OOZ16" s="33"/>
      <c r="OPA16" s="33"/>
      <c r="OPB16" s="33"/>
      <c r="OPC16" s="33"/>
      <c r="OPD16" s="33"/>
      <c r="OPE16" s="33"/>
      <c r="OPF16" s="33"/>
      <c r="OPG16" s="33"/>
      <c r="OPH16" s="33"/>
      <c r="OPI16" s="33"/>
      <c r="OPJ16" s="33"/>
      <c r="OPK16" s="33"/>
      <c r="OPL16" s="33"/>
      <c r="OPM16" s="33"/>
      <c r="OPN16" s="33"/>
      <c r="OPO16" s="33"/>
      <c r="OPP16" s="33"/>
      <c r="OPQ16" s="33"/>
      <c r="OPR16" s="33"/>
      <c r="OPS16" s="33"/>
      <c r="OPT16" s="33"/>
      <c r="OPU16" s="33"/>
      <c r="OPV16" s="33"/>
      <c r="OPW16" s="33"/>
      <c r="OPX16" s="33"/>
      <c r="OPY16" s="33"/>
      <c r="OPZ16" s="33"/>
      <c r="OQA16" s="33"/>
      <c r="OQB16" s="33"/>
      <c r="OQC16" s="33"/>
      <c r="OQD16" s="33"/>
      <c r="OQE16" s="33"/>
      <c r="OQF16" s="33"/>
      <c r="OQG16" s="33"/>
      <c r="OQH16" s="33"/>
      <c r="OQI16" s="33"/>
      <c r="OQJ16" s="33"/>
      <c r="OQK16" s="33"/>
      <c r="OQL16" s="33"/>
      <c r="OQM16" s="33"/>
      <c r="OQN16" s="33"/>
      <c r="OQO16" s="33"/>
      <c r="OQP16" s="33"/>
      <c r="OQQ16" s="33"/>
      <c r="OQR16" s="33"/>
      <c r="OQS16" s="33"/>
      <c r="OQT16" s="33"/>
      <c r="OQU16" s="33"/>
      <c r="OQV16" s="33"/>
      <c r="OQW16" s="33"/>
      <c r="OQX16" s="33"/>
      <c r="OQY16" s="33"/>
      <c r="OQZ16" s="33"/>
      <c r="ORA16" s="33"/>
      <c r="ORB16" s="33"/>
      <c r="ORC16" s="33"/>
      <c r="ORD16" s="33"/>
      <c r="ORE16" s="33"/>
      <c r="ORF16" s="33"/>
      <c r="ORG16" s="33"/>
      <c r="ORH16" s="33"/>
      <c r="ORI16" s="33"/>
      <c r="ORJ16" s="33"/>
      <c r="ORK16" s="33"/>
      <c r="ORL16" s="33"/>
      <c r="ORM16" s="33"/>
      <c r="ORN16" s="33"/>
      <c r="ORO16" s="33"/>
      <c r="ORP16" s="33"/>
      <c r="ORQ16" s="33"/>
      <c r="ORR16" s="33"/>
      <c r="ORS16" s="33"/>
      <c r="ORT16" s="33"/>
      <c r="ORU16" s="33"/>
      <c r="ORV16" s="33"/>
      <c r="ORW16" s="33"/>
      <c r="ORX16" s="33"/>
      <c r="ORY16" s="33"/>
      <c r="ORZ16" s="33"/>
      <c r="OSA16" s="33"/>
      <c r="OSB16" s="33"/>
      <c r="OSC16" s="33"/>
      <c r="OSD16" s="33"/>
      <c r="OSE16" s="33"/>
      <c r="OSF16" s="33"/>
      <c r="OSG16" s="33"/>
      <c r="OSH16" s="33"/>
      <c r="OSI16" s="33"/>
      <c r="OSJ16" s="33"/>
      <c r="OSK16" s="33"/>
      <c r="OSL16" s="33"/>
      <c r="OSM16" s="33"/>
      <c r="OSN16" s="33"/>
      <c r="OSO16" s="33"/>
      <c r="OSP16" s="33"/>
      <c r="OSQ16" s="33"/>
      <c r="OSR16" s="33"/>
      <c r="OSS16" s="33"/>
      <c r="OST16" s="33"/>
      <c r="OSU16" s="33"/>
      <c r="OSV16" s="33"/>
      <c r="OSW16" s="33"/>
      <c r="OSX16" s="33"/>
      <c r="OSY16" s="33"/>
      <c r="OSZ16" s="33"/>
      <c r="OTA16" s="33"/>
      <c r="OTB16" s="33"/>
      <c r="OTC16" s="33"/>
      <c r="OTD16" s="33"/>
      <c r="OTE16" s="33"/>
      <c r="OTF16" s="33"/>
      <c r="OTG16" s="33"/>
      <c r="OTH16" s="33"/>
      <c r="OTI16" s="33"/>
      <c r="OTJ16" s="33"/>
      <c r="OTK16" s="33"/>
      <c r="OTL16" s="33"/>
      <c r="OTM16" s="33"/>
      <c r="OTN16" s="33"/>
      <c r="OTO16" s="33"/>
      <c r="OTP16" s="33"/>
      <c r="OTQ16" s="33"/>
      <c r="OTR16" s="33"/>
      <c r="OTS16" s="33"/>
      <c r="OTT16" s="33"/>
      <c r="OTU16" s="33"/>
      <c r="OTV16" s="33"/>
      <c r="OTW16" s="33"/>
      <c r="OTX16" s="33"/>
      <c r="OTY16" s="33"/>
      <c r="OTZ16" s="33"/>
      <c r="OUA16" s="33"/>
      <c r="OUB16" s="33"/>
      <c r="OUC16" s="33"/>
      <c r="OUD16" s="33"/>
      <c r="OUE16" s="33"/>
      <c r="OUF16" s="33"/>
      <c r="OUG16" s="33"/>
      <c r="OUH16" s="33"/>
      <c r="OUI16" s="33"/>
      <c r="OUJ16" s="33"/>
      <c r="OUK16" s="33"/>
      <c r="OUL16" s="33"/>
      <c r="OUM16" s="33"/>
      <c r="OUN16" s="33"/>
      <c r="OUO16" s="33"/>
      <c r="OUP16" s="33"/>
      <c r="OUQ16" s="33"/>
      <c r="OUR16" s="33"/>
      <c r="OUS16" s="33"/>
      <c r="OUT16" s="33"/>
      <c r="OUU16" s="33"/>
      <c r="OUV16" s="33"/>
      <c r="OUW16" s="33"/>
      <c r="OUX16" s="33"/>
      <c r="OUY16" s="33"/>
      <c r="OUZ16" s="33"/>
      <c r="OVA16" s="33"/>
      <c r="OVB16" s="33"/>
      <c r="OVC16" s="33"/>
      <c r="OVD16" s="33"/>
      <c r="OVE16" s="33"/>
      <c r="OVF16" s="33"/>
      <c r="OVG16" s="33"/>
      <c r="OVH16" s="33"/>
      <c r="OVI16" s="33"/>
      <c r="OVJ16" s="33"/>
      <c r="OVK16" s="33"/>
      <c r="OVL16" s="33"/>
      <c r="OVM16" s="33"/>
      <c r="OVN16" s="33"/>
      <c r="OVO16" s="33"/>
      <c r="OVP16" s="33"/>
      <c r="OVQ16" s="33"/>
      <c r="OVR16" s="33"/>
      <c r="OVS16" s="33"/>
      <c r="OVT16" s="33"/>
      <c r="OVU16" s="33"/>
      <c r="OVV16" s="33"/>
      <c r="OVW16" s="33"/>
      <c r="OVX16" s="33"/>
      <c r="OVY16" s="33"/>
      <c r="OVZ16" s="33"/>
      <c r="OWA16" s="33"/>
      <c r="OWB16" s="33"/>
      <c r="OWC16" s="33"/>
      <c r="OWD16" s="33"/>
      <c r="OWE16" s="33"/>
      <c r="OWF16" s="33"/>
      <c r="OWG16" s="33"/>
      <c r="OWH16" s="33"/>
      <c r="OWI16" s="33"/>
      <c r="OWJ16" s="33"/>
      <c r="OWK16" s="33"/>
      <c r="OWL16" s="33"/>
      <c r="OWM16" s="33"/>
      <c r="OWN16" s="33"/>
      <c r="OWO16" s="33"/>
      <c r="OWP16" s="33"/>
      <c r="OWQ16" s="33"/>
      <c r="OWR16" s="33"/>
      <c r="OWS16" s="33"/>
      <c r="OWT16" s="33"/>
      <c r="OWU16" s="33"/>
      <c r="OWV16" s="33"/>
      <c r="OWW16" s="33"/>
      <c r="OWX16" s="33"/>
      <c r="OWY16" s="33"/>
      <c r="OWZ16" s="33"/>
      <c r="OXA16" s="33"/>
      <c r="OXB16" s="33"/>
      <c r="OXC16" s="33"/>
      <c r="OXD16" s="33"/>
      <c r="OXE16" s="33"/>
      <c r="OXF16" s="33"/>
      <c r="OXG16" s="33"/>
      <c r="OXH16" s="33"/>
      <c r="OXI16" s="33"/>
      <c r="OXJ16" s="33"/>
      <c r="OXK16" s="33"/>
      <c r="OXL16" s="33"/>
      <c r="OXM16" s="33"/>
      <c r="OXN16" s="33"/>
      <c r="OXO16" s="33"/>
      <c r="OXP16" s="33"/>
      <c r="OXQ16" s="33"/>
      <c r="OXR16" s="33"/>
      <c r="OXS16" s="33"/>
      <c r="OXT16" s="33"/>
      <c r="OXU16" s="33"/>
      <c r="OXV16" s="33"/>
      <c r="OXW16" s="33"/>
      <c r="OXX16" s="33"/>
      <c r="OXY16" s="33"/>
      <c r="OXZ16" s="33"/>
      <c r="OYA16" s="33"/>
      <c r="OYB16" s="33"/>
      <c r="OYC16" s="33"/>
      <c r="OYD16" s="33"/>
      <c r="OYE16" s="33"/>
      <c r="OYF16" s="33"/>
      <c r="OYG16" s="33"/>
      <c r="OYH16" s="33"/>
      <c r="OYI16" s="33"/>
      <c r="OYJ16" s="33"/>
      <c r="OYK16" s="33"/>
      <c r="OYL16" s="33"/>
      <c r="OYM16" s="33"/>
      <c r="OYN16" s="33"/>
      <c r="OYO16" s="33"/>
      <c r="OYP16" s="33"/>
      <c r="OYQ16" s="33"/>
      <c r="OYR16" s="33"/>
      <c r="OYS16" s="33"/>
      <c r="OYT16" s="33"/>
      <c r="OYU16" s="33"/>
      <c r="OYV16" s="33"/>
      <c r="OYW16" s="33"/>
      <c r="OYX16" s="33"/>
      <c r="OYY16" s="33"/>
      <c r="OYZ16" s="33"/>
      <c r="OZA16" s="33"/>
      <c r="OZB16" s="33"/>
      <c r="OZC16" s="33"/>
      <c r="OZD16" s="33"/>
      <c r="OZE16" s="33"/>
      <c r="OZF16" s="33"/>
      <c r="OZG16" s="33"/>
      <c r="OZH16" s="33"/>
      <c r="OZI16" s="33"/>
      <c r="OZJ16" s="33"/>
      <c r="OZK16" s="33"/>
      <c r="OZL16" s="33"/>
      <c r="OZM16" s="33"/>
      <c r="OZN16" s="33"/>
      <c r="OZO16" s="33"/>
      <c r="OZP16" s="33"/>
      <c r="OZQ16" s="33"/>
      <c r="OZR16" s="33"/>
      <c r="OZS16" s="33"/>
      <c r="OZT16" s="33"/>
      <c r="OZU16" s="33"/>
      <c r="OZV16" s="33"/>
      <c r="OZW16" s="33"/>
      <c r="OZX16" s="33"/>
      <c r="OZY16" s="33"/>
      <c r="OZZ16" s="33"/>
      <c r="PAA16" s="33"/>
      <c r="PAB16" s="33"/>
      <c r="PAC16" s="33"/>
      <c r="PAD16" s="33"/>
      <c r="PAE16" s="33"/>
      <c r="PAF16" s="33"/>
      <c r="PAG16" s="33"/>
      <c r="PAH16" s="33"/>
      <c r="PAI16" s="33"/>
      <c r="PAJ16" s="33"/>
      <c r="PAK16" s="33"/>
      <c r="PAL16" s="33"/>
      <c r="PAM16" s="33"/>
      <c r="PAN16" s="33"/>
      <c r="PAO16" s="33"/>
      <c r="PAP16" s="33"/>
      <c r="PAQ16" s="33"/>
      <c r="PAR16" s="33"/>
      <c r="PAS16" s="33"/>
      <c r="PAT16" s="33"/>
      <c r="PAU16" s="33"/>
      <c r="PAV16" s="33"/>
      <c r="PAW16" s="33"/>
      <c r="PAX16" s="33"/>
      <c r="PAY16" s="33"/>
      <c r="PAZ16" s="33"/>
      <c r="PBA16" s="33"/>
      <c r="PBB16" s="33"/>
      <c r="PBC16" s="33"/>
      <c r="PBD16" s="33"/>
      <c r="PBE16" s="33"/>
      <c r="PBF16" s="33"/>
      <c r="PBG16" s="33"/>
      <c r="PBH16" s="33"/>
      <c r="PBI16" s="33"/>
      <c r="PBJ16" s="33"/>
      <c r="PBK16" s="33"/>
      <c r="PBL16" s="33"/>
      <c r="PBM16" s="33"/>
      <c r="PBN16" s="33"/>
      <c r="PBO16" s="33"/>
      <c r="PBP16" s="33"/>
      <c r="PBQ16" s="33"/>
      <c r="PBR16" s="33"/>
      <c r="PBS16" s="33"/>
      <c r="PBT16" s="33"/>
      <c r="PBU16" s="33"/>
      <c r="PBV16" s="33"/>
      <c r="PBW16" s="33"/>
      <c r="PBX16" s="33"/>
      <c r="PBY16" s="33"/>
      <c r="PBZ16" s="33"/>
      <c r="PCA16" s="33"/>
      <c r="PCB16" s="33"/>
      <c r="PCC16" s="33"/>
      <c r="PCD16" s="33"/>
      <c r="PCE16" s="33"/>
      <c r="PCF16" s="33"/>
      <c r="PCG16" s="33"/>
      <c r="PCH16" s="33"/>
      <c r="PCI16" s="33"/>
      <c r="PCJ16" s="33"/>
      <c r="PCK16" s="33"/>
      <c r="PCL16" s="33"/>
      <c r="PCM16" s="33"/>
      <c r="PCN16" s="33"/>
      <c r="PCO16" s="33"/>
      <c r="PCP16" s="33"/>
      <c r="PCQ16" s="33"/>
      <c r="PCR16" s="33"/>
      <c r="PCS16" s="33"/>
      <c r="PCT16" s="33"/>
      <c r="PCU16" s="33"/>
      <c r="PCV16" s="33"/>
      <c r="PCW16" s="33"/>
      <c r="PCX16" s="33"/>
      <c r="PCY16" s="33"/>
      <c r="PCZ16" s="33"/>
      <c r="PDA16" s="33"/>
      <c r="PDB16" s="33"/>
      <c r="PDC16" s="33"/>
      <c r="PDD16" s="33"/>
      <c r="PDE16" s="33"/>
      <c r="PDF16" s="33"/>
      <c r="PDG16" s="33"/>
      <c r="PDH16" s="33"/>
      <c r="PDI16" s="33"/>
      <c r="PDJ16" s="33"/>
      <c r="PDK16" s="33"/>
      <c r="PDL16" s="33"/>
      <c r="PDM16" s="33"/>
      <c r="PDN16" s="33"/>
      <c r="PDO16" s="33"/>
      <c r="PDP16" s="33"/>
      <c r="PDQ16" s="33"/>
      <c r="PDR16" s="33"/>
      <c r="PDS16" s="33"/>
      <c r="PDT16" s="33"/>
      <c r="PDU16" s="33"/>
      <c r="PDV16" s="33"/>
      <c r="PDW16" s="33"/>
      <c r="PDX16" s="33"/>
      <c r="PDY16" s="33"/>
      <c r="PDZ16" s="33"/>
      <c r="PEA16" s="33"/>
      <c r="PEB16" s="33"/>
      <c r="PEC16" s="33"/>
      <c r="PED16" s="33"/>
      <c r="PEE16" s="33"/>
      <c r="PEF16" s="33"/>
      <c r="PEG16" s="33"/>
      <c r="PEH16" s="33"/>
      <c r="PEI16" s="33"/>
      <c r="PEJ16" s="33"/>
      <c r="PEK16" s="33"/>
      <c r="PEL16" s="33"/>
      <c r="PEM16" s="33"/>
      <c r="PEN16" s="33"/>
      <c r="PEO16" s="33"/>
      <c r="PEP16" s="33"/>
      <c r="PEQ16" s="33"/>
      <c r="PER16" s="33"/>
      <c r="PES16" s="33"/>
      <c r="PET16" s="33"/>
      <c r="PEU16" s="33"/>
      <c r="PEV16" s="33"/>
      <c r="PEW16" s="33"/>
      <c r="PEX16" s="33"/>
      <c r="PEY16" s="33"/>
      <c r="PEZ16" s="33"/>
      <c r="PFA16" s="33"/>
      <c r="PFB16" s="33"/>
      <c r="PFC16" s="33"/>
      <c r="PFD16" s="33"/>
      <c r="PFE16" s="33"/>
      <c r="PFF16" s="33"/>
      <c r="PFG16" s="33"/>
      <c r="PFH16" s="33"/>
      <c r="PFI16" s="33"/>
      <c r="PFJ16" s="33"/>
      <c r="PFK16" s="33"/>
      <c r="PFL16" s="33"/>
      <c r="PFM16" s="33"/>
      <c r="PFN16" s="33"/>
      <c r="PFO16" s="33"/>
      <c r="PFP16" s="33"/>
      <c r="PFQ16" s="33"/>
      <c r="PFR16" s="33"/>
      <c r="PFS16" s="33"/>
      <c r="PFT16" s="33"/>
      <c r="PFU16" s="33"/>
      <c r="PFV16" s="33"/>
      <c r="PFW16" s="33"/>
      <c r="PFX16" s="33"/>
      <c r="PFY16" s="33"/>
      <c r="PFZ16" s="33"/>
      <c r="PGA16" s="33"/>
      <c r="PGB16" s="33"/>
      <c r="PGC16" s="33"/>
      <c r="PGD16" s="33"/>
      <c r="PGE16" s="33"/>
      <c r="PGF16" s="33"/>
      <c r="PGG16" s="33"/>
      <c r="PGH16" s="33"/>
      <c r="PGI16" s="33"/>
      <c r="PGJ16" s="33"/>
      <c r="PGK16" s="33"/>
      <c r="PGL16" s="33"/>
      <c r="PGM16" s="33"/>
      <c r="PGN16" s="33"/>
      <c r="PGO16" s="33"/>
      <c r="PGP16" s="33"/>
      <c r="PGQ16" s="33"/>
      <c r="PGR16" s="33"/>
      <c r="PGS16" s="33"/>
      <c r="PGT16" s="33"/>
      <c r="PGU16" s="33"/>
      <c r="PGV16" s="33"/>
      <c r="PGW16" s="33"/>
      <c r="PGX16" s="33"/>
      <c r="PGY16" s="33"/>
      <c r="PGZ16" s="33"/>
      <c r="PHA16" s="33"/>
      <c r="PHB16" s="33"/>
      <c r="PHC16" s="33"/>
      <c r="PHD16" s="33"/>
      <c r="PHE16" s="33"/>
      <c r="PHF16" s="33"/>
      <c r="PHG16" s="33"/>
      <c r="PHH16" s="33"/>
      <c r="PHI16" s="33"/>
      <c r="PHJ16" s="33"/>
      <c r="PHK16" s="33"/>
      <c r="PHL16" s="33"/>
      <c r="PHM16" s="33"/>
      <c r="PHN16" s="33"/>
      <c r="PHO16" s="33"/>
      <c r="PHP16" s="33"/>
      <c r="PHQ16" s="33"/>
      <c r="PHR16" s="33"/>
      <c r="PHS16" s="33"/>
      <c r="PHT16" s="33"/>
      <c r="PHU16" s="33"/>
      <c r="PHV16" s="33"/>
      <c r="PHW16" s="33"/>
      <c r="PHX16" s="33"/>
      <c r="PHY16" s="33"/>
      <c r="PHZ16" s="33"/>
      <c r="PIA16" s="33"/>
      <c r="PIB16" s="33"/>
      <c r="PIC16" s="33"/>
      <c r="PID16" s="33"/>
      <c r="PIE16" s="33"/>
      <c r="PIF16" s="33"/>
      <c r="PIG16" s="33"/>
      <c r="PIH16" s="33"/>
      <c r="PII16" s="33"/>
      <c r="PIJ16" s="33"/>
      <c r="PIK16" s="33"/>
      <c r="PIL16" s="33"/>
      <c r="PIM16" s="33"/>
      <c r="PIN16" s="33"/>
      <c r="PIO16" s="33"/>
      <c r="PIP16" s="33"/>
      <c r="PIQ16" s="33"/>
      <c r="PIR16" s="33"/>
      <c r="PIS16" s="33"/>
      <c r="PIT16" s="33"/>
      <c r="PIU16" s="33"/>
      <c r="PIV16" s="33"/>
      <c r="PIW16" s="33"/>
      <c r="PIX16" s="33"/>
      <c r="PIY16" s="33"/>
      <c r="PIZ16" s="33"/>
      <c r="PJA16" s="33"/>
      <c r="PJB16" s="33"/>
      <c r="PJC16" s="33"/>
      <c r="PJD16" s="33"/>
      <c r="PJE16" s="33"/>
      <c r="PJF16" s="33"/>
      <c r="PJG16" s="33"/>
      <c r="PJH16" s="33"/>
      <c r="PJI16" s="33"/>
      <c r="PJJ16" s="33"/>
      <c r="PJK16" s="33"/>
      <c r="PJL16" s="33"/>
      <c r="PJM16" s="33"/>
      <c r="PJN16" s="33"/>
      <c r="PJO16" s="33"/>
      <c r="PJP16" s="33"/>
      <c r="PJQ16" s="33"/>
      <c r="PJR16" s="33"/>
      <c r="PJS16" s="33"/>
      <c r="PJT16" s="33"/>
      <c r="PJU16" s="33"/>
      <c r="PJV16" s="33"/>
      <c r="PJW16" s="33"/>
      <c r="PJX16" s="33"/>
      <c r="PJY16" s="33"/>
      <c r="PJZ16" s="33"/>
      <c r="PKA16" s="33"/>
      <c r="PKB16" s="33"/>
      <c r="PKC16" s="33"/>
      <c r="PKD16" s="33"/>
      <c r="PKE16" s="33"/>
      <c r="PKF16" s="33"/>
      <c r="PKG16" s="33"/>
      <c r="PKH16" s="33"/>
      <c r="PKI16" s="33"/>
      <c r="PKJ16" s="33"/>
      <c r="PKK16" s="33"/>
      <c r="PKL16" s="33"/>
      <c r="PKM16" s="33"/>
      <c r="PKN16" s="33"/>
      <c r="PKO16" s="33"/>
      <c r="PKP16" s="33"/>
      <c r="PKQ16" s="33"/>
      <c r="PKR16" s="33"/>
      <c r="PKS16" s="33"/>
      <c r="PKT16" s="33"/>
      <c r="PKU16" s="33"/>
      <c r="PKV16" s="33"/>
      <c r="PKW16" s="33"/>
      <c r="PKX16" s="33"/>
      <c r="PKY16" s="33"/>
      <c r="PKZ16" s="33"/>
      <c r="PLA16" s="33"/>
      <c r="PLB16" s="33"/>
      <c r="PLC16" s="33"/>
      <c r="PLD16" s="33"/>
      <c r="PLE16" s="33"/>
      <c r="PLF16" s="33"/>
      <c r="PLG16" s="33"/>
      <c r="PLH16" s="33"/>
      <c r="PLI16" s="33"/>
      <c r="PLJ16" s="33"/>
      <c r="PLK16" s="33"/>
      <c r="PLL16" s="33"/>
      <c r="PLM16" s="33"/>
      <c r="PLN16" s="33"/>
      <c r="PLO16" s="33"/>
      <c r="PLP16" s="33"/>
      <c r="PLQ16" s="33"/>
      <c r="PLR16" s="33"/>
      <c r="PLS16" s="33"/>
      <c r="PLT16" s="33"/>
      <c r="PLU16" s="33"/>
      <c r="PLV16" s="33"/>
      <c r="PLW16" s="33"/>
      <c r="PLX16" s="33"/>
      <c r="PLY16" s="33"/>
      <c r="PLZ16" s="33"/>
      <c r="PMA16" s="33"/>
      <c r="PMB16" s="33"/>
      <c r="PMC16" s="33"/>
      <c r="PMD16" s="33"/>
      <c r="PME16" s="33"/>
      <c r="PMF16" s="33"/>
      <c r="PMG16" s="33"/>
      <c r="PMH16" s="33"/>
      <c r="PMI16" s="33"/>
      <c r="PMJ16" s="33"/>
      <c r="PMK16" s="33"/>
      <c r="PML16" s="33"/>
      <c r="PMM16" s="33"/>
      <c r="PMN16" s="33"/>
      <c r="PMO16" s="33"/>
      <c r="PMP16" s="33"/>
      <c r="PMQ16" s="33"/>
      <c r="PMR16" s="33"/>
      <c r="PMS16" s="33"/>
      <c r="PMT16" s="33"/>
      <c r="PMU16" s="33"/>
      <c r="PMV16" s="33"/>
      <c r="PMW16" s="33"/>
      <c r="PMX16" s="33"/>
      <c r="PMY16" s="33"/>
      <c r="PMZ16" s="33"/>
      <c r="PNA16" s="33"/>
      <c r="PNB16" s="33"/>
      <c r="PNC16" s="33"/>
      <c r="PND16" s="33"/>
      <c r="PNE16" s="33"/>
      <c r="PNF16" s="33"/>
      <c r="PNG16" s="33"/>
      <c r="PNH16" s="33"/>
      <c r="PNI16" s="33"/>
      <c r="PNJ16" s="33"/>
      <c r="PNK16" s="33"/>
      <c r="PNL16" s="33"/>
      <c r="PNM16" s="33"/>
      <c r="PNN16" s="33"/>
      <c r="PNO16" s="33"/>
      <c r="PNP16" s="33"/>
      <c r="PNQ16" s="33"/>
      <c r="PNR16" s="33"/>
      <c r="PNS16" s="33"/>
      <c r="PNT16" s="33"/>
      <c r="PNU16" s="33"/>
      <c r="PNV16" s="33"/>
      <c r="PNW16" s="33"/>
      <c r="PNX16" s="33"/>
      <c r="PNY16" s="33"/>
      <c r="PNZ16" s="33"/>
      <c r="POA16" s="33"/>
      <c r="POB16" s="33"/>
      <c r="POC16" s="33"/>
      <c r="POD16" s="33"/>
      <c r="POE16" s="33"/>
      <c r="POF16" s="33"/>
      <c r="POG16" s="33"/>
      <c r="POH16" s="33"/>
      <c r="POI16" s="33"/>
      <c r="POJ16" s="33"/>
      <c r="POK16" s="33"/>
      <c r="POL16" s="33"/>
      <c r="POM16" s="33"/>
      <c r="PON16" s="33"/>
      <c r="POO16" s="33"/>
      <c r="POP16" s="33"/>
      <c r="POQ16" s="33"/>
      <c r="POR16" s="33"/>
      <c r="POS16" s="33"/>
      <c r="POT16" s="33"/>
      <c r="POU16" s="33"/>
      <c r="POV16" s="33"/>
      <c r="POW16" s="33"/>
      <c r="POX16" s="33"/>
      <c r="POY16" s="33"/>
      <c r="POZ16" s="33"/>
      <c r="PPA16" s="33"/>
      <c r="PPB16" s="33"/>
      <c r="PPC16" s="33"/>
      <c r="PPD16" s="33"/>
      <c r="PPE16" s="33"/>
      <c r="PPF16" s="33"/>
      <c r="PPG16" s="33"/>
      <c r="PPH16" s="33"/>
      <c r="PPI16" s="33"/>
      <c r="PPJ16" s="33"/>
      <c r="PPK16" s="33"/>
      <c r="PPL16" s="33"/>
      <c r="PPM16" s="33"/>
      <c r="PPN16" s="33"/>
      <c r="PPO16" s="33"/>
      <c r="PPP16" s="33"/>
      <c r="PPQ16" s="33"/>
      <c r="PPR16" s="33"/>
      <c r="PPS16" s="33"/>
      <c r="PPT16" s="33"/>
      <c r="PPU16" s="33"/>
      <c r="PPV16" s="33"/>
      <c r="PPW16" s="33"/>
      <c r="PPX16" s="33"/>
      <c r="PPY16" s="33"/>
      <c r="PPZ16" s="33"/>
      <c r="PQA16" s="33"/>
      <c r="PQB16" s="33"/>
      <c r="PQC16" s="33"/>
      <c r="PQD16" s="33"/>
      <c r="PQE16" s="33"/>
      <c r="PQF16" s="33"/>
      <c r="PQG16" s="33"/>
      <c r="PQH16" s="33"/>
      <c r="PQI16" s="33"/>
      <c r="PQJ16" s="33"/>
      <c r="PQK16" s="33"/>
      <c r="PQL16" s="33"/>
      <c r="PQM16" s="33"/>
      <c r="PQN16" s="33"/>
      <c r="PQO16" s="33"/>
      <c r="PQP16" s="33"/>
      <c r="PQQ16" s="33"/>
      <c r="PQR16" s="33"/>
      <c r="PQS16" s="33"/>
      <c r="PQT16" s="33"/>
      <c r="PQU16" s="33"/>
      <c r="PQV16" s="33"/>
      <c r="PQW16" s="33"/>
      <c r="PQX16" s="33"/>
      <c r="PQY16" s="33"/>
      <c r="PQZ16" s="33"/>
      <c r="PRA16" s="33"/>
      <c r="PRB16" s="33"/>
      <c r="PRC16" s="33"/>
      <c r="PRD16" s="33"/>
      <c r="PRE16" s="33"/>
      <c r="PRF16" s="33"/>
      <c r="PRG16" s="33"/>
      <c r="PRH16" s="33"/>
      <c r="PRI16" s="33"/>
      <c r="PRJ16" s="33"/>
      <c r="PRK16" s="33"/>
      <c r="PRL16" s="33"/>
      <c r="PRM16" s="33"/>
      <c r="PRN16" s="33"/>
      <c r="PRO16" s="33"/>
      <c r="PRP16" s="33"/>
      <c r="PRQ16" s="33"/>
      <c r="PRR16" s="33"/>
      <c r="PRS16" s="33"/>
      <c r="PRT16" s="33"/>
      <c r="PRU16" s="33"/>
      <c r="PRV16" s="33"/>
      <c r="PRW16" s="33"/>
      <c r="PRX16" s="33"/>
      <c r="PRY16" s="33"/>
      <c r="PRZ16" s="33"/>
      <c r="PSA16" s="33"/>
      <c r="PSB16" s="33"/>
      <c r="PSC16" s="33"/>
      <c r="PSD16" s="33"/>
      <c r="PSE16" s="33"/>
      <c r="PSF16" s="33"/>
      <c r="PSG16" s="33"/>
      <c r="PSH16" s="33"/>
      <c r="PSI16" s="33"/>
      <c r="PSJ16" s="33"/>
      <c r="PSK16" s="33"/>
      <c r="PSL16" s="33"/>
      <c r="PSM16" s="33"/>
      <c r="PSN16" s="33"/>
      <c r="PSO16" s="33"/>
      <c r="PSP16" s="33"/>
      <c r="PSQ16" s="33"/>
      <c r="PSR16" s="33"/>
      <c r="PSS16" s="33"/>
      <c r="PST16" s="33"/>
      <c r="PSU16" s="33"/>
      <c r="PSV16" s="33"/>
      <c r="PSW16" s="33"/>
      <c r="PSX16" s="33"/>
      <c r="PSY16" s="33"/>
      <c r="PSZ16" s="33"/>
      <c r="PTA16" s="33"/>
      <c r="PTB16" s="33"/>
      <c r="PTC16" s="33"/>
      <c r="PTD16" s="33"/>
      <c r="PTE16" s="33"/>
      <c r="PTF16" s="33"/>
      <c r="PTG16" s="33"/>
      <c r="PTH16" s="33"/>
      <c r="PTI16" s="33"/>
      <c r="PTJ16" s="33"/>
      <c r="PTK16" s="33"/>
      <c r="PTL16" s="33"/>
      <c r="PTM16" s="33"/>
      <c r="PTN16" s="33"/>
      <c r="PTO16" s="33"/>
      <c r="PTP16" s="33"/>
      <c r="PTQ16" s="33"/>
      <c r="PTR16" s="33"/>
      <c r="PTS16" s="33"/>
      <c r="PTT16" s="33"/>
      <c r="PTU16" s="33"/>
      <c r="PTV16" s="33"/>
      <c r="PTW16" s="33"/>
      <c r="PTX16" s="33"/>
      <c r="PTY16" s="33"/>
      <c r="PTZ16" s="33"/>
      <c r="PUA16" s="33"/>
      <c r="PUB16" s="33"/>
      <c r="PUC16" s="33"/>
      <c r="PUD16" s="33"/>
      <c r="PUE16" s="33"/>
      <c r="PUF16" s="33"/>
      <c r="PUG16" s="33"/>
      <c r="PUH16" s="33"/>
      <c r="PUI16" s="33"/>
      <c r="PUJ16" s="33"/>
      <c r="PUK16" s="33"/>
      <c r="PUL16" s="33"/>
      <c r="PUM16" s="33"/>
      <c r="PUN16" s="33"/>
      <c r="PUO16" s="33"/>
      <c r="PUP16" s="33"/>
      <c r="PUQ16" s="33"/>
      <c r="PUR16" s="33"/>
      <c r="PUS16" s="33"/>
      <c r="PUT16" s="33"/>
      <c r="PUU16" s="33"/>
      <c r="PUV16" s="33"/>
      <c r="PUW16" s="33"/>
      <c r="PUX16" s="33"/>
      <c r="PUY16" s="33"/>
      <c r="PUZ16" s="33"/>
      <c r="PVA16" s="33"/>
      <c r="PVB16" s="33"/>
      <c r="PVC16" s="33"/>
      <c r="PVD16" s="33"/>
      <c r="PVE16" s="33"/>
      <c r="PVF16" s="33"/>
      <c r="PVG16" s="33"/>
      <c r="PVH16" s="33"/>
      <c r="PVI16" s="33"/>
      <c r="PVJ16" s="33"/>
      <c r="PVK16" s="33"/>
      <c r="PVL16" s="33"/>
      <c r="PVM16" s="33"/>
      <c r="PVN16" s="33"/>
      <c r="PVO16" s="33"/>
      <c r="PVP16" s="33"/>
      <c r="PVQ16" s="33"/>
      <c r="PVR16" s="33"/>
      <c r="PVS16" s="33"/>
      <c r="PVT16" s="33"/>
      <c r="PVU16" s="33"/>
      <c r="PVV16" s="33"/>
      <c r="PVW16" s="33"/>
      <c r="PVX16" s="33"/>
      <c r="PVY16" s="33"/>
      <c r="PVZ16" s="33"/>
      <c r="PWA16" s="33"/>
      <c r="PWB16" s="33"/>
      <c r="PWC16" s="33"/>
      <c r="PWD16" s="33"/>
      <c r="PWE16" s="33"/>
      <c r="PWF16" s="33"/>
      <c r="PWG16" s="33"/>
      <c r="PWH16" s="33"/>
      <c r="PWI16" s="33"/>
      <c r="PWJ16" s="33"/>
      <c r="PWK16" s="33"/>
      <c r="PWL16" s="33"/>
      <c r="PWM16" s="33"/>
      <c r="PWN16" s="33"/>
      <c r="PWO16" s="33"/>
      <c r="PWP16" s="33"/>
      <c r="PWQ16" s="33"/>
      <c r="PWR16" s="33"/>
      <c r="PWS16" s="33"/>
      <c r="PWT16" s="33"/>
      <c r="PWU16" s="33"/>
      <c r="PWV16" s="33"/>
      <c r="PWW16" s="33"/>
      <c r="PWX16" s="33"/>
      <c r="PWY16" s="33"/>
      <c r="PWZ16" s="33"/>
      <c r="PXA16" s="33"/>
      <c r="PXB16" s="33"/>
      <c r="PXC16" s="33"/>
      <c r="PXD16" s="33"/>
      <c r="PXE16" s="33"/>
      <c r="PXF16" s="33"/>
      <c r="PXG16" s="33"/>
      <c r="PXH16" s="33"/>
      <c r="PXI16" s="33"/>
      <c r="PXJ16" s="33"/>
      <c r="PXK16" s="33"/>
      <c r="PXL16" s="33"/>
      <c r="PXM16" s="33"/>
      <c r="PXN16" s="33"/>
      <c r="PXO16" s="33"/>
      <c r="PXP16" s="33"/>
      <c r="PXQ16" s="33"/>
      <c r="PXR16" s="33"/>
      <c r="PXS16" s="33"/>
      <c r="PXT16" s="33"/>
      <c r="PXU16" s="33"/>
      <c r="PXV16" s="33"/>
      <c r="PXW16" s="33"/>
      <c r="PXX16" s="33"/>
      <c r="PXY16" s="33"/>
      <c r="PXZ16" s="33"/>
      <c r="PYA16" s="33"/>
      <c r="PYB16" s="33"/>
      <c r="PYC16" s="33"/>
      <c r="PYD16" s="33"/>
      <c r="PYE16" s="33"/>
      <c r="PYF16" s="33"/>
      <c r="PYG16" s="33"/>
      <c r="PYH16" s="33"/>
      <c r="PYI16" s="33"/>
      <c r="PYJ16" s="33"/>
      <c r="PYK16" s="33"/>
      <c r="PYL16" s="33"/>
      <c r="PYM16" s="33"/>
      <c r="PYN16" s="33"/>
      <c r="PYO16" s="33"/>
      <c r="PYP16" s="33"/>
      <c r="PYQ16" s="33"/>
      <c r="PYR16" s="33"/>
      <c r="PYS16" s="33"/>
      <c r="PYT16" s="33"/>
      <c r="PYU16" s="33"/>
      <c r="PYV16" s="33"/>
      <c r="PYW16" s="33"/>
      <c r="PYX16" s="33"/>
      <c r="PYY16" s="33"/>
      <c r="PYZ16" s="33"/>
      <c r="PZA16" s="33"/>
      <c r="PZB16" s="33"/>
      <c r="PZC16" s="33"/>
      <c r="PZD16" s="33"/>
      <c r="PZE16" s="33"/>
      <c r="PZF16" s="33"/>
      <c r="PZG16" s="33"/>
      <c r="PZH16" s="33"/>
      <c r="PZI16" s="33"/>
      <c r="PZJ16" s="33"/>
      <c r="PZK16" s="33"/>
      <c r="PZL16" s="33"/>
      <c r="PZM16" s="33"/>
      <c r="PZN16" s="33"/>
      <c r="PZO16" s="33"/>
      <c r="PZP16" s="33"/>
      <c r="PZQ16" s="33"/>
      <c r="PZR16" s="33"/>
      <c r="PZS16" s="33"/>
      <c r="PZT16" s="33"/>
      <c r="PZU16" s="33"/>
      <c r="PZV16" s="33"/>
      <c r="PZW16" s="33"/>
      <c r="PZX16" s="33"/>
      <c r="PZY16" s="33"/>
      <c r="PZZ16" s="33"/>
      <c r="QAA16" s="33"/>
      <c r="QAB16" s="33"/>
      <c r="QAC16" s="33"/>
      <c r="QAD16" s="33"/>
      <c r="QAE16" s="33"/>
      <c r="QAF16" s="33"/>
      <c r="QAG16" s="33"/>
      <c r="QAH16" s="33"/>
      <c r="QAI16" s="33"/>
      <c r="QAJ16" s="33"/>
      <c r="QAK16" s="33"/>
      <c r="QAL16" s="33"/>
      <c r="QAM16" s="33"/>
      <c r="QAN16" s="33"/>
      <c r="QAO16" s="33"/>
      <c r="QAP16" s="33"/>
      <c r="QAQ16" s="33"/>
      <c r="QAR16" s="33"/>
      <c r="QAS16" s="33"/>
      <c r="QAT16" s="33"/>
      <c r="QAU16" s="33"/>
      <c r="QAV16" s="33"/>
      <c r="QAW16" s="33"/>
      <c r="QAX16" s="33"/>
      <c r="QAY16" s="33"/>
      <c r="QAZ16" s="33"/>
      <c r="QBA16" s="33"/>
      <c r="QBB16" s="33"/>
      <c r="QBC16" s="33"/>
      <c r="QBD16" s="33"/>
      <c r="QBE16" s="33"/>
      <c r="QBF16" s="33"/>
      <c r="QBG16" s="33"/>
      <c r="QBH16" s="33"/>
      <c r="QBI16" s="33"/>
      <c r="QBJ16" s="33"/>
      <c r="QBK16" s="33"/>
      <c r="QBL16" s="33"/>
      <c r="QBM16" s="33"/>
      <c r="QBN16" s="33"/>
      <c r="QBO16" s="33"/>
      <c r="QBP16" s="33"/>
      <c r="QBQ16" s="33"/>
      <c r="QBR16" s="33"/>
      <c r="QBS16" s="33"/>
      <c r="QBT16" s="33"/>
      <c r="QBU16" s="33"/>
      <c r="QBV16" s="33"/>
      <c r="QBW16" s="33"/>
      <c r="QBX16" s="33"/>
      <c r="QBY16" s="33"/>
      <c r="QBZ16" s="33"/>
      <c r="QCA16" s="33"/>
      <c r="QCB16" s="33"/>
      <c r="QCC16" s="33"/>
      <c r="QCD16" s="33"/>
      <c r="QCE16" s="33"/>
      <c r="QCF16" s="33"/>
      <c r="QCG16" s="33"/>
      <c r="QCH16" s="33"/>
      <c r="QCI16" s="33"/>
      <c r="QCJ16" s="33"/>
      <c r="QCK16" s="33"/>
      <c r="QCL16" s="33"/>
      <c r="QCM16" s="33"/>
      <c r="QCN16" s="33"/>
      <c r="QCO16" s="33"/>
      <c r="QCP16" s="33"/>
      <c r="QCQ16" s="33"/>
      <c r="QCR16" s="33"/>
      <c r="QCS16" s="33"/>
      <c r="QCT16" s="33"/>
      <c r="QCU16" s="33"/>
      <c r="QCV16" s="33"/>
      <c r="QCW16" s="33"/>
      <c r="QCX16" s="33"/>
      <c r="QCY16" s="33"/>
      <c r="QCZ16" s="33"/>
      <c r="QDA16" s="33"/>
      <c r="QDB16" s="33"/>
      <c r="QDC16" s="33"/>
      <c r="QDD16" s="33"/>
      <c r="QDE16" s="33"/>
      <c r="QDF16" s="33"/>
      <c r="QDG16" s="33"/>
      <c r="QDH16" s="33"/>
      <c r="QDI16" s="33"/>
      <c r="QDJ16" s="33"/>
      <c r="QDK16" s="33"/>
      <c r="QDL16" s="33"/>
      <c r="QDM16" s="33"/>
      <c r="QDN16" s="33"/>
      <c r="QDO16" s="33"/>
      <c r="QDP16" s="33"/>
      <c r="QDQ16" s="33"/>
      <c r="QDR16" s="33"/>
      <c r="QDS16" s="33"/>
      <c r="QDT16" s="33"/>
      <c r="QDU16" s="33"/>
      <c r="QDV16" s="33"/>
      <c r="QDW16" s="33"/>
      <c r="QDX16" s="33"/>
      <c r="QDY16" s="33"/>
      <c r="QDZ16" s="33"/>
      <c r="QEA16" s="33"/>
      <c r="QEB16" s="33"/>
      <c r="QEC16" s="33"/>
      <c r="QED16" s="33"/>
      <c r="QEE16" s="33"/>
      <c r="QEF16" s="33"/>
      <c r="QEG16" s="33"/>
      <c r="QEH16" s="33"/>
      <c r="QEI16" s="33"/>
      <c r="QEJ16" s="33"/>
      <c r="QEK16" s="33"/>
      <c r="QEL16" s="33"/>
      <c r="QEM16" s="33"/>
      <c r="QEN16" s="33"/>
      <c r="QEO16" s="33"/>
      <c r="QEP16" s="33"/>
      <c r="QEQ16" s="33"/>
      <c r="QER16" s="33"/>
      <c r="QES16" s="33"/>
      <c r="QET16" s="33"/>
      <c r="QEU16" s="33"/>
      <c r="QEV16" s="33"/>
      <c r="QEW16" s="33"/>
      <c r="QEX16" s="33"/>
      <c r="QEY16" s="33"/>
      <c r="QEZ16" s="33"/>
      <c r="QFA16" s="33"/>
      <c r="QFB16" s="33"/>
      <c r="QFC16" s="33"/>
      <c r="QFD16" s="33"/>
      <c r="QFE16" s="33"/>
      <c r="QFF16" s="33"/>
      <c r="QFG16" s="33"/>
      <c r="QFH16" s="33"/>
      <c r="QFI16" s="33"/>
      <c r="QFJ16" s="33"/>
      <c r="QFK16" s="33"/>
      <c r="QFL16" s="33"/>
      <c r="QFM16" s="33"/>
      <c r="QFN16" s="33"/>
      <c r="QFO16" s="33"/>
      <c r="QFP16" s="33"/>
      <c r="QFQ16" s="33"/>
      <c r="QFR16" s="33"/>
      <c r="QFS16" s="33"/>
      <c r="QFT16" s="33"/>
      <c r="QFU16" s="33"/>
      <c r="QFV16" s="33"/>
      <c r="QFW16" s="33"/>
      <c r="QFX16" s="33"/>
      <c r="QFY16" s="33"/>
      <c r="QFZ16" s="33"/>
      <c r="QGA16" s="33"/>
      <c r="QGB16" s="33"/>
      <c r="QGC16" s="33"/>
      <c r="QGD16" s="33"/>
      <c r="QGE16" s="33"/>
      <c r="QGF16" s="33"/>
      <c r="QGG16" s="33"/>
      <c r="QGH16" s="33"/>
      <c r="QGI16" s="33"/>
      <c r="QGJ16" s="33"/>
      <c r="QGK16" s="33"/>
      <c r="QGL16" s="33"/>
      <c r="QGM16" s="33"/>
      <c r="QGN16" s="33"/>
      <c r="QGO16" s="33"/>
      <c r="QGP16" s="33"/>
      <c r="QGQ16" s="33"/>
      <c r="QGR16" s="33"/>
      <c r="QGS16" s="33"/>
      <c r="QGT16" s="33"/>
      <c r="QGU16" s="33"/>
      <c r="QGV16" s="33"/>
      <c r="QGW16" s="33"/>
      <c r="QGX16" s="33"/>
      <c r="QGY16" s="33"/>
      <c r="QGZ16" s="33"/>
      <c r="QHA16" s="33"/>
      <c r="QHB16" s="33"/>
      <c r="QHC16" s="33"/>
      <c r="QHD16" s="33"/>
      <c r="QHE16" s="33"/>
      <c r="QHF16" s="33"/>
      <c r="QHG16" s="33"/>
      <c r="QHH16" s="33"/>
      <c r="QHI16" s="33"/>
      <c r="QHJ16" s="33"/>
      <c r="QHK16" s="33"/>
      <c r="QHL16" s="33"/>
      <c r="QHM16" s="33"/>
      <c r="QHN16" s="33"/>
      <c r="QHO16" s="33"/>
      <c r="QHP16" s="33"/>
      <c r="QHQ16" s="33"/>
      <c r="QHR16" s="33"/>
      <c r="QHS16" s="33"/>
      <c r="QHT16" s="33"/>
      <c r="QHU16" s="33"/>
      <c r="QHV16" s="33"/>
      <c r="QHW16" s="33"/>
      <c r="QHX16" s="33"/>
      <c r="QHY16" s="33"/>
      <c r="QHZ16" s="33"/>
      <c r="QIA16" s="33"/>
      <c r="QIB16" s="33"/>
      <c r="QIC16" s="33"/>
      <c r="QID16" s="33"/>
      <c r="QIE16" s="33"/>
      <c r="QIF16" s="33"/>
      <c r="QIG16" s="33"/>
      <c r="QIH16" s="33"/>
      <c r="QII16" s="33"/>
      <c r="QIJ16" s="33"/>
      <c r="QIK16" s="33"/>
      <c r="QIL16" s="33"/>
      <c r="QIM16" s="33"/>
      <c r="QIN16" s="33"/>
      <c r="QIO16" s="33"/>
      <c r="QIP16" s="33"/>
      <c r="QIQ16" s="33"/>
      <c r="QIR16" s="33"/>
      <c r="QIS16" s="33"/>
      <c r="QIT16" s="33"/>
      <c r="QIU16" s="33"/>
      <c r="QIV16" s="33"/>
      <c r="QIW16" s="33"/>
      <c r="QIX16" s="33"/>
      <c r="QIY16" s="33"/>
      <c r="QIZ16" s="33"/>
      <c r="QJA16" s="33"/>
      <c r="QJB16" s="33"/>
      <c r="QJC16" s="33"/>
      <c r="QJD16" s="33"/>
      <c r="QJE16" s="33"/>
      <c r="QJF16" s="33"/>
      <c r="QJG16" s="33"/>
      <c r="QJH16" s="33"/>
      <c r="QJI16" s="33"/>
      <c r="QJJ16" s="33"/>
      <c r="QJK16" s="33"/>
      <c r="QJL16" s="33"/>
      <c r="QJM16" s="33"/>
      <c r="QJN16" s="33"/>
      <c r="QJO16" s="33"/>
      <c r="QJP16" s="33"/>
      <c r="QJQ16" s="33"/>
      <c r="QJR16" s="33"/>
      <c r="QJS16" s="33"/>
      <c r="QJT16" s="33"/>
      <c r="QJU16" s="33"/>
      <c r="QJV16" s="33"/>
      <c r="QJW16" s="33"/>
      <c r="QJX16" s="33"/>
      <c r="QJY16" s="33"/>
      <c r="QJZ16" s="33"/>
      <c r="QKA16" s="33"/>
      <c r="QKB16" s="33"/>
      <c r="QKC16" s="33"/>
      <c r="QKD16" s="33"/>
      <c r="QKE16" s="33"/>
      <c r="QKF16" s="33"/>
      <c r="QKG16" s="33"/>
      <c r="QKH16" s="33"/>
      <c r="QKI16" s="33"/>
      <c r="QKJ16" s="33"/>
      <c r="QKK16" s="33"/>
      <c r="QKL16" s="33"/>
      <c r="QKM16" s="33"/>
      <c r="QKN16" s="33"/>
      <c r="QKO16" s="33"/>
      <c r="QKP16" s="33"/>
      <c r="QKQ16" s="33"/>
      <c r="QKR16" s="33"/>
      <c r="QKS16" s="33"/>
      <c r="QKT16" s="33"/>
      <c r="QKU16" s="33"/>
      <c r="QKV16" s="33"/>
      <c r="QKW16" s="33"/>
      <c r="QKX16" s="33"/>
      <c r="QKY16" s="33"/>
      <c r="QKZ16" s="33"/>
      <c r="QLA16" s="33"/>
      <c r="QLB16" s="33"/>
      <c r="QLC16" s="33"/>
      <c r="QLD16" s="33"/>
      <c r="QLE16" s="33"/>
      <c r="QLF16" s="33"/>
      <c r="QLG16" s="33"/>
      <c r="QLH16" s="33"/>
      <c r="QLI16" s="33"/>
      <c r="QLJ16" s="33"/>
      <c r="QLK16" s="33"/>
      <c r="QLL16" s="33"/>
      <c r="QLM16" s="33"/>
      <c r="QLN16" s="33"/>
      <c r="QLO16" s="33"/>
      <c r="QLP16" s="33"/>
      <c r="QLQ16" s="33"/>
      <c r="QLR16" s="33"/>
      <c r="QLS16" s="33"/>
      <c r="QLT16" s="33"/>
      <c r="QLU16" s="33"/>
      <c r="QLV16" s="33"/>
      <c r="QLW16" s="33"/>
      <c r="QLX16" s="33"/>
      <c r="QLY16" s="33"/>
      <c r="QLZ16" s="33"/>
      <c r="QMA16" s="33"/>
      <c r="QMB16" s="33"/>
      <c r="QMC16" s="33"/>
      <c r="QMD16" s="33"/>
      <c r="QME16" s="33"/>
      <c r="QMF16" s="33"/>
      <c r="QMG16" s="33"/>
      <c r="QMH16" s="33"/>
      <c r="QMI16" s="33"/>
      <c r="QMJ16" s="33"/>
      <c r="QMK16" s="33"/>
      <c r="QML16" s="33"/>
      <c r="QMM16" s="33"/>
      <c r="QMN16" s="33"/>
      <c r="QMO16" s="33"/>
      <c r="QMP16" s="33"/>
      <c r="QMQ16" s="33"/>
      <c r="QMR16" s="33"/>
      <c r="QMS16" s="33"/>
      <c r="QMT16" s="33"/>
      <c r="QMU16" s="33"/>
      <c r="QMV16" s="33"/>
      <c r="QMW16" s="33"/>
      <c r="QMX16" s="33"/>
      <c r="QMY16" s="33"/>
      <c r="QMZ16" s="33"/>
      <c r="QNA16" s="33"/>
      <c r="QNB16" s="33"/>
      <c r="QNC16" s="33"/>
      <c r="QND16" s="33"/>
      <c r="QNE16" s="33"/>
      <c r="QNF16" s="33"/>
      <c r="QNG16" s="33"/>
      <c r="QNH16" s="33"/>
      <c r="QNI16" s="33"/>
      <c r="QNJ16" s="33"/>
      <c r="QNK16" s="33"/>
      <c r="QNL16" s="33"/>
      <c r="QNM16" s="33"/>
      <c r="QNN16" s="33"/>
      <c r="QNO16" s="33"/>
      <c r="QNP16" s="33"/>
      <c r="QNQ16" s="33"/>
      <c r="QNR16" s="33"/>
      <c r="QNS16" s="33"/>
      <c r="QNT16" s="33"/>
      <c r="QNU16" s="33"/>
      <c r="QNV16" s="33"/>
      <c r="QNW16" s="33"/>
      <c r="QNX16" s="33"/>
      <c r="QNY16" s="33"/>
      <c r="QNZ16" s="33"/>
      <c r="QOA16" s="33"/>
      <c r="QOB16" s="33"/>
      <c r="QOC16" s="33"/>
      <c r="QOD16" s="33"/>
      <c r="QOE16" s="33"/>
      <c r="QOF16" s="33"/>
      <c r="QOG16" s="33"/>
      <c r="QOH16" s="33"/>
      <c r="QOI16" s="33"/>
      <c r="QOJ16" s="33"/>
      <c r="QOK16" s="33"/>
      <c r="QOL16" s="33"/>
      <c r="QOM16" s="33"/>
      <c r="QON16" s="33"/>
      <c r="QOO16" s="33"/>
      <c r="QOP16" s="33"/>
      <c r="QOQ16" s="33"/>
      <c r="QOR16" s="33"/>
      <c r="QOS16" s="33"/>
      <c r="QOT16" s="33"/>
      <c r="QOU16" s="33"/>
      <c r="QOV16" s="33"/>
      <c r="QOW16" s="33"/>
      <c r="QOX16" s="33"/>
      <c r="QOY16" s="33"/>
      <c r="QOZ16" s="33"/>
      <c r="QPA16" s="33"/>
      <c r="QPB16" s="33"/>
      <c r="QPC16" s="33"/>
      <c r="QPD16" s="33"/>
      <c r="QPE16" s="33"/>
      <c r="QPF16" s="33"/>
      <c r="QPG16" s="33"/>
      <c r="QPH16" s="33"/>
      <c r="QPI16" s="33"/>
      <c r="QPJ16" s="33"/>
      <c r="QPK16" s="33"/>
      <c r="QPL16" s="33"/>
      <c r="QPM16" s="33"/>
      <c r="QPN16" s="33"/>
      <c r="QPO16" s="33"/>
      <c r="QPP16" s="33"/>
      <c r="QPQ16" s="33"/>
      <c r="QPR16" s="33"/>
      <c r="QPS16" s="33"/>
      <c r="QPT16" s="33"/>
      <c r="QPU16" s="33"/>
      <c r="QPV16" s="33"/>
      <c r="QPW16" s="33"/>
      <c r="QPX16" s="33"/>
      <c r="QPY16" s="33"/>
      <c r="QPZ16" s="33"/>
      <c r="QQA16" s="33"/>
      <c r="QQB16" s="33"/>
      <c r="QQC16" s="33"/>
      <c r="QQD16" s="33"/>
      <c r="QQE16" s="33"/>
      <c r="QQF16" s="33"/>
      <c r="QQG16" s="33"/>
      <c r="QQH16" s="33"/>
      <c r="QQI16" s="33"/>
      <c r="QQJ16" s="33"/>
      <c r="QQK16" s="33"/>
      <c r="QQL16" s="33"/>
      <c r="QQM16" s="33"/>
      <c r="QQN16" s="33"/>
      <c r="QQO16" s="33"/>
      <c r="QQP16" s="33"/>
      <c r="QQQ16" s="33"/>
      <c r="QQR16" s="33"/>
      <c r="QQS16" s="33"/>
      <c r="QQT16" s="33"/>
      <c r="QQU16" s="33"/>
      <c r="QQV16" s="33"/>
      <c r="QQW16" s="33"/>
      <c r="QQX16" s="33"/>
      <c r="QQY16" s="33"/>
      <c r="QQZ16" s="33"/>
      <c r="QRA16" s="33"/>
      <c r="QRB16" s="33"/>
      <c r="QRC16" s="33"/>
      <c r="QRD16" s="33"/>
      <c r="QRE16" s="33"/>
      <c r="QRF16" s="33"/>
      <c r="QRG16" s="33"/>
      <c r="QRH16" s="33"/>
      <c r="QRI16" s="33"/>
      <c r="QRJ16" s="33"/>
      <c r="QRK16" s="33"/>
      <c r="QRL16" s="33"/>
      <c r="QRM16" s="33"/>
      <c r="QRN16" s="33"/>
      <c r="QRO16" s="33"/>
      <c r="QRP16" s="33"/>
      <c r="QRQ16" s="33"/>
      <c r="QRR16" s="33"/>
      <c r="QRS16" s="33"/>
      <c r="QRT16" s="33"/>
      <c r="QRU16" s="33"/>
      <c r="QRV16" s="33"/>
      <c r="QRW16" s="33"/>
      <c r="QRX16" s="33"/>
      <c r="QRY16" s="33"/>
      <c r="QRZ16" s="33"/>
      <c r="QSA16" s="33"/>
      <c r="QSB16" s="33"/>
      <c r="QSC16" s="33"/>
      <c r="QSD16" s="33"/>
      <c r="QSE16" s="33"/>
      <c r="QSF16" s="33"/>
      <c r="QSG16" s="33"/>
      <c r="QSH16" s="33"/>
      <c r="QSI16" s="33"/>
      <c r="QSJ16" s="33"/>
      <c r="QSK16" s="33"/>
      <c r="QSL16" s="33"/>
      <c r="QSM16" s="33"/>
      <c r="QSN16" s="33"/>
      <c r="QSO16" s="33"/>
      <c r="QSP16" s="33"/>
      <c r="QSQ16" s="33"/>
      <c r="QSR16" s="33"/>
      <c r="QSS16" s="33"/>
      <c r="QST16" s="33"/>
      <c r="QSU16" s="33"/>
      <c r="QSV16" s="33"/>
      <c r="QSW16" s="33"/>
      <c r="QSX16" s="33"/>
      <c r="QSY16" s="33"/>
      <c r="QSZ16" s="33"/>
      <c r="QTA16" s="33"/>
      <c r="QTB16" s="33"/>
      <c r="QTC16" s="33"/>
      <c r="QTD16" s="33"/>
      <c r="QTE16" s="33"/>
      <c r="QTF16" s="33"/>
      <c r="QTG16" s="33"/>
      <c r="QTH16" s="33"/>
      <c r="QTI16" s="33"/>
      <c r="QTJ16" s="33"/>
      <c r="QTK16" s="33"/>
      <c r="QTL16" s="33"/>
      <c r="QTM16" s="33"/>
      <c r="QTN16" s="33"/>
      <c r="QTO16" s="33"/>
      <c r="QTP16" s="33"/>
      <c r="QTQ16" s="33"/>
      <c r="QTR16" s="33"/>
      <c r="QTS16" s="33"/>
      <c r="QTT16" s="33"/>
      <c r="QTU16" s="33"/>
      <c r="QTV16" s="33"/>
      <c r="QTW16" s="33"/>
      <c r="QTX16" s="33"/>
      <c r="QTY16" s="33"/>
      <c r="QTZ16" s="33"/>
      <c r="QUA16" s="33"/>
      <c r="QUB16" s="33"/>
      <c r="QUC16" s="33"/>
      <c r="QUD16" s="33"/>
      <c r="QUE16" s="33"/>
      <c r="QUF16" s="33"/>
      <c r="QUG16" s="33"/>
      <c r="QUH16" s="33"/>
      <c r="QUI16" s="33"/>
      <c r="QUJ16" s="33"/>
      <c r="QUK16" s="33"/>
      <c r="QUL16" s="33"/>
      <c r="QUM16" s="33"/>
      <c r="QUN16" s="33"/>
      <c r="QUO16" s="33"/>
      <c r="QUP16" s="33"/>
      <c r="QUQ16" s="33"/>
      <c r="QUR16" s="33"/>
      <c r="QUS16" s="33"/>
      <c r="QUT16" s="33"/>
      <c r="QUU16" s="33"/>
      <c r="QUV16" s="33"/>
      <c r="QUW16" s="33"/>
      <c r="QUX16" s="33"/>
      <c r="QUY16" s="33"/>
      <c r="QUZ16" s="33"/>
      <c r="QVA16" s="33"/>
      <c r="QVB16" s="33"/>
      <c r="QVC16" s="33"/>
      <c r="QVD16" s="33"/>
      <c r="QVE16" s="33"/>
      <c r="QVF16" s="33"/>
      <c r="QVG16" s="33"/>
      <c r="QVH16" s="33"/>
      <c r="QVI16" s="33"/>
      <c r="QVJ16" s="33"/>
      <c r="QVK16" s="33"/>
      <c r="QVL16" s="33"/>
      <c r="QVM16" s="33"/>
      <c r="QVN16" s="33"/>
      <c r="QVO16" s="33"/>
      <c r="QVP16" s="33"/>
      <c r="QVQ16" s="33"/>
      <c r="QVR16" s="33"/>
      <c r="QVS16" s="33"/>
      <c r="QVT16" s="33"/>
      <c r="QVU16" s="33"/>
      <c r="QVV16" s="33"/>
      <c r="QVW16" s="33"/>
      <c r="QVX16" s="33"/>
      <c r="QVY16" s="33"/>
      <c r="QVZ16" s="33"/>
      <c r="QWA16" s="33"/>
      <c r="QWB16" s="33"/>
      <c r="QWC16" s="33"/>
      <c r="QWD16" s="33"/>
      <c r="QWE16" s="33"/>
      <c r="QWF16" s="33"/>
      <c r="QWG16" s="33"/>
      <c r="QWH16" s="33"/>
      <c r="QWI16" s="33"/>
      <c r="QWJ16" s="33"/>
      <c r="QWK16" s="33"/>
      <c r="QWL16" s="33"/>
      <c r="QWM16" s="33"/>
      <c r="QWN16" s="33"/>
      <c r="QWO16" s="33"/>
      <c r="QWP16" s="33"/>
      <c r="QWQ16" s="33"/>
      <c r="QWR16" s="33"/>
      <c r="QWS16" s="33"/>
      <c r="QWT16" s="33"/>
      <c r="QWU16" s="33"/>
      <c r="QWV16" s="33"/>
      <c r="QWW16" s="33"/>
      <c r="QWX16" s="33"/>
      <c r="QWY16" s="33"/>
      <c r="QWZ16" s="33"/>
      <c r="QXA16" s="33"/>
      <c r="QXB16" s="33"/>
      <c r="QXC16" s="33"/>
      <c r="QXD16" s="33"/>
      <c r="QXE16" s="33"/>
      <c r="QXF16" s="33"/>
      <c r="QXG16" s="33"/>
      <c r="QXH16" s="33"/>
      <c r="QXI16" s="33"/>
      <c r="QXJ16" s="33"/>
      <c r="QXK16" s="33"/>
      <c r="QXL16" s="33"/>
      <c r="QXM16" s="33"/>
      <c r="QXN16" s="33"/>
      <c r="QXO16" s="33"/>
      <c r="QXP16" s="33"/>
      <c r="QXQ16" s="33"/>
      <c r="QXR16" s="33"/>
      <c r="QXS16" s="33"/>
      <c r="QXT16" s="33"/>
      <c r="QXU16" s="33"/>
      <c r="QXV16" s="33"/>
      <c r="QXW16" s="33"/>
      <c r="QXX16" s="33"/>
      <c r="QXY16" s="33"/>
      <c r="QXZ16" s="33"/>
      <c r="QYA16" s="33"/>
      <c r="QYB16" s="33"/>
      <c r="QYC16" s="33"/>
      <c r="QYD16" s="33"/>
      <c r="QYE16" s="33"/>
      <c r="QYF16" s="33"/>
      <c r="QYG16" s="33"/>
      <c r="QYH16" s="33"/>
      <c r="QYI16" s="33"/>
      <c r="QYJ16" s="33"/>
      <c r="QYK16" s="33"/>
      <c r="QYL16" s="33"/>
      <c r="QYM16" s="33"/>
      <c r="QYN16" s="33"/>
      <c r="QYO16" s="33"/>
      <c r="QYP16" s="33"/>
      <c r="QYQ16" s="33"/>
      <c r="QYR16" s="33"/>
      <c r="QYS16" s="33"/>
      <c r="QYT16" s="33"/>
      <c r="QYU16" s="33"/>
      <c r="QYV16" s="33"/>
      <c r="QYW16" s="33"/>
      <c r="QYX16" s="33"/>
      <c r="QYY16" s="33"/>
      <c r="QYZ16" s="33"/>
      <c r="QZA16" s="33"/>
      <c r="QZB16" s="33"/>
      <c r="QZC16" s="33"/>
      <c r="QZD16" s="33"/>
      <c r="QZE16" s="33"/>
      <c r="QZF16" s="33"/>
      <c r="QZG16" s="33"/>
      <c r="QZH16" s="33"/>
      <c r="QZI16" s="33"/>
      <c r="QZJ16" s="33"/>
      <c r="QZK16" s="33"/>
      <c r="QZL16" s="33"/>
      <c r="QZM16" s="33"/>
      <c r="QZN16" s="33"/>
      <c r="QZO16" s="33"/>
      <c r="QZP16" s="33"/>
      <c r="QZQ16" s="33"/>
      <c r="QZR16" s="33"/>
      <c r="QZS16" s="33"/>
      <c r="QZT16" s="33"/>
      <c r="QZU16" s="33"/>
      <c r="QZV16" s="33"/>
      <c r="QZW16" s="33"/>
      <c r="QZX16" s="33"/>
      <c r="QZY16" s="33"/>
      <c r="QZZ16" s="33"/>
      <c r="RAA16" s="33"/>
      <c r="RAB16" s="33"/>
      <c r="RAC16" s="33"/>
      <c r="RAD16" s="33"/>
      <c r="RAE16" s="33"/>
      <c r="RAF16" s="33"/>
      <c r="RAG16" s="33"/>
      <c r="RAH16" s="33"/>
      <c r="RAI16" s="33"/>
      <c r="RAJ16" s="33"/>
      <c r="RAK16" s="33"/>
      <c r="RAL16" s="33"/>
      <c r="RAM16" s="33"/>
      <c r="RAN16" s="33"/>
      <c r="RAO16" s="33"/>
      <c r="RAP16" s="33"/>
      <c r="RAQ16" s="33"/>
      <c r="RAR16" s="33"/>
      <c r="RAS16" s="33"/>
      <c r="RAT16" s="33"/>
      <c r="RAU16" s="33"/>
      <c r="RAV16" s="33"/>
      <c r="RAW16" s="33"/>
      <c r="RAX16" s="33"/>
      <c r="RAY16" s="33"/>
      <c r="RAZ16" s="33"/>
      <c r="RBA16" s="33"/>
      <c r="RBB16" s="33"/>
      <c r="RBC16" s="33"/>
      <c r="RBD16" s="33"/>
      <c r="RBE16" s="33"/>
      <c r="RBF16" s="33"/>
      <c r="RBG16" s="33"/>
      <c r="RBH16" s="33"/>
      <c r="RBI16" s="33"/>
      <c r="RBJ16" s="33"/>
      <c r="RBK16" s="33"/>
      <c r="RBL16" s="33"/>
      <c r="RBM16" s="33"/>
      <c r="RBN16" s="33"/>
      <c r="RBO16" s="33"/>
      <c r="RBP16" s="33"/>
      <c r="RBQ16" s="33"/>
      <c r="RBR16" s="33"/>
      <c r="RBS16" s="33"/>
      <c r="RBT16" s="33"/>
      <c r="RBU16" s="33"/>
      <c r="RBV16" s="33"/>
      <c r="RBW16" s="33"/>
      <c r="RBX16" s="33"/>
      <c r="RBY16" s="33"/>
      <c r="RBZ16" s="33"/>
      <c r="RCA16" s="33"/>
      <c r="RCB16" s="33"/>
      <c r="RCC16" s="33"/>
      <c r="RCD16" s="33"/>
      <c r="RCE16" s="33"/>
      <c r="RCF16" s="33"/>
      <c r="RCG16" s="33"/>
      <c r="RCH16" s="33"/>
      <c r="RCI16" s="33"/>
      <c r="RCJ16" s="33"/>
      <c r="RCK16" s="33"/>
      <c r="RCL16" s="33"/>
      <c r="RCM16" s="33"/>
      <c r="RCN16" s="33"/>
      <c r="RCO16" s="33"/>
      <c r="RCP16" s="33"/>
      <c r="RCQ16" s="33"/>
      <c r="RCR16" s="33"/>
      <c r="RCS16" s="33"/>
      <c r="RCT16" s="33"/>
      <c r="RCU16" s="33"/>
      <c r="RCV16" s="33"/>
      <c r="RCW16" s="33"/>
      <c r="RCX16" s="33"/>
      <c r="RCY16" s="33"/>
      <c r="RCZ16" s="33"/>
      <c r="RDA16" s="33"/>
      <c r="RDB16" s="33"/>
      <c r="RDC16" s="33"/>
      <c r="RDD16" s="33"/>
      <c r="RDE16" s="33"/>
      <c r="RDF16" s="33"/>
      <c r="RDG16" s="33"/>
      <c r="RDH16" s="33"/>
      <c r="RDI16" s="33"/>
      <c r="RDJ16" s="33"/>
      <c r="RDK16" s="33"/>
      <c r="RDL16" s="33"/>
      <c r="RDM16" s="33"/>
      <c r="RDN16" s="33"/>
      <c r="RDO16" s="33"/>
      <c r="RDP16" s="33"/>
      <c r="RDQ16" s="33"/>
      <c r="RDR16" s="33"/>
      <c r="RDS16" s="33"/>
      <c r="RDT16" s="33"/>
      <c r="RDU16" s="33"/>
      <c r="RDV16" s="33"/>
      <c r="RDW16" s="33"/>
      <c r="RDX16" s="33"/>
      <c r="RDY16" s="33"/>
      <c r="RDZ16" s="33"/>
      <c r="REA16" s="33"/>
      <c r="REB16" s="33"/>
      <c r="REC16" s="33"/>
      <c r="RED16" s="33"/>
      <c r="REE16" s="33"/>
      <c r="REF16" s="33"/>
      <c r="REG16" s="33"/>
      <c r="REH16" s="33"/>
      <c r="REI16" s="33"/>
      <c r="REJ16" s="33"/>
      <c r="REK16" s="33"/>
      <c r="REL16" s="33"/>
      <c r="REM16" s="33"/>
      <c r="REN16" s="33"/>
      <c r="REO16" s="33"/>
      <c r="REP16" s="33"/>
      <c r="REQ16" s="33"/>
      <c r="RER16" s="33"/>
      <c r="RES16" s="33"/>
      <c r="RET16" s="33"/>
      <c r="REU16" s="33"/>
      <c r="REV16" s="33"/>
      <c r="REW16" s="33"/>
      <c r="REX16" s="33"/>
      <c r="REY16" s="33"/>
      <c r="REZ16" s="33"/>
      <c r="RFA16" s="33"/>
      <c r="RFB16" s="33"/>
      <c r="RFC16" s="33"/>
      <c r="RFD16" s="33"/>
      <c r="RFE16" s="33"/>
      <c r="RFF16" s="33"/>
      <c r="RFG16" s="33"/>
      <c r="RFH16" s="33"/>
      <c r="RFI16" s="33"/>
      <c r="RFJ16" s="33"/>
      <c r="RFK16" s="33"/>
      <c r="RFL16" s="33"/>
      <c r="RFM16" s="33"/>
      <c r="RFN16" s="33"/>
      <c r="RFO16" s="33"/>
      <c r="RFP16" s="33"/>
      <c r="RFQ16" s="33"/>
      <c r="RFR16" s="33"/>
      <c r="RFS16" s="33"/>
      <c r="RFT16" s="33"/>
      <c r="RFU16" s="33"/>
      <c r="RFV16" s="33"/>
      <c r="RFW16" s="33"/>
      <c r="RFX16" s="33"/>
      <c r="RFY16" s="33"/>
      <c r="RFZ16" s="33"/>
      <c r="RGA16" s="33"/>
      <c r="RGB16" s="33"/>
      <c r="RGC16" s="33"/>
      <c r="RGD16" s="33"/>
      <c r="RGE16" s="33"/>
      <c r="RGF16" s="33"/>
      <c r="RGG16" s="33"/>
      <c r="RGH16" s="33"/>
      <c r="RGI16" s="33"/>
      <c r="RGJ16" s="33"/>
      <c r="RGK16" s="33"/>
      <c r="RGL16" s="33"/>
      <c r="RGM16" s="33"/>
      <c r="RGN16" s="33"/>
      <c r="RGO16" s="33"/>
      <c r="RGP16" s="33"/>
      <c r="RGQ16" s="33"/>
      <c r="RGR16" s="33"/>
      <c r="RGS16" s="33"/>
      <c r="RGT16" s="33"/>
      <c r="RGU16" s="33"/>
      <c r="RGV16" s="33"/>
      <c r="RGW16" s="33"/>
      <c r="RGX16" s="33"/>
      <c r="RGY16" s="33"/>
      <c r="RGZ16" s="33"/>
      <c r="RHA16" s="33"/>
      <c r="RHB16" s="33"/>
      <c r="RHC16" s="33"/>
      <c r="RHD16" s="33"/>
      <c r="RHE16" s="33"/>
      <c r="RHF16" s="33"/>
      <c r="RHG16" s="33"/>
      <c r="RHH16" s="33"/>
      <c r="RHI16" s="33"/>
      <c r="RHJ16" s="33"/>
      <c r="RHK16" s="33"/>
      <c r="RHL16" s="33"/>
      <c r="RHM16" s="33"/>
      <c r="RHN16" s="33"/>
      <c r="RHO16" s="33"/>
      <c r="RHP16" s="33"/>
      <c r="RHQ16" s="33"/>
      <c r="RHR16" s="33"/>
      <c r="RHS16" s="33"/>
      <c r="RHT16" s="33"/>
      <c r="RHU16" s="33"/>
      <c r="RHV16" s="33"/>
      <c r="RHW16" s="33"/>
      <c r="RHX16" s="33"/>
      <c r="RHY16" s="33"/>
      <c r="RHZ16" s="33"/>
      <c r="RIA16" s="33"/>
      <c r="RIB16" s="33"/>
      <c r="RIC16" s="33"/>
      <c r="RID16" s="33"/>
      <c r="RIE16" s="33"/>
      <c r="RIF16" s="33"/>
      <c r="RIG16" s="33"/>
      <c r="RIH16" s="33"/>
      <c r="RII16" s="33"/>
      <c r="RIJ16" s="33"/>
      <c r="RIK16" s="33"/>
      <c r="RIL16" s="33"/>
      <c r="RIM16" s="33"/>
      <c r="RIN16" s="33"/>
      <c r="RIO16" s="33"/>
      <c r="RIP16" s="33"/>
      <c r="RIQ16" s="33"/>
      <c r="RIR16" s="33"/>
      <c r="RIS16" s="33"/>
      <c r="RIT16" s="33"/>
      <c r="RIU16" s="33"/>
      <c r="RIV16" s="33"/>
      <c r="RIW16" s="33"/>
      <c r="RIX16" s="33"/>
      <c r="RIY16" s="33"/>
      <c r="RIZ16" s="33"/>
      <c r="RJA16" s="33"/>
      <c r="RJB16" s="33"/>
      <c r="RJC16" s="33"/>
      <c r="RJD16" s="33"/>
      <c r="RJE16" s="33"/>
      <c r="RJF16" s="33"/>
      <c r="RJG16" s="33"/>
      <c r="RJH16" s="33"/>
      <c r="RJI16" s="33"/>
      <c r="RJJ16" s="33"/>
      <c r="RJK16" s="33"/>
      <c r="RJL16" s="33"/>
      <c r="RJM16" s="33"/>
      <c r="RJN16" s="33"/>
      <c r="RJO16" s="33"/>
      <c r="RJP16" s="33"/>
      <c r="RJQ16" s="33"/>
      <c r="RJR16" s="33"/>
      <c r="RJS16" s="33"/>
      <c r="RJT16" s="33"/>
      <c r="RJU16" s="33"/>
      <c r="RJV16" s="33"/>
      <c r="RJW16" s="33"/>
      <c r="RJX16" s="33"/>
      <c r="RJY16" s="33"/>
      <c r="RJZ16" s="33"/>
      <c r="RKA16" s="33"/>
      <c r="RKB16" s="33"/>
      <c r="RKC16" s="33"/>
      <c r="RKD16" s="33"/>
      <c r="RKE16" s="33"/>
      <c r="RKF16" s="33"/>
      <c r="RKG16" s="33"/>
      <c r="RKH16" s="33"/>
      <c r="RKI16" s="33"/>
      <c r="RKJ16" s="33"/>
      <c r="RKK16" s="33"/>
      <c r="RKL16" s="33"/>
      <c r="RKM16" s="33"/>
      <c r="RKN16" s="33"/>
      <c r="RKO16" s="33"/>
      <c r="RKP16" s="33"/>
      <c r="RKQ16" s="33"/>
      <c r="RKR16" s="33"/>
      <c r="RKS16" s="33"/>
      <c r="RKT16" s="33"/>
      <c r="RKU16" s="33"/>
      <c r="RKV16" s="33"/>
      <c r="RKW16" s="33"/>
      <c r="RKX16" s="33"/>
      <c r="RKY16" s="33"/>
      <c r="RKZ16" s="33"/>
      <c r="RLA16" s="33"/>
      <c r="RLB16" s="33"/>
      <c r="RLC16" s="33"/>
      <c r="RLD16" s="33"/>
      <c r="RLE16" s="33"/>
      <c r="RLF16" s="33"/>
      <c r="RLG16" s="33"/>
      <c r="RLH16" s="33"/>
      <c r="RLI16" s="33"/>
      <c r="RLJ16" s="33"/>
      <c r="RLK16" s="33"/>
      <c r="RLL16" s="33"/>
      <c r="RLM16" s="33"/>
      <c r="RLN16" s="33"/>
      <c r="RLO16" s="33"/>
      <c r="RLP16" s="33"/>
      <c r="RLQ16" s="33"/>
      <c r="RLR16" s="33"/>
      <c r="RLS16" s="33"/>
      <c r="RLT16" s="33"/>
      <c r="RLU16" s="33"/>
      <c r="RLV16" s="33"/>
      <c r="RLW16" s="33"/>
      <c r="RLX16" s="33"/>
      <c r="RLY16" s="33"/>
      <c r="RLZ16" s="33"/>
      <c r="RMA16" s="33"/>
      <c r="RMB16" s="33"/>
      <c r="RMC16" s="33"/>
      <c r="RMD16" s="33"/>
      <c r="RME16" s="33"/>
      <c r="RMF16" s="33"/>
      <c r="RMG16" s="33"/>
      <c r="RMH16" s="33"/>
      <c r="RMI16" s="33"/>
      <c r="RMJ16" s="33"/>
      <c r="RMK16" s="33"/>
      <c r="RML16" s="33"/>
      <c r="RMM16" s="33"/>
      <c r="RMN16" s="33"/>
      <c r="RMO16" s="33"/>
      <c r="RMP16" s="33"/>
      <c r="RMQ16" s="33"/>
      <c r="RMR16" s="33"/>
      <c r="RMS16" s="33"/>
      <c r="RMT16" s="33"/>
      <c r="RMU16" s="33"/>
      <c r="RMV16" s="33"/>
      <c r="RMW16" s="33"/>
      <c r="RMX16" s="33"/>
      <c r="RMY16" s="33"/>
      <c r="RMZ16" s="33"/>
      <c r="RNA16" s="33"/>
      <c r="RNB16" s="33"/>
      <c r="RNC16" s="33"/>
      <c r="RND16" s="33"/>
      <c r="RNE16" s="33"/>
      <c r="RNF16" s="33"/>
      <c r="RNG16" s="33"/>
      <c r="RNH16" s="33"/>
      <c r="RNI16" s="33"/>
      <c r="RNJ16" s="33"/>
      <c r="RNK16" s="33"/>
      <c r="RNL16" s="33"/>
      <c r="RNM16" s="33"/>
      <c r="RNN16" s="33"/>
      <c r="RNO16" s="33"/>
      <c r="RNP16" s="33"/>
      <c r="RNQ16" s="33"/>
      <c r="RNR16" s="33"/>
      <c r="RNS16" s="33"/>
      <c r="RNT16" s="33"/>
      <c r="RNU16" s="33"/>
      <c r="RNV16" s="33"/>
      <c r="RNW16" s="33"/>
      <c r="RNX16" s="33"/>
      <c r="RNY16" s="33"/>
      <c r="RNZ16" s="33"/>
      <c r="ROA16" s="33"/>
      <c r="ROB16" s="33"/>
      <c r="ROC16" s="33"/>
      <c r="ROD16" s="33"/>
      <c r="ROE16" s="33"/>
      <c r="ROF16" s="33"/>
      <c r="ROG16" s="33"/>
      <c r="ROH16" s="33"/>
      <c r="ROI16" s="33"/>
      <c r="ROJ16" s="33"/>
      <c r="ROK16" s="33"/>
      <c r="ROL16" s="33"/>
      <c r="ROM16" s="33"/>
      <c r="RON16" s="33"/>
      <c r="ROO16" s="33"/>
      <c r="ROP16" s="33"/>
      <c r="ROQ16" s="33"/>
      <c r="ROR16" s="33"/>
      <c r="ROS16" s="33"/>
      <c r="ROT16" s="33"/>
      <c r="ROU16" s="33"/>
      <c r="ROV16" s="33"/>
      <c r="ROW16" s="33"/>
      <c r="ROX16" s="33"/>
      <c r="ROY16" s="33"/>
      <c r="ROZ16" s="33"/>
      <c r="RPA16" s="33"/>
      <c r="RPB16" s="33"/>
      <c r="RPC16" s="33"/>
      <c r="RPD16" s="33"/>
      <c r="RPE16" s="33"/>
      <c r="RPF16" s="33"/>
      <c r="RPG16" s="33"/>
      <c r="RPH16" s="33"/>
      <c r="RPI16" s="33"/>
      <c r="RPJ16" s="33"/>
      <c r="RPK16" s="33"/>
      <c r="RPL16" s="33"/>
      <c r="RPM16" s="33"/>
      <c r="RPN16" s="33"/>
      <c r="RPO16" s="33"/>
      <c r="RPP16" s="33"/>
      <c r="RPQ16" s="33"/>
      <c r="RPR16" s="33"/>
      <c r="RPS16" s="33"/>
      <c r="RPT16" s="33"/>
      <c r="RPU16" s="33"/>
      <c r="RPV16" s="33"/>
      <c r="RPW16" s="33"/>
      <c r="RPX16" s="33"/>
      <c r="RPY16" s="33"/>
      <c r="RPZ16" s="33"/>
      <c r="RQA16" s="33"/>
      <c r="RQB16" s="33"/>
      <c r="RQC16" s="33"/>
      <c r="RQD16" s="33"/>
      <c r="RQE16" s="33"/>
      <c r="RQF16" s="33"/>
      <c r="RQG16" s="33"/>
      <c r="RQH16" s="33"/>
      <c r="RQI16" s="33"/>
      <c r="RQJ16" s="33"/>
      <c r="RQK16" s="33"/>
      <c r="RQL16" s="33"/>
      <c r="RQM16" s="33"/>
      <c r="RQN16" s="33"/>
      <c r="RQO16" s="33"/>
      <c r="RQP16" s="33"/>
      <c r="RQQ16" s="33"/>
      <c r="RQR16" s="33"/>
      <c r="RQS16" s="33"/>
      <c r="RQT16" s="33"/>
      <c r="RQU16" s="33"/>
      <c r="RQV16" s="33"/>
      <c r="RQW16" s="33"/>
      <c r="RQX16" s="33"/>
      <c r="RQY16" s="33"/>
      <c r="RQZ16" s="33"/>
      <c r="RRA16" s="33"/>
      <c r="RRB16" s="33"/>
      <c r="RRC16" s="33"/>
      <c r="RRD16" s="33"/>
      <c r="RRE16" s="33"/>
      <c r="RRF16" s="33"/>
      <c r="RRG16" s="33"/>
      <c r="RRH16" s="33"/>
      <c r="RRI16" s="33"/>
      <c r="RRJ16" s="33"/>
      <c r="RRK16" s="33"/>
      <c r="RRL16" s="33"/>
      <c r="RRM16" s="33"/>
      <c r="RRN16" s="33"/>
      <c r="RRO16" s="33"/>
      <c r="RRP16" s="33"/>
      <c r="RRQ16" s="33"/>
      <c r="RRR16" s="33"/>
      <c r="RRS16" s="33"/>
      <c r="RRT16" s="33"/>
      <c r="RRU16" s="33"/>
      <c r="RRV16" s="33"/>
      <c r="RRW16" s="33"/>
      <c r="RRX16" s="33"/>
      <c r="RRY16" s="33"/>
      <c r="RRZ16" s="33"/>
      <c r="RSA16" s="33"/>
      <c r="RSB16" s="33"/>
      <c r="RSC16" s="33"/>
      <c r="RSD16" s="33"/>
      <c r="RSE16" s="33"/>
      <c r="RSF16" s="33"/>
      <c r="RSG16" s="33"/>
      <c r="RSH16" s="33"/>
      <c r="RSI16" s="33"/>
      <c r="RSJ16" s="33"/>
      <c r="RSK16" s="33"/>
      <c r="RSL16" s="33"/>
      <c r="RSM16" s="33"/>
      <c r="RSN16" s="33"/>
      <c r="RSO16" s="33"/>
      <c r="RSP16" s="33"/>
      <c r="RSQ16" s="33"/>
      <c r="RSR16" s="33"/>
      <c r="RSS16" s="33"/>
      <c r="RST16" s="33"/>
      <c r="RSU16" s="33"/>
      <c r="RSV16" s="33"/>
      <c r="RSW16" s="33"/>
      <c r="RSX16" s="33"/>
      <c r="RSY16" s="33"/>
      <c r="RSZ16" s="33"/>
      <c r="RTA16" s="33"/>
      <c r="RTB16" s="33"/>
      <c r="RTC16" s="33"/>
      <c r="RTD16" s="33"/>
      <c r="RTE16" s="33"/>
      <c r="RTF16" s="33"/>
      <c r="RTG16" s="33"/>
      <c r="RTH16" s="33"/>
      <c r="RTI16" s="33"/>
      <c r="RTJ16" s="33"/>
      <c r="RTK16" s="33"/>
      <c r="RTL16" s="33"/>
      <c r="RTM16" s="33"/>
      <c r="RTN16" s="33"/>
      <c r="RTO16" s="33"/>
      <c r="RTP16" s="33"/>
      <c r="RTQ16" s="33"/>
      <c r="RTR16" s="33"/>
      <c r="RTS16" s="33"/>
      <c r="RTT16" s="33"/>
      <c r="RTU16" s="33"/>
      <c r="RTV16" s="33"/>
      <c r="RTW16" s="33"/>
      <c r="RTX16" s="33"/>
      <c r="RTY16" s="33"/>
      <c r="RTZ16" s="33"/>
      <c r="RUA16" s="33"/>
      <c r="RUB16" s="33"/>
      <c r="RUC16" s="33"/>
      <c r="RUD16" s="33"/>
      <c r="RUE16" s="33"/>
      <c r="RUF16" s="33"/>
      <c r="RUG16" s="33"/>
      <c r="RUH16" s="33"/>
      <c r="RUI16" s="33"/>
      <c r="RUJ16" s="33"/>
      <c r="RUK16" s="33"/>
      <c r="RUL16" s="33"/>
      <c r="RUM16" s="33"/>
      <c r="RUN16" s="33"/>
      <c r="RUO16" s="33"/>
      <c r="RUP16" s="33"/>
      <c r="RUQ16" s="33"/>
      <c r="RUR16" s="33"/>
      <c r="RUS16" s="33"/>
      <c r="RUT16" s="33"/>
      <c r="RUU16" s="33"/>
      <c r="RUV16" s="33"/>
      <c r="RUW16" s="33"/>
      <c r="RUX16" s="33"/>
      <c r="RUY16" s="33"/>
      <c r="RUZ16" s="33"/>
      <c r="RVA16" s="33"/>
      <c r="RVB16" s="33"/>
      <c r="RVC16" s="33"/>
      <c r="RVD16" s="33"/>
      <c r="RVE16" s="33"/>
      <c r="RVF16" s="33"/>
      <c r="RVG16" s="33"/>
      <c r="RVH16" s="33"/>
      <c r="RVI16" s="33"/>
      <c r="RVJ16" s="33"/>
      <c r="RVK16" s="33"/>
      <c r="RVL16" s="33"/>
      <c r="RVM16" s="33"/>
      <c r="RVN16" s="33"/>
      <c r="RVO16" s="33"/>
      <c r="RVP16" s="33"/>
      <c r="RVQ16" s="33"/>
      <c r="RVR16" s="33"/>
      <c r="RVS16" s="33"/>
      <c r="RVT16" s="33"/>
      <c r="RVU16" s="33"/>
      <c r="RVV16" s="33"/>
      <c r="RVW16" s="33"/>
      <c r="RVX16" s="33"/>
      <c r="RVY16" s="33"/>
      <c r="RVZ16" s="33"/>
      <c r="RWA16" s="33"/>
      <c r="RWB16" s="33"/>
      <c r="RWC16" s="33"/>
      <c r="RWD16" s="33"/>
      <c r="RWE16" s="33"/>
      <c r="RWF16" s="33"/>
      <c r="RWG16" s="33"/>
      <c r="RWH16" s="33"/>
      <c r="RWI16" s="33"/>
      <c r="RWJ16" s="33"/>
      <c r="RWK16" s="33"/>
      <c r="RWL16" s="33"/>
      <c r="RWM16" s="33"/>
      <c r="RWN16" s="33"/>
      <c r="RWO16" s="33"/>
      <c r="RWP16" s="33"/>
      <c r="RWQ16" s="33"/>
      <c r="RWR16" s="33"/>
      <c r="RWS16" s="33"/>
      <c r="RWT16" s="33"/>
      <c r="RWU16" s="33"/>
      <c r="RWV16" s="33"/>
      <c r="RWW16" s="33"/>
      <c r="RWX16" s="33"/>
      <c r="RWY16" s="33"/>
      <c r="RWZ16" s="33"/>
      <c r="RXA16" s="33"/>
      <c r="RXB16" s="33"/>
      <c r="RXC16" s="33"/>
      <c r="RXD16" s="33"/>
      <c r="RXE16" s="33"/>
      <c r="RXF16" s="33"/>
      <c r="RXG16" s="33"/>
      <c r="RXH16" s="33"/>
      <c r="RXI16" s="33"/>
      <c r="RXJ16" s="33"/>
      <c r="RXK16" s="33"/>
      <c r="RXL16" s="33"/>
      <c r="RXM16" s="33"/>
      <c r="RXN16" s="33"/>
      <c r="RXO16" s="33"/>
      <c r="RXP16" s="33"/>
      <c r="RXQ16" s="33"/>
      <c r="RXR16" s="33"/>
      <c r="RXS16" s="33"/>
      <c r="RXT16" s="33"/>
      <c r="RXU16" s="33"/>
      <c r="RXV16" s="33"/>
      <c r="RXW16" s="33"/>
      <c r="RXX16" s="33"/>
      <c r="RXY16" s="33"/>
      <c r="RXZ16" s="33"/>
      <c r="RYA16" s="33"/>
      <c r="RYB16" s="33"/>
      <c r="RYC16" s="33"/>
      <c r="RYD16" s="33"/>
      <c r="RYE16" s="33"/>
      <c r="RYF16" s="33"/>
      <c r="RYG16" s="33"/>
      <c r="RYH16" s="33"/>
      <c r="RYI16" s="33"/>
      <c r="RYJ16" s="33"/>
      <c r="RYK16" s="33"/>
      <c r="RYL16" s="33"/>
      <c r="RYM16" s="33"/>
      <c r="RYN16" s="33"/>
      <c r="RYO16" s="33"/>
      <c r="RYP16" s="33"/>
      <c r="RYQ16" s="33"/>
      <c r="RYR16" s="33"/>
      <c r="RYS16" s="33"/>
      <c r="RYT16" s="33"/>
      <c r="RYU16" s="33"/>
      <c r="RYV16" s="33"/>
      <c r="RYW16" s="33"/>
      <c r="RYX16" s="33"/>
      <c r="RYY16" s="33"/>
      <c r="RYZ16" s="33"/>
      <c r="RZA16" s="33"/>
      <c r="RZB16" s="33"/>
      <c r="RZC16" s="33"/>
      <c r="RZD16" s="33"/>
      <c r="RZE16" s="33"/>
      <c r="RZF16" s="33"/>
      <c r="RZG16" s="33"/>
      <c r="RZH16" s="33"/>
      <c r="RZI16" s="33"/>
      <c r="RZJ16" s="33"/>
      <c r="RZK16" s="33"/>
      <c r="RZL16" s="33"/>
      <c r="RZM16" s="33"/>
      <c r="RZN16" s="33"/>
      <c r="RZO16" s="33"/>
      <c r="RZP16" s="33"/>
      <c r="RZQ16" s="33"/>
      <c r="RZR16" s="33"/>
      <c r="RZS16" s="33"/>
      <c r="RZT16" s="33"/>
      <c r="RZU16" s="33"/>
      <c r="RZV16" s="33"/>
      <c r="RZW16" s="33"/>
      <c r="RZX16" s="33"/>
      <c r="RZY16" s="33"/>
      <c r="RZZ16" s="33"/>
      <c r="SAA16" s="33"/>
      <c r="SAB16" s="33"/>
      <c r="SAC16" s="33"/>
      <c r="SAD16" s="33"/>
      <c r="SAE16" s="33"/>
      <c r="SAF16" s="33"/>
      <c r="SAG16" s="33"/>
      <c r="SAH16" s="33"/>
      <c r="SAI16" s="33"/>
      <c r="SAJ16" s="33"/>
      <c r="SAK16" s="33"/>
      <c r="SAL16" s="33"/>
      <c r="SAM16" s="33"/>
      <c r="SAN16" s="33"/>
      <c r="SAO16" s="33"/>
      <c r="SAP16" s="33"/>
      <c r="SAQ16" s="33"/>
      <c r="SAR16" s="33"/>
      <c r="SAS16" s="33"/>
      <c r="SAT16" s="33"/>
      <c r="SAU16" s="33"/>
      <c r="SAV16" s="33"/>
      <c r="SAW16" s="33"/>
      <c r="SAX16" s="33"/>
      <c r="SAY16" s="33"/>
      <c r="SAZ16" s="33"/>
      <c r="SBA16" s="33"/>
      <c r="SBB16" s="33"/>
      <c r="SBC16" s="33"/>
      <c r="SBD16" s="33"/>
      <c r="SBE16" s="33"/>
      <c r="SBF16" s="33"/>
      <c r="SBG16" s="33"/>
      <c r="SBH16" s="33"/>
      <c r="SBI16" s="33"/>
      <c r="SBJ16" s="33"/>
      <c r="SBK16" s="33"/>
      <c r="SBL16" s="33"/>
      <c r="SBM16" s="33"/>
      <c r="SBN16" s="33"/>
      <c r="SBO16" s="33"/>
      <c r="SBP16" s="33"/>
      <c r="SBQ16" s="33"/>
      <c r="SBR16" s="33"/>
      <c r="SBS16" s="33"/>
      <c r="SBT16" s="33"/>
      <c r="SBU16" s="33"/>
      <c r="SBV16" s="33"/>
      <c r="SBW16" s="33"/>
      <c r="SBX16" s="33"/>
      <c r="SBY16" s="33"/>
      <c r="SBZ16" s="33"/>
      <c r="SCA16" s="33"/>
      <c r="SCB16" s="33"/>
      <c r="SCC16" s="33"/>
      <c r="SCD16" s="33"/>
      <c r="SCE16" s="33"/>
      <c r="SCF16" s="33"/>
      <c r="SCG16" s="33"/>
      <c r="SCH16" s="33"/>
      <c r="SCI16" s="33"/>
      <c r="SCJ16" s="33"/>
      <c r="SCK16" s="33"/>
      <c r="SCL16" s="33"/>
      <c r="SCM16" s="33"/>
      <c r="SCN16" s="33"/>
      <c r="SCO16" s="33"/>
      <c r="SCP16" s="33"/>
      <c r="SCQ16" s="33"/>
      <c r="SCR16" s="33"/>
      <c r="SCS16" s="33"/>
      <c r="SCT16" s="33"/>
      <c r="SCU16" s="33"/>
      <c r="SCV16" s="33"/>
      <c r="SCW16" s="33"/>
      <c r="SCX16" s="33"/>
      <c r="SCY16" s="33"/>
      <c r="SCZ16" s="33"/>
      <c r="SDA16" s="33"/>
      <c r="SDB16" s="33"/>
      <c r="SDC16" s="33"/>
      <c r="SDD16" s="33"/>
      <c r="SDE16" s="33"/>
      <c r="SDF16" s="33"/>
      <c r="SDG16" s="33"/>
      <c r="SDH16" s="33"/>
      <c r="SDI16" s="33"/>
      <c r="SDJ16" s="33"/>
      <c r="SDK16" s="33"/>
      <c r="SDL16" s="33"/>
      <c r="SDM16" s="33"/>
      <c r="SDN16" s="33"/>
      <c r="SDO16" s="33"/>
      <c r="SDP16" s="33"/>
      <c r="SDQ16" s="33"/>
      <c r="SDR16" s="33"/>
      <c r="SDS16" s="33"/>
      <c r="SDT16" s="33"/>
      <c r="SDU16" s="33"/>
      <c r="SDV16" s="33"/>
      <c r="SDW16" s="33"/>
      <c r="SDX16" s="33"/>
      <c r="SDY16" s="33"/>
      <c r="SDZ16" s="33"/>
      <c r="SEA16" s="33"/>
      <c r="SEB16" s="33"/>
      <c r="SEC16" s="33"/>
      <c r="SED16" s="33"/>
      <c r="SEE16" s="33"/>
      <c r="SEF16" s="33"/>
      <c r="SEG16" s="33"/>
      <c r="SEH16" s="33"/>
      <c r="SEI16" s="33"/>
      <c r="SEJ16" s="33"/>
      <c r="SEK16" s="33"/>
      <c r="SEL16" s="33"/>
      <c r="SEM16" s="33"/>
      <c r="SEN16" s="33"/>
      <c r="SEO16" s="33"/>
      <c r="SEP16" s="33"/>
      <c r="SEQ16" s="33"/>
      <c r="SER16" s="33"/>
      <c r="SES16" s="33"/>
      <c r="SET16" s="33"/>
      <c r="SEU16" s="33"/>
      <c r="SEV16" s="33"/>
      <c r="SEW16" s="33"/>
      <c r="SEX16" s="33"/>
      <c r="SEY16" s="33"/>
      <c r="SEZ16" s="33"/>
      <c r="SFA16" s="33"/>
      <c r="SFB16" s="33"/>
      <c r="SFC16" s="33"/>
      <c r="SFD16" s="33"/>
      <c r="SFE16" s="33"/>
      <c r="SFF16" s="33"/>
      <c r="SFG16" s="33"/>
      <c r="SFH16" s="33"/>
      <c r="SFI16" s="33"/>
      <c r="SFJ16" s="33"/>
      <c r="SFK16" s="33"/>
      <c r="SFL16" s="33"/>
      <c r="SFM16" s="33"/>
      <c r="SFN16" s="33"/>
      <c r="SFO16" s="33"/>
      <c r="SFP16" s="33"/>
      <c r="SFQ16" s="33"/>
      <c r="SFR16" s="33"/>
      <c r="SFS16" s="33"/>
      <c r="SFT16" s="33"/>
      <c r="SFU16" s="33"/>
      <c r="SFV16" s="33"/>
      <c r="SFW16" s="33"/>
      <c r="SFX16" s="33"/>
      <c r="SFY16" s="33"/>
      <c r="SFZ16" s="33"/>
      <c r="SGA16" s="33"/>
      <c r="SGB16" s="33"/>
      <c r="SGC16" s="33"/>
      <c r="SGD16" s="33"/>
      <c r="SGE16" s="33"/>
      <c r="SGF16" s="33"/>
      <c r="SGG16" s="33"/>
      <c r="SGH16" s="33"/>
      <c r="SGI16" s="33"/>
      <c r="SGJ16" s="33"/>
      <c r="SGK16" s="33"/>
      <c r="SGL16" s="33"/>
      <c r="SGM16" s="33"/>
      <c r="SGN16" s="33"/>
      <c r="SGO16" s="33"/>
      <c r="SGP16" s="33"/>
      <c r="SGQ16" s="33"/>
      <c r="SGR16" s="33"/>
      <c r="SGS16" s="33"/>
      <c r="SGT16" s="33"/>
      <c r="SGU16" s="33"/>
      <c r="SGV16" s="33"/>
      <c r="SGW16" s="33"/>
      <c r="SGX16" s="33"/>
      <c r="SGY16" s="33"/>
      <c r="SGZ16" s="33"/>
      <c r="SHA16" s="33"/>
      <c r="SHB16" s="33"/>
      <c r="SHC16" s="33"/>
      <c r="SHD16" s="33"/>
      <c r="SHE16" s="33"/>
      <c r="SHF16" s="33"/>
      <c r="SHG16" s="33"/>
      <c r="SHH16" s="33"/>
      <c r="SHI16" s="33"/>
      <c r="SHJ16" s="33"/>
      <c r="SHK16" s="33"/>
      <c r="SHL16" s="33"/>
      <c r="SHM16" s="33"/>
      <c r="SHN16" s="33"/>
      <c r="SHO16" s="33"/>
      <c r="SHP16" s="33"/>
      <c r="SHQ16" s="33"/>
      <c r="SHR16" s="33"/>
      <c r="SHS16" s="33"/>
      <c r="SHT16" s="33"/>
      <c r="SHU16" s="33"/>
      <c r="SHV16" s="33"/>
      <c r="SHW16" s="33"/>
      <c r="SHX16" s="33"/>
      <c r="SHY16" s="33"/>
      <c r="SHZ16" s="33"/>
      <c r="SIA16" s="33"/>
      <c r="SIB16" s="33"/>
      <c r="SIC16" s="33"/>
      <c r="SID16" s="33"/>
      <c r="SIE16" s="33"/>
      <c r="SIF16" s="33"/>
      <c r="SIG16" s="33"/>
      <c r="SIH16" s="33"/>
      <c r="SII16" s="33"/>
      <c r="SIJ16" s="33"/>
      <c r="SIK16" s="33"/>
      <c r="SIL16" s="33"/>
      <c r="SIM16" s="33"/>
      <c r="SIN16" s="33"/>
      <c r="SIO16" s="33"/>
      <c r="SIP16" s="33"/>
      <c r="SIQ16" s="33"/>
      <c r="SIR16" s="33"/>
      <c r="SIS16" s="33"/>
      <c r="SIT16" s="33"/>
      <c r="SIU16" s="33"/>
      <c r="SIV16" s="33"/>
      <c r="SIW16" s="33"/>
      <c r="SIX16" s="33"/>
      <c r="SIY16" s="33"/>
      <c r="SIZ16" s="33"/>
      <c r="SJA16" s="33"/>
      <c r="SJB16" s="33"/>
      <c r="SJC16" s="33"/>
      <c r="SJD16" s="33"/>
      <c r="SJE16" s="33"/>
      <c r="SJF16" s="33"/>
      <c r="SJG16" s="33"/>
      <c r="SJH16" s="33"/>
      <c r="SJI16" s="33"/>
      <c r="SJJ16" s="33"/>
      <c r="SJK16" s="33"/>
      <c r="SJL16" s="33"/>
      <c r="SJM16" s="33"/>
      <c r="SJN16" s="33"/>
      <c r="SJO16" s="33"/>
      <c r="SJP16" s="33"/>
      <c r="SJQ16" s="33"/>
      <c r="SJR16" s="33"/>
      <c r="SJS16" s="33"/>
      <c r="SJT16" s="33"/>
      <c r="SJU16" s="33"/>
      <c r="SJV16" s="33"/>
      <c r="SJW16" s="33"/>
      <c r="SJX16" s="33"/>
      <c r="SJY16" s="33"/>
      <c r="SJZ16" s="33"/>
      <c r="SKA16" s="33"/>
      <c r="SKB16" s="33"/>
      <c r="SKC16" s="33"/>
      <c r="SKD16" s="33"/>
      <c r="SKE16" s="33"/>
      <c r="SKF16" s="33"/>
      <c r="SKG16" s="33"/>
      <c r="SKH16" s="33"/>
      <c r="SKI16" s="33"/>
      <c r="SKJ16" s="33"/>
      <c r="SKK16" s="33"/>
      <c r="SKL16" s="33"/>
      <c r="SKM16" s="33"/>
      <c r="SKN16" s="33"/>
      <c r="SKO16" s="33"/>
      <c r="SKP16" s="33"/>
      <c r="SKQ16" s="33"/>
      <c r="SKR16" s="33"/>
      <c r="SKS16" s="33"/>
      <c r="SKT16" s="33"/>
      <c r="SKU16" s="33"/>
      <c r="SKV16" s="33"/>
      <c r="SKW16" s="33"/>
      <c r="SKX16" s="33"/>
      <c r="SKY16" s="33"/>
      <c r="SKZ16" s="33"/>
      <c r="SLA16" s="33"/>
      <c r="SLB16" s="33"/>
      <c r="SLC16" s="33"/>
      <c r="SLD16" s="33"/>
      <c r="SLE16" s="33"/>
      <c r="SLF16" s="33"/>
      <c r="SLG16" s="33"/>
      <c r="SLH16" s="33"/>
      <c r="SLI16" s="33"/>
      <c r="SLJ16" s="33"/>
      <c r="SLK16" s="33"/>
      <c r="SLL16" s="33"/>
      <c r="SLM16" s="33"/>
      <c r="SLN16" s="33"/>
      <c r="SLO16" s="33"/>
      <c r="SLP16" s="33"/>
      <c r="SLQ16" s="33"/>
      <c r="SLR16" s="33"/>
      <c r="SLS16" s="33"/>
      <c r="SLT16" s="33"/>
      <c r="SLU16" s="33"/>
      <c r="SLV16" s="33"/>
      <c r="SLW16" s="33"/>
      <c r="SLX16" s="33"/>
      <c r="SLY16" s="33"/>
      <c r="SLZ16" s="33"/>
      <c r="SMA16" s="33"/>
      <c r="SMB16" s="33"/>
      <c r="SMC16" s="33"/>
      <c r="SMD16" s="33"/>
      <c r="SME16" s="33"/>
      <c r="SMF16" s="33"/>
      <c r="SMG16" s="33"/>
      <c r="SMH16" s="33"/>
      <c r="SMI16" s="33"/>
      <c r="SMJ16" s="33"/>
      <c r="SMK16" s="33"/>
      <c r="SML16" s="33"/>
      <c r="SMM16" s="33"/>
      <c r="SMN16" s="33"/>
      <c r="SMO16" s="33"/>
      <c r="SMP16" s="33"/>
      <c r="SMQ16" s="33"/>
      <c r="SMR16" s="33"/>
      <c r="SMS16" s="33"/>
      <c r="SMT16" s="33"/>
      <c r="SMU16" s="33"/>
      <c r="SMV16" s="33"/>
      <c r="SMW16" s="33"/>
      <c r="SMX16" s="33"/>
      <c r="SMY16" s="33"/>
      <c r="SMZ16" s="33"/>
      <c r="SNA16" s="33"/>
      <c r="SNB16" s="33"/>
      <c r="SNC16" s="33"/>
      <c r="SND16" s="33"/>
      <c r="SNE16" s="33"/>
      <c r="SNF16" s="33"/>
      <c r="SNG16" s="33"/>
      <c r="SNH16" s="33"/>
      <c r="SNI16" s="33"/>
      <c r="SNJ16" s="33"/>
      <c r="SNK16" s="33"/>
      <c r="SNL16" s="33"/>
      <c r="SNM16" s="33"/>
      <c r="SNN16" s="33"/>
      <c r="SNO16" s="33"/>
      <c r="SNP16" s="33"/>
      <c r="SNQ16" s="33"/>
      <c r="SNR16" s="33"/>
      <c r="SNS16" s="33"/>
      <c r="SNT16" s="33"/>
      <c r="SNU16" s="33"/>
      <c r="SNV16" s="33"/>
      <c r="SNW16" s="33"/>
      <c r="SNX16" s="33"/>
      <c r="SNY16" s="33"/>
      <c r="SNZ16" s="33"/>
      <c r="SOA16" s="33"/>
      <c r="SOB16" s="33"/>
      <c r="SOC16" s="33"/>
      <c r="SOD16" s="33"/>
      <c r="SOE16" s="33"/>
      <c r="SOF16" s="33"/>
      <c r="SOG16" s="33"/>
      <c r="SOH16" s="33"/>
      <c r="SOI16" s="33"/>
      <c r="SOJ16" s="33"/>
      <c r="SOK16" s="33"/>
      <c r="SOL16" s="33"/>
      <c r="SOM16" s="33"/>
      <c r="SON16" s="33"/>
      <c r="SOO16" s="33"/>
      <c r="SOP16" s="33"/>
      <c r="SOQ16" s="33"/>
      <c r="SOR16" s="33"/>
      <c r="SOS16" s="33"/>
      <c r="SOT16" s="33"/>
      <c r="SOU16" s="33"/>
      <c r="SOV16" s="33"/>
      <c r="SOW16" s="33"/>
      <c r="SOX16" s="33"/>
      <c r="SOY16" s="33"/>
      <c r="SOZ16" s="33"/>
      <c r="SPA16" s="33"/>
      <c r="SPB16" s="33"/>
      <c r="SPC16" s="33"/>
      <c r="SPD16" s="33"/>
      <c r="SPE16" s="33"/>
      <c r="SPF16" s="33"/>
      <c r="SPG16" s="33"/>
      <c r="SPH16" s="33"/>
      <c r="SPI16" s="33"/>
      <c r="SPJ16" s="33"/>
      <c r="SPK16" s="33"/>
      <c r="SPL16" s="33"/>
      <c r="SPM16" s="33"/>
      <c r="SPN16" s="33"/>
      <c r="SPO16" s="33"/>
      <c r="SPP16" s="33"/>
      <c r="SPQ16" s="33"/>
      <c r="SPR16" s="33"/>
      <c r="SPS16" s="33"/>
      <c r="SPT16" s="33"/>
      <c r="SPU16" s="33"/>
      <c r="SPV16" s="33"/>
      <c r="SPW16" s="33"/>
      <c r="SPX16" s="33"/>
      <c r="SPY16" s="33"/>
      <c r="SPZ16" s="33"/>
      <c r="SQA16" s="33"/>
      <c r="SQB16" s="33"/>
      <c r="SQC16" s="33"/>
      <c r="SQD16" s="33"/>
      <c r="SQE16" s="33"/>
      <c r="SQF16" s="33"/>
      <c r="SQG16" s="33"/>
      <c r="SQH16" s="33"/>
      <c r="SQI16" s="33"/>
      <c r="SQJ16" s="33"/>
      <c r="SQK16" s="33"/>
      <c r="SQL16" s="33"/>
      <c r="SQM16" s="33"/>
      <c r="SQN16" s="33"/>
      <c r="SQO16" s="33"/>
      <c r="SQP16" s="33"/>
      <c r="SQQ16" s="33"/>
      <c r="SQR16" s="33"/>
      <c r="SQS16" s="33"/>
      <c r="SQT16" s="33"/>
      <c r="SQU16" s="33"/>
      <c r="SQV16" s="33"/>
      <c r="SQW16" s="33"/>
      <c r="SQX16" s="33"/>
      <c r="SQY16" s="33"/>
      <c r="SQZ16" s="33"/>
      <c r="SRA16" s="33"/>
      <c r="SRB16" s="33"/>
      <c r="SRC16" s="33"/>
      <c r="SRD16" s="33"/>
      <c r="SRE16" s="33"/>
      <c r="SRF16" s="33"/>
      <c r="SRG16" s="33"/>
      <c r="SRH16" s="33"/>
      <c r="SRI16" s="33"/>
      <c r="SRJ16" s="33"/>
      <c r="SRK16" s="33"/>
      <c r="SRL16" s="33"/>
      <c r="SRM16" s="33"/>
      <c r="SRN16" s="33"/>
      <c r="SRO16" s="33"/>
      <c r="SRP16" s="33"/>
      <c r="SRQ16" s="33"/>
      <c r="SRR16" s="33"/>
      <c r="SRS16" s="33"/>
      <c r="SRT16" s="33"/>
      <c r="SRU16" s="33"/>
      <c r="SRV16" s="33"/>
      <c r="SRW16" s="33"/>
      <c r="SRX16" s="33"/>
      <c r="SRY16" s="33"/>
      <c r="SRZ16" s="33"/>
      <c r="SSA16" s="33"/>
      <c r="SSB16" s="33"/>
      <c r="SSC16" s="33"/>
      <c r="SSD16" s="33"/>
      <c r="SSE16" s="33"/>
      <c r="SSF16" s="33"/>
      <c r="SSG16" s="33"/>
      <c r="SSH16" s="33"/>
      <c r="SSI16" s="33"/>
      <c r="SSJ16" s="33"/>
      <c r="SSK16" s="33"/>
      <c r="SSL16" s="33"/>
      <c r="SSM16" s="33"/>
      <c r="SSN16" s="33"/>
      <c r="SSO16" s="33"/>
      <c r="SSP16" s="33"/>
      <c r="SSQ16" s="33"/>
      <c r="SSR16" s="33"/>
      <c r="SSS16" s="33"/>
      <c r="SST16" s="33"/>
      <c r="SSU16" s="33"/>
      <c r="SSV16" s="33"/>
      <c r="SSW16" s="33"/>
      <c r="SSX16" s="33"/>
      <c r="SSY16" s="33"/>
      <c r="SSZ16" s="33"/>
      <c r="STA16" s="33"/>
      <c r="STB16" s="33"/>
      <c r="STC16" s="33"/>
      <c r="STD16" s="33"/>
      <c r="STE16" s="33"/>
      <c r="STF16" s="33"/>
      <c r="STG16" s="33"/>
      <c r="STH16" s="33"/>
      <c r="STI16" s="33"/>
      <c r="STJ16" s="33"/>
      <c r="STK16" s="33"/>
      <c r="STL16" s="33"/>
      <c r="STM16" s="33"/>
      <c r="STN16" s="33"/>
      <c r="STO16" s="33"/>
      <c r="STP16" s="33"/>
      <c r="STQ16" s="33"/>
      <c r="STR16" s="33"/>
      <c r="STS16" s="33"/>
      <c r="STT16" s="33"/>
      <c r="STU16" s="33"/>
      <c r="STV16" s="33"/>
      <c r="STW16" s="33"/>
      <c r="STX16" s="33"/>
      <c r="STY16" s="33"/>
      <c r="STZ16" s="33"/>
      <c r="SUA16" s="33"/>
      <c r="SUB16" s="33"/>
      <c r="SUC16" s="33"/>
      <c r="SUD16" s="33"/>
      <c r="SUE16" s="33"/>
      <c r="SUF16" s="33"/>
      <c r="SUG16" s="33"/>
      <c r="SUH16" s="33"/>
      <c r="SUI16" s="33"/>
      <c r="SUJ16" s="33"/>
      <c r="SUK16" s="33"/>
      <c r="SUL16" s="33"/>
      <c r="SUM16" s="33"/>
      <c r="SUN16" s="33"/>
      <c r="SUO16" s="33"/>
      <c r="SUP16" s="33"/>
      <c r="SUQ16" s="33"/>
      <c r="SUR16" s="33"/>
      <c r="SUS16" s="33"/>
      <c r="SUT16" s="33"/>
      <c r="SUU16" s="33"/>
      <c r="SUV16" s="33"/>
      <c r="SUW16" s="33"/>
      <c r="SUX16" s="33"/>
      <c r="SUY16" s="33"/>
      <c r="SUZ16" s="33"/>
      <c r="SVA16" s="33"/>
      <c r="SVB16" s="33"/>
      <c r="SVC16" s="33"/>
      <c r="SVD16" s="33"/>
      <c r="SVE16" s="33"/>
      <c r="SVF16" s="33"/>
      <c r="SVG16" s="33"/>
      <c r="SVH16" s="33"/>
      <c r="SVI16" s="33"/>
      <c r="SVJ16" s="33"/>
      <c r="SVK16" s="33"/>
      <c r="SVL16" s="33"/>
      <c r="SVM16" s="33"/>
      <c r="SVN16" s="33"/>
      <c r="SVO16" s="33"/>
      <c r="SVP16" s="33"/>
      <c r="SVQ16" s="33"/>
      <c r="SVR16" s="33"/>
      <c r="SVS16" s="33"/>
      <c r="SVT16" s="33"/>
      <c r="SVU16" s="33"/>
      <c r="SVV16" s="33"/>
      <c r="SVW16" s="33"/>
      <c r="SVX16" s="33"/>
      <c r="SVY16" s="33"/>
      <c r="SVZ16" s="33"/>
      <c r="SWA16" s="33"/>
      <c r="SWB16" s="33"/>
      <c r="SWC16" s="33"/>
      <c r="SWD16" s="33"/>
      <c r="SWE16" s="33"/>
      <c r="SWF16" s="33"/>
      <c r="SWG16" s="33"/>
      <c r="SWH16" s="33"/>
      <c r="SWI16" s="33"/>
      <c r="SWJ16" s="33"/>
      <c r="SWK16" s="33"/>
      <c r="SWL16" s="33"/>
      <c r="SWM16" s="33"/>
      <c r="SWN16" s="33"/>
      <c r="SWO16" s="33"/>
      <c r="SWP16" s="33"/>
      <c r="SWQ16" s="33"/>
      <c r="SWR16" s="33"/>
      <c r="SWS16" s="33"/>
      <c r="SWT16" s="33"/>
      <c r="SWU16" s="33"/>
      <c r="SWV16" s="33"/>
      <c r="SWW16" s="33"/>
      <c r="SWX16" s="33"/>
      <c r="SWY16" s="33"/>
      <c r="SWZ16" s="33"/>
      <c r="SXA16" s="33"/>
      <c r="SXB16" s="33"/>
      <c r="SXC16" s="33"/>
      <c r="SXD16" s="33"/>
      <c r="SXE16" s="33"/>
      <c r="SXF16" s="33"/>
      <c r="SXG16" s="33"/>
      <c r="SXH16" s="33"/>
      <c r="SXI16" s="33"/>
      <c r="SXJ16" s="33"/>
      <c r="SXK16" s="33"/>
      <c r="SXL16" s="33"/>
      <c r="SXM16" s="33"/>
      <c r="SXN16" s="33"/>
      <c r="SXO16" s="33"/>
      <c r="SXP16" s="33"/>
      <c r="SXQ16" s="33"/>
      <c r="SXR16" s="33"/>
      <c r="SXS16" s="33"/>
      <c r="SXT16" s="33"/>
      <c r="SXU16" s="33"/>
      <c r="SXV16" s="33"/>
      <c r="SXW16" s="33"/>
      <c r="SXX16" s="33"/>
      <c r="SXY16" s="33"/>
      <c r="SXZ16" s="33"/>
      <c r="SYA16" s="33"/>
      <c r="SYB16" s="33"/>
      <c r="SYC16" s="33"/>
      <c r="SYD16" s="33"/>
      <c r="SYE16" s="33"/>
      <c r="SYF16" s="33"/>
      <c r="SYG16" s="33"/>
      <c r="SYH16" s="33"/>
      <c r="SYI16" s="33"/>
      <c r="SYJ16" s="33"/>
      <c r="SYK16" s="33"/>
      <c r="SYL16" s="33"/>
      <c r="SYM16" s="33"/>
      <c r="SYN16" s="33"/>
      <c r="SYO16" s="33"/>
      <c r="SYP16" s="33"/>
      <c r="SYQ16" s="33"/>
      <c r="SYR16" s="33"/>
      <c r="SYS16" s="33"/>
      <c r="SYT16" s="33"/>
      <c r="SYU16" s="33"/>
      <c r="SYV16" s="33"/>
      <c r="SYW16" s="33"/>
      <c r="SYX16" s="33"/>
      <c r="SYY16" s="33"/>
      <c r="SYZ16" s="33"/>
      <c r="SZA16" s="33"/>
      <c r="SZB16" s="33"/>
      <c r="SZC16" s="33"/>
      <c r="SZD16" s="33"/>
      <c r="SZE16" s="33"/>
      <c r="SZF16" s="33"/>
      <c r="SZG16" s="33"/>
      <c r="SZH16" s="33"/>
      <c r="SZI16" s="33"/>
      <c r="SZJ16" s="33"/>
      <c r="SZK16" s="33"/>
      <c r="SZL16" s="33"/>
      <c r="SZM16" s="33"/>
      <c r="SZN16" s="33"/>
      <c r="SZO16" s="33"/>
      <c r="SZP16" s="33"/>
      <c r="SZQ16" s="33"/>
      <c r="SZR16" s="33"/>
      <c r="SZS16" s="33"/>
      <c r="SZT16" s="33"/>
      <c r="SZU16" s="33"/>
      <c r="SZV16" s="33"/>
      <c r="SZW16" s="33"/>
      <c r="SZX16" s="33"/>
      <c r="SZY16" s="33"/>
      <c r="SZZ16" s="33"/>
      <c r="TAA16" s="33"/>
      <c r="TAB16" s="33"/>
      <c r="TAC16" s="33"/>
      <c r="TAD16" s="33"/>
      <c r="TAE16" s="33"/>
      <c r="TAF16" s="33"/>
      <c r="TAG16" s="33"/>
      <c r="TAH16" s="33"/>
      <c r="TAI16" s="33"/>
      <c r="TAJ16" s="33"/>
      <c r="TAK16" s="33"/>
      <c r="TAL16" s="33"/>
      <c r="TAM16" s="33"/>
      <c r="TAN16" s="33"/>
      <c r="TAO16" s="33"/>
      <c r="TAP16" s="33"/>
      <c r="TAQ16" s="33"/>
      <c r="TAR16" s="33"/>
      <c r="TAS16" s="33"/>
      <c r="TAT16" s="33"/>
      <c r="TAU16" s="33"/>
      <c r="TAV16" s="33"/>
      <c r="TAW16" s="33"/>
      <c r="TAX16" s="33"/>
      <c r="TAY16" s="33"/>
      <c r="TAZ16" s="33"/>
      <c r="TBA16" s="33"/>
      <c r="TBB16" s="33"/>
      <c r="TBC16" s="33"/>
      <c r="TBD16" s="33"/>
      <c r="TBE16" s="33"/>
      <c r="TBF16" s="33"/>
      <c r="TBG16" s="33"/>
      <c r="TBH16" s="33"/>
      <c r="TBI16" s="33"/>
      <c r="TBJ16" s="33"/>
      <c r="TBK16" s="33"/>
      <c r="TBL16" s="33"/>
      <c r="TBM16" s="33"/>
      <c r="TBN16" s="33"/>
      <c r="TBO16" s="33"/>
      <c r="TBP16" s="33"/>
      <c r="TBQ16" s="33"/>
      <c r="TBR16" s="33"/>
      <c r="TBS16" s="33"/>
      <c r="TBT16" s="33"/>
      <c r="TBU16" s="33"/>
      <c r="TBV16" s="33"/>
      <c r="TBW16" s="33"/>
      <c r="TBX16" s="33"/>
      <c r="TBY16" s="33"/>
      <c r="TBZ16" s="33"/>
      <c r="TCA16" s="33"/>
      <c r="TCB16" s="33"/>
      <c r="TCC16" s="33"/>
      <c r="TCD16" s="33"/>
      <c r="TCE16" s="33"/>
      <c r="TCF16" s="33"/>
      <c r="TCG16" s="33"/>
      <c r="TCH16" s="33"/>
      <c r="TCI16" s="33"/>
      <c r="TCJ16" s="33"/>
      <c r="TCK16" s="33"/>
      <c r="TCL16" s="33"/>
      <c r="TCM16" s="33"/>
      <c r="TCN16" s="33"/>
      <c r="TCO16" s="33"/>
      <c r="TCP16" s="33"/>
      <c r="TCQ16" s="33"/>
      <c r="TCR16" s="33"/>
      <c r="TCS16" s="33"/>
      <c r="TCT16" s="33"/>
      <c r="TCU16" s="33"/>
      <c r="TCV16" s="33"/>
      <c r="TCW16" s="33"/>
      <c r="TCX16" s="33"/>
      <c r="TCY16" s="33"/>
      <c r="TCZ16" s="33"/>
      <c r="TDA16" s="33"/>
      <c r="TDB16" s="33"/>
      <c r="TDC16" s="33"/>
      <c r="TDD16" s="33"/>
      <c r="TDE16" s="33"/>
      <c r="TDF16" s="33"/>
      <c r="TDG16" s="33"/>
      <c r="TDH16" s="33"/>
      <c r="TDI16" s="33"/>
      <c r="TDJ16" s="33"/>
      <c r="TDK16" s="33"/>
      <c r="TDL16" s="33"/>
      <c r="TDM16" s="33"/>
      <c r="TDN16" s="33"/>
      <c r="TDO16" s="33"/>
      <c r="TDP16" s="33"/>
      <c r="TDQ16" s="33"/>
      <c r="TDR16" s="33"/>
      <c r="TDS16" s="33"/>
      <c r="TDT16" s="33"/>
      <c r="TDU16" s="33"/>
      <c r="TDV16" s="33"/>
      <c r="TDW16" s="33"/>
      <c r="TDX16" s="33"/>
      <c r="TDY16" s="33"/>
      <c r="TDZ16" s="33"/>
      <c r="TEA16" s="33"/>
      <c r="TEB16" s="33"/>
      <c r="TEC16" s="33"/>
      <c r="TED16" s="33"/>
      <c r="TEE16" s="33"/>
      <c r="TEF16" s="33"/>
      <c r="TEG16" s="33"/>
      <c r="TEH16" s="33"/>
      <c r="TEI16" s="33"/>
      <c r="TEJ16" s="33"/>
      <c r="TEK16" s="33"/>
      <c r="TEL16" s="33"/>
      <c r="TEM16" s="33"/>
      <c r="TEN16" s="33"/>
      <c r="TEO16" s="33"/>
      <c r="TEP16" s="33"/>
      <c r="TEQ16" s="33"/>
      <c r="TER16" s="33"/>
      <c r="TES16" s="33"/>
      <c r="TET16" s="33"/>
      <c r="TEU16" s="33"/>
      <c r="TEV16" s="33"/>
      <c r="TEW16" s="33"/>
      <c r="TEX16" s="33"/>
      <c r="TEY16" s="33"/>
      <c r="TEZ16" s="33"/>
      <c r="TFA16" s="33"/>
      <c r="TFB16" s="33"/>
      <c r="TFC16" s="33"/>
      <c r="TFD16" s="33"/>
      <c r="TFE16" s="33"/>
      <c r="TFF16" s="33"/>
      <c r="TFG16" s="33"/>
      <c r="TFH16" s="33"/>
      <c r="TFI16" s="33"/>
      <c r="TFJ16" s="33"/>
      <c r="TFK16" s="33"/>
      <c r="TFL16" s="33"/>
      <c r="TFM16" s="33"/>
      <c r="TFN16" s="33"/>
      <c r="TFO16" s="33"/>
      <c r="TFP16" s="33"/>
      <c r="TFQ16" s="33"/>
      <c r="TFR16" s="33"/>
      <c r="TFS16" s="33"/>
      <c r="TFT16" s="33"/>
      <c r="TFU16" s="33"/>
      <c r="TFV16" s="33"/>
      <c r="TFW16" s="33"/>
      <c r="TFX16" s="33"/>
      <c r="TFY16" s="33"/>
      <c r="TFZ16" s="33"/>
      <c r="TGA16" s="33"/>
      <c r="TGB16" s="33"/>
      <c r="TGC16" s="33"/>
      <c r="TGD16" s="33"/>
      <c r="TGE16" s="33"/>
      <c r="TGF16" s="33"/>
      <c r="TGG16" s="33"/>
      <c r="TGH16" s="33"/>
      <c r="TGI16" s="33"/>
      <c r="TGJ16" s="33"/>
      <c r="TGK16" s="33"/>
      <c r="TGL16" s="33"/>
      <c r="TGM16" s="33"/>
      <c r="TGN16" s="33"/>
      <c r="TGO16" s="33"/>
      <c r="TGP16" s="33"/>
      <c r="TGQ16" s="33"/>
      <c r="TGR16" s="33"/>
      <c r="TGS16" s="33"/>
      <c r="TGT16" s="33"/>
      <c r="TGU16" s="33"/>
      <c r="TGV16" s="33"/>
      <c r="TGW16" s="33"/>
      <c r="TGX16" s="33"/>
      <c r="TGY16" s="33"/>
      <c r="TGZ16" s="33"/>
      <c r="THA16" s="33"/>
      <c r="THB16" s="33"/>
      <c r="THC16" s="33"/>
      <c r="THD16" s="33"/>
      <c r="THE16" s="33"/>
      <c r="THF16" s="33"/>
      <c r="THG16" s="33"/>
      <c r="THH16" s="33"/>
      <c r="THI16" s="33"/>
      <c r="THJ16" s="33"/>
      <c r="THK16" s="33"/>
      <c r="THL16" s="33"/>
      <c r="THM16" s="33"/>
      <c r="THN16" s="33"/>
      <c r="THO16" s="33"/>
      <c r="THP16" s="33"/>
      <c r="THQ16" s="33"/>
      <c r="THR16" s="33"/>
      <c r="THS16" s="33"/>
      <c r="THT16" s="33"/>
      <c r="THU16" s="33"/>
      <c r="THV16" s="33"/>
      <c r="THW16" s="33"/>
      <c r="THX16" s="33"/>
      <c r="THY16" s="33"/>
      <c r="THZ16" s="33"/>
      <c r="TIA16" s="33"/>
      <c r="TIB16" s="33"/>
      <c r="TIC16" s="33"/>
      <c r="TID16" s="33"/>
      <c r="TIE16" s="33"/>
      <c r="TIF16" s="33"/>
      <c r="TIG16" s="33"/>
      <c r="TIH16" s="33"/>
      <c r="TII16" s="33"/>
      <c r="TIJ16" s="33"/>
      <c r="TIK16" s="33"/>
      <c r="TIL16" s="33"/>
      <c r="TIM16" s="33"/>
      <c r="TIN16" s="33"/>
      <c r="TIO16" s="33"/>
      <c r="TIP16" s="33"/>
      <c r="TIQ16" s="33"/>
      <c r="TIR16" s="33"/>
      <c r="TIS16" s="33"/>
      <c r="TIT16" s="33"/>
      <c r="TIU16" s="33"/>
      <c r="TIV16" s="33"/>
      <c r="TIW16" s="33"/>
      <c r="TIX16" s="33"/>
      <c r="TIY16" s="33"/>
      <c r="TIZ16" s="33"/>
      <c r="TJA16" s="33"/>
      <c r="TJB16" s="33"/>
      <c r="TJC16" s="33"/>
      <c r="TJD16" s="33"/>
      <c r="TJE16" s="33"/>
      <c r="TJF16" s="33"/>
      <c r="TJG16" s="33"/>
      <c r="TJH16" s="33"/>
      <c r="TJI16" s="33"/>
      <c r="TJJ16" s="33"/>
      <c r="TJK16" s="33"/>
      <c r="TJL16" s="33"/>
      <c r="TJM16" s="33"/>
      <c r="TJN16" s="33"/>
      <c r="TJO16" s="33"/>
      <c r="TJP16" s="33"/>
      <c r="TJQ16" s="33"/>
      <c r="TJR16" s="33"/>
      <c r="TJS16" s="33"/>
      <c r="TJT16" s="33"/>
      <c r="TJU16" s="33"/>
      <c r="TJV16" s="33"/>
      <c r="TJW16" s="33"/>
      <c r="TJX16" s="33"/>
      <c r="TJY16" s="33"/>
      <c r="TJZ16" s="33"/>
      <c r="TKA16" s="33"/>
      <c r="TKB16" s="33"/>
      <c r="TKC16" s="33"/>
      <c r="TKD16" s="33"/>
      <c r="TKE16" s="33"/>
      <c r="TKF16" s="33"/>
      <c r="TKG16" s="33"/>
      <c r="TKH16" s="33"/>
      <c r="TKI16" s="33"/>
      <c r="TKJ16" s="33"/>
      <c r="TKK16" s="33"/>
      <c r="TKL16" s="33"/>
      <c r="TKM16" s="33"/>
      <c r="TKN16" s="33"/>
      <c r="TKO16" s="33"/>
      <c r="TKP16" s="33"/>
      <c r="TKQ16" s="33"/>
      <c r="TKR16" s="33"/>
      <c r="TKS16" s="33"/>
      <c r="TKT16" s="33"/>
      <c r="TKU16" s="33"/>
      <c r="TKV16" s="33"/>
      <c r="TKW16" s="33"/>
      <c r="TKX16" s="33"/>
      <c r="TKY16" s="33"/>
      <c r="TKZ16" s="33"/>
      <c r="TLA16" s="33"/>
      <c r="TLB16" s="33"/>
      <c r="TLC16" s="33"/>
      <c r="TLD16" s="33"/>
      <c r="TLE16" s="33"/>
      <c r="TLF16" s="33"/>
      <c r="TLG16" s="33"/>
      <c r="TLH16" s="33"/>
      <c r="TLI16" s="33"/>
      <c r="TLJ16" s="33"/>
      <c r="TLK16" s="33"/>
      <c r="TLL16" s="33"/>
      <c r="TLM16" s="33"/>
      <c r="TLN16" s="33"/>
      <c r="TLO16" s="33"/>
      <c r="TLP16" s="33"/>
      <c r="TLQ16" s="33"/>
      <c r="TLR16" s="33"/>
      <c r="TLS16" s="33"/>
      <c r="TLT16" s="33"/>
      <c r="TLU16" s="33"/>
      <c r="TLV16" s="33"/>
      <c r="TLW16" s="33"/>
      <c r="TLX16" s="33"/>
      <c r="TLY16" s="33"/>
      <c r="TLZ16" s="33"/>
      <c r="TMA16" s="33"/>
      <c r="TMB16" s="33"/>
      <c r="TMC16" s="33"/>
      <c r="TMD16" s="33"/>
      <c r="TME16" s="33"/>
      <c r="TMF16" s="33"/>
      <c r="TMG16" s="33"/>
      <c r="TMH16" s="33"/>
      <c r="TMI16" s="33"/>
      <c r="TMJ16" s="33"/>
      <c r="TMK16" s="33"/>
      <c r="TML16" s="33"/>
      <c r="TMM16" s="33"/>
      <c r="TMN16" s="33"/>
      <c r="TMO16" s="33"/>
      <c r="TMP16" s="33"/>
      <c r="TMQ16" s="33"/>
      <c r="TMR16" s="33"/>
      <c r="TMS16" s="33"/>
      <c r="TMT16" s="33"/>
      <c r="TMU16" s="33"/>
      <c r="TMV16" s="33"/>
      <c r="TMW16" s="33"/>
      <c r="TMX16" s="33"/>
      <c r="TMY16" s="33"/>
      <c r="TMZ16" s="33"/>
      <c r="TNA16" s="33"/>
      <c r="TNB16" s="33"/>
      <c r="TNC16" s="33"/>
      <c r="TND16" s="33"/>
      <c r="TNE16" s="33"/>
      <c r="TNF16" s="33"/>
      <c r="TNG16" s="33"/>
      <c r="TNH16" s="33"/>
      <c r="TNI16" s="33"/>
      <c r="TNJ16" s="33"/>
      <c r="TNK16" s="33"/>
      <c r="TNL16" s="33"/>
      <c r="TNM16" s="33"/>
      <c r="TNN16" s="33"/>
      <c r="TNO16" s="33"/>
      <c r="TNP16" s="33"/>
      <c r="TNQ16" s="33"/>
      <c r="TNR16" s="33"/>
      <c r="TNS16" s="33"/>
      <c r="TNT16" s="33"/>
      <c r="TNU16" s="33"/>
      <c r="TNV16" s="33"/>
      <c r="TNW16" s="33"/>
      <c r="TNX16" s="33"/>
      <c r="TNY16" s="33"/>
      <c r="TNZ16" s="33"/>
      <c r="TOA16" s="33"/>
      <c r="TOB16" s="33"/>
      <c r="TOC16" s="33"/>
      <c r="TOD16" s="33"/>
      <c r="TOE16" s="33"/>
      <c r="TOF16" s="33"/>
      <c r="TOG16" s="33"/>
      <c r="TOH16" s="33"/>
      <c r="TOI16" s="33"/>
      <c r="TOJ16" s="33"/>
      <c r="TOK16" s="33"/>
      <c r="TOL16" s="33"/>
      <c r="TOM16" s="33"/>
      <c r="TON16" s="33"/>
      <c r="TOO16" s="33"/>
      <c r="TOP16" s="33"/>
      <c r="TOQ16" s="33"/>
      <c r="TOR16" s="33"/>
      <c r="TOS16" s="33"/>
      <c r="TOT16" s="33"/>
      <c r="TOU16" s="33"/>
      <c r="TOV16" s="33"/>
      <c r="TOW16" s="33"/>
      <c r="TOX16" s="33"/>
      <c r="TOY16" s="33"/>
      <c r="TOZ16" s="33"/>
      <c r="TPA16" s="33"/>
      <c r="TPB16" s="33"/>
      <c r="TPC16" s="33"/>
      <c r="TPD16" s="33"/>
      <c r="TPE16" s="33"/>
      <c r="TPF16" s="33"/>
      <c r="TPG16" s="33"/>
      <c r="TPH16" s="33"/>
      <c r="TPI16" s="33"/>
      <c r="TPJ16" s="33"/>
      <c r="TPK16" s="33"/>
      <c r="TPL16" s="33"/>
      <c r="TPM16" s="33"/>
      <c r="TPN16" s="33"/>
      <c r="TPO16" s="33"/>
      <c r="TPP16" s="33"/>
      <c r="TPQ16" s="33"/>
      <c r="TPR16" s="33"/>
      <c r="TPS16" s="33"/>
      <c r="TPT16" s="33"/>
      <c r="TPU16" s="33"/>
      <c r="TPV16" s="33"/>
      <c r="TPW16" s="33"/>
      <c r="TPX16" s="33"/>
      <c r="TPY16" s="33"/>
      <c r="TPZ16" s="33"/>
      <c r="TQA16" s="33"/>
      <c r="TQB16" s="33"/>
      <c r="TQC16" s="33"/>
      <c r="TQD16" s="33"/>
      <c r="TQE16" s="33"/>
      <c r="TQF16" s="33"/>
      <c r="TQG16" s="33"/>
      <c r="TQH16" s="33"/>
      <c r="TQI16" s="33"/>
      <c r="TQJ16" s="33"/>
      <c r="TQK16" s="33"/>
      <c r="TQL16" s="33"/>
      <c r="TQM16" s="33"/>
      <c r="TQN16" s="33"/>
      <c r="TQO16" s="33"/>
      <c r="TQP16" s="33"/>
      <c r="TQQ16" s="33"/>
      <c r="TQR16" s="33"/>
      <c r="TQS16" s="33"/>
      <c r="TQT16" s="33"/>
      <c r="TQU16" s="33"/>
      <c r="TQV16" s="33"/>
      <c r="TQW16" s="33"/>
      <c r="TQX16" s="33"/>
      <c r="TQY16" s="33"/>
      <c r="TQZ16" s="33"/>
      <c r="TRA16" s="33"/>
      <c r="TRB16" s="33"/>
      <c r="TRC16" s="33"/>
      <c r="TRD16" s="33"/>
      <c r="TRE16" s="33"/>
      <c r="TRF16" s="33"/>
      <c r="TRG16" s="33"/>
      <c r="TRH16" s="33"/>
      <c r="TRI16" s="33"/>
      <c r="TRJ16" s="33"/>
      <c r="TRK16" s="33"/>
      <c r="TRL16" s="33"/>
      <c r="TRM16" s="33"/>
      <c r="TRN16" s="33"/>
      <c r="TRO16" s="33"/>
      <c r="TRP16" s="33"/>
      <c r="TRQ16" s="33"/>
      <c r="TRR16" s="33"/>
      <c r="TRS16" s="33"/>
      <c r="TRT16" s="33"/>
      <c r="TRU16" s="33"/>
      <c r="TRV16" s="33"/>
      <c r="TRW16" s="33"/>
      <c r="TRX16" s="33"/>
      <c r="TRY16" s="33"/>
      <c r="TRZ16" s="33"/>
      <c r="TSA16" s="33"/>
      <c r="TSB16" s="33"/>
      <c r="TSC16" s="33"/>
      <c r="TSD16" s="33"/>
      <c r="TSE16" s="33"/>
      <c r="TSF16" s="33"/>
      <c r="TSG16" s="33"/>
      <c r="TSH16" s="33"/>
      <c r="TSI16" s="33"/>
      <c r="TSJ16" s="33"/>
      <c r="TSK16" s="33"/>
      <c r="TSL16" s="33"/>
      <c r="TSM16" s="33"/>
      <c r="TSN16" s="33"/>
      <c r="TSO16" s="33"/>
      <c r="TSP16" s="33"/>
      <c r="TSQ16" s="33"/>
      <c r="TSR16" s="33"/>
      <c r="TSS16" s="33"/>
      <c r="TST16" s="33"/>
      <c r="TSU16" s="33"/>
      <c r="TSV16" s="33"/>
      <c r="TSW16" s="33"/>
      <c r="TSX16" s="33"/>
      <c r="TSY16" s="33"/>
      <c r="TSZ16" s="33"/>
      <c r="TTA16" s="33"/>
      <c r="TTB16" s="33"/>
      <c r="TTC16" s="33"/>
      <c r="TTD16" s="33"/>
      <c r="TTE16" s="33"/>
      <c r="TTF16" s="33"/>
      <c r="TTG16" s="33"/>
      <c r="TTH16" s="33"/>
      <c r="TTI16" s="33"/>
      <c r="TTJ16" s="33"/>
      <c r="TTK16" s="33"/>
      <c r="TTL16" s="33"/>
      <c r="TTM16" s="33"/>
      <c r="TTN16" s="33"/>
      <c r="TTO16" s="33"/>
      <c r="TTP16" s="33"/>
      <c r="TTQ16" s="33"/>
      <c r="TTR16" s="33"/>
      <c r="TTS16" s="33"/>
      <c r="TTT16" s="33"/>
      <c r="TTU16" s="33"/>
      <c r="TTV16" s="33"/>
      <c r="TTW16" s="33"/>
      <c r="TTX16" s="33"/>
      <c r="TTY16" s="33"/>
      <c r="TTZ16" s="33"/>
      <c r="TUA16" s="33"/>
      <c r="TUB16" s="33"/>
      <c r="TUC16" s="33"/>
      <c r="TUD16" s="33"/>
      <c r="TUE16" s="33"/>
      <c r="TUF16" s="33"/>
      <c r="TUG16" s="33"/>
      <c r="TUH16" s="33"/>
      <c r="TUI16" s="33"/>
      <c r="TUJ16" s="33"/>
      <c r="TUK16" s="33"/>
      <c r="TUL16" s="33"/>
      <c r="TUM16" s="33"/>
      <c r="TUN16" s="33"/>
      <c r="TUO16" s="33"/>
      <c r="TUP16" s="33"/>
      <c r="TUQ16" s="33"/>
      <c r="TUR16" s="33"/>
      <c r="TUS16" s="33"/>
      <c r="TUT16" s="33"/>
      <c r="TUU16" s="33"/>
      <c r="TUV16" s="33"/>
      <c r="TUW16" s="33"/>
      <c r="TUX16" s="33"/>
      <c r="TUY16" s="33"/>
      <c r="TUZ16" s="33"/>
      <c r="TVA16" s="33"/>
      <c r="TVB16" s="33"/>
      <c r="TVC16" s="33"/>
      <c r="TVD16" s="33"/>
      <c r="TVE16" s="33"/>
      <c r="TVF16" s="33"/>
      <c r="TVG16" s="33"/>
      <c r="TVH16" s="33"/>
      <c r="TVI16" s="33"/>
      <c r="TVJ16" s="33"/>
      <c r="TVK16" s="33"/>
      <c r="TVL16" s="33"/>
      <c r="TVM16" s="33"/>
      <c r="TVN16" s="33"/>
      <c r="TVO16" s="33"/>
      <c r="TVP16" s="33"/>
      <c r="TVQ16" s="33"/>
      <c r="TVR16" s="33"/>
      <c r="TVS16" s="33"/>
      <c r="TVT16" s="33"/>
      <c r="TVU16" s="33"/>
      <c r="TVV16" s="33"/>
      <c r="TVW16" s="33"/>
      <c r="TVX16" s="33"/>
      <c r="TVY16" s="33"/>
      <c r="TVZ16" s="33"/>
      <c r="TWA16" s="33"/>
      <c r="TWB16" s="33"/>
      <c r="TWC16" s="33"/>
      <c r="TWD16" s="33"/>
      <c r="TWE16" s="33"/>
      <c r="TWF16" s="33"/>
      <c r="TWG16" s="33"/>
      <c r="TWH16" s="33"/>
      <c r="TWI16" s="33"/>
      <c r="TWJ16" s="33"/>
      <c r="TWK16" s="33"/>
      <c r="TWL16" s="33"/>
      <c r="TWM16" s="33"/>
      <c r="TWN16" s="33"/>
      <c r="TWO16" s="33"/>
      <c r="TWP16" s="33"/>
      <c r="TWQ16" s="33"/>
      <c r="TWR16" s="33"/>
      <c r="TWS16" s="33"/>
      <c r="TWT16" s="33"/>
      <c r="TWU16" s="33"/>
      <c r="TWV16" s="33"/>
      <c r="TWW16" s="33"/>
      <c r="TWX16" s="33"/>
      <c r="TWY16" s="33"/>
      <c r="TWZ16" s="33"/>
      <c r="TXA16" s="33"/>
      <c r="TXB16" s="33"/>
      <c r="TXC16" s="33"/>
      <c r="TXD16" s="33"/>
      <c r="TXE16" s="33"/>
      <c r="TXF16" s="33"/>
      <c r="TXG16" s="33"/>
      <c r="TXH16" s="33"/>
      <c r="TXI16" s="33"/>
      <c r="TXJ16" s="33"/>
      <c r="TXK16" s="33"/>
      <c r="TXL16" s="33"/>
      <c r="TXM16" s="33"/>
      <c r="TXN16" s="33"/>
      <c r="TXO16" s="33"/>
      <c r="TXP16" s="33"/>
      <c r="TXQ16" s="33"/>
      <c r="TXR16" s="33"/>
      <c r="TXS16" s="33"/>
      <c r="TXT16" s="33"/>
      <c r="TXU16" s="33"/>
      <c r="TXV16" s="33"/>
      <c r="TXW16" s="33"/>
      <c r="TXX16" s="33"/>
      <c r="TXY16" s="33"/>
      <c r="TXZ16" s="33"/>
      <c r="TYA16" s="33"/>
      <c r="TYB16" s="33"/>
      <c r="TYC16" s="33"/>
      <c r="TYD16" s="33"/>
      <c r="TYE16" s="33"/>
      <c r="TYF16" s="33"/>
      <c r="TYG16" s="33"/>
      <c r="TYH16" s="33"/>
      <c r="TYI16" s="33"/>
      <c r="TYJ16" s="33"/>
      <c r="TYK16" s="33"/>
      <c r="TYL16" s="33"/>
      <c r="TYM16" s="33"/>
      <c r="TYN16" s="33"/>
      <c r="TYO16" s="33"/>
      <c r="TYP16" s="33"/>
      <c r="TYQ16" s="33"/>
      <c r="TYR16" s="33"/>
      <c r="TYS16" s="33"/>
      <c r="TYT16" s="33"/>
      <c r="TYU16" s="33"/>
      <c r="TYV16" s="33"/>
      <c r="TYW16" s="33"/>
      <c r="TYX16" s="33"/>
      <c r="TYY16" s="33"/>
      <c r="TYZ16" s="33"/>
      <c r="TZA16" s="33"/>
      <c r="TZB16" s="33"/>
      <c r="TZC16" s="33"/>
      <c r="TZD16" s="33"/>
      <c r="TZE16" s="33"/>
      <c r="TZF16" s="33"/>
      <c r="TZG16" s="33"/>
      <c r="TZH16" s="33"/>
      <c r="TZI16" s="33"/>
      <c r="TZJ16" s="33"/>
      <c r="TZK16" s="33"/>
      <c r="TZL16" s="33"/>
      <c r="TZM16" s="33"/>
      <c r="TZN16" s="33"/>
      <c r="TZO16" s="33"/>
      <c r="TZP16" s="33"/>
      <c r="TZQ16" s="33"/>
      <c r="TZR16" s="33"/>
      <c r="TZS16" s="33"/>
      <c r="TZT16" s="33"/>
      <c r="TZU16" s="33"/>
      <c r="TZV16" s="33"/>
      <c r="TZW16" s="33"/>
      <c r="TZX16" s="33"/>
      <c r="TZY16" s="33"/>
      <c r="TZZ16" s="33"/>
      <c r="UAA16" s="33"/>
      <c r="UAB16" s="33"/>
      <c r="UAC16" s="33"/>
      <c r="UAD16" s="33"/>
      <c r="UAE16" s="33"/>
      <c r="UAF16" s="33"/>
      <c r="UAG16" s="33"/>
      <c r="UAH16" s="33"/>
      <c r="UAI16" s="33"/>
      <c r="UAJ16" s="33"/>
      <c r="UAK16" s="33"/>
      <c r="UAL16" s="33"/>
      <c r="UAM16" s="33"/>
      <c r="UAN16" s="33"/>
      <c r="UAO16" s="33"/>
      <c r="UAP16" s="33"/>
      <c r="UAQ16" s="33"/>
      <c r="UAR16" s="33"/>
      <c r="UAS16" s="33"/>
      <c r="UAT16" s="33"/>
      <c r="UAU16" s="33"/>
      <c r="UAV16" s="33"/>
      <c r="UAW16" s="33"/>
      <c r="UAX16" s="33"/>
      <c r="UAY16" s="33"/>
      <c r="UAZ16" s="33"/>
      <c r="UBA16" s="33"/>
      <c r="UBB16" s="33"/>
      <c r="UBC16" s="33"/>
      <c r="UBD16" s="33"/>
      <c r="UBE16" s="33"/>
      <c r="UBF16" s="33"/>
      <c r="UBG16" s="33"/>
      <c r="UBH16" s="33"/>
      <c r="UBI16" s="33"/>
      <c r="UBJ16" s="33"/>
      <c r="UBK16" s="33"/>
      <c r="UBL16" s="33"/>
      <c r="UBM16" s="33"/>
      <c r="UBN16" s="33"/>
      <c r="UBO16" s="33"/>
      <c r="UBP16" s="33"/>
      <c r="UBQ16" s="33"/>
      <c r="UBR16" s="33"/>
      <c r="UBS16" s="33"/>
      <c r="UBT16" s="33"/>
      <c r="UBU16" s="33"/>
      <c r="UBV16" s="33"/>
      <c r="UBW16" s="33"/>
      <c r="UBX16" s="33"/>
      <c r="UBY16" s="33"/>
      <c r="UBZ16" s="33"/>
      <c r="UCA16" s="33"/>
      <c r="UCB16" s="33"/>
      <c r="UCC16" s="33"/>
      <c r="UCD16" s="33"/>
      <c r="UCE16" s="33"/>
      <c r="UCF16" s="33"/>
      <c r="UCG16" s="33"/>
      <c r="UCH16" s="33"/>
      <c r="UCI16" s="33"/>
      <c r="UCJ16" s="33"/>
      <c r="UCK16" s="33"/>
      <c r="UCL16" s="33"/>
      <c r="UCM16" s="33"/>
      <c r="UCN16" s="33"/>
      <c r="UCO16" s="33"/>
      <c r="UCP16" s="33"/>
      <c r="UCQ16" s="33"/>
      <c r="UCR16" s="33"/>
      <c r="UCS16" s="33"/>
      <c r="UCT16" s="33"/>
      <c r="UCU16" s="33"/>
      <c r="UCV16" s="33"/>
      <c r="UCW16" s="33"/>
      <c r="UCX16" s="33"/>
      <c r="UCY16" s="33"/>
      <c r="UCZ16" s="33"/>
      <c r="UDA16" s="33"/>
      <c r="UDB16" s="33"/>
      <c r="UDC16" s="33"/>
      <c r="UDD16" s="33"/>
      <c r="UDE16" s="33"/>
      <c r="UDF16" s="33"/>
      <c r="UDG16" s="33"/>
      <c r="UDH16" s="33"/>
      <c r="UDI16" s="33"/>
      <c r="UDJ16" s="33"/>
      <c r="UDK16" s="33"/>
      <c r="UDL16" s="33"/>
      <c r="UDM16" s="33"/>
      <c r="UDN16" s="33"/>
      <c r="UDO16" s="33"/>
      <c r="UDP16" s="33"/>
      <c r="UDQ16" s="33"/>
      <c r="UDR16" s="33"/>
      <c r="UDS16" s="33"/>
      <c r="UDT16" s="33"/>
      <c r="UDU16" s="33"/>
      <c r="UDV16" s="33"/>
      <c r="UDW16" s="33"/>
      <c r="UDX16" s="33"/>
      <c r="UDY16" s="33"/>
      <c r="UDZ16" s="33"/>
      <c r="UEA16" s="33"/>
      <c r="UEB16" s="33"/>
      <c r="UEC16" s="33"/>
      <c r="UED16" s="33"/>
      <c r="UEE16" s="33"/>
      <c r="UEF16" s="33"/>
      <c r="UEG16" s="33"/>
      <c r="UEH16" s="33"/>
      <c r="UEI16" s="33"/>
      <c r="UEJ16" s="33"/>
      <c r="UEK16" s="33"/>
      <c r="UEL16" s="33"/>
      <c r="UEM16" s="33"/>
      <c r="UEN16" s="33"/>
      <c r="UEO16" s="33"/>
      <c r="UEP16" s="33"/>
      <c r="UEQ16" s="33"/>
      <c r="UER16" s="33"/>
      <c r="UES16" s="33"/>
      <c r="UET16" s="33"/>
      <c r="UEU16" s="33"/>
      <c r="UEV16" s="33"/>
      <c r="UEW16" s="33"/>
      <c r="UEX16" s="33"/>
      <c r="UEY16" s="33"/>
      <c r="UEZ16" s="33"/>
      <c r="UFA16" s="33"/>
      <c r="UFB16" s="33"/>
      <c r="UFC16" s="33"/>
      <c r="UFD16" s="33"/>
      <c r="UFE16" s="33"/>
      <c r="UFF16" s="33"/>
      <c r="UFG16" s="33"/>
      <c r="UFH16" s="33"/>
      <c r="UFI16" s="33"/>
      <c r="UFJ16" s="33"/>
      <c r="UFK16" s="33"/>
      <c r="UFL16" s="33"/>
      <c r="UFM16" s="33"/>
      <c r="UFN16" s="33"/>
      <c r="UFO16" s="33"/>
      <c r="UFP16" s="33"/>
      <c r="UFQ16" s="33"/>
      <c r="UFR16" s="33"/>
      <c r="UFS16" s="33"/>
      <c r="UFT16" s="33"/>
      <c r="UFU16" s="33"/>
      <c r="UFV16" s="33"/>
      <c r="UFW16" s="33"/>
      <c r="UFX16" s="33"/>
      <c r="UFY16" s="33"/>
      <c r="UFZ16" s="33"/>
      <c r="UGA16" s="33"/>
      <c r="UGB16" s="33"/>
      <c r="UGC16" s="33"/>
      <c r="UGD16" s="33"/>
      <c r="UGE16" s="33"/>
      <c r="UGF16" s="33"/>
      <c r="UGG16" s="33"/>
      <c r="UGH16" s="33"/>
      <c r="UGI16" s="33"/>
      <c r="UGJ16" s="33"/>
      <c r="UGK16" s="33"/>
      <c r="UGL16" s="33"/>
      <c r="UGM16" s="33"/>
      <c r="UGN16" s="33"/>
      <c r="UGO16" s="33"/>
      <c r="UGP16" s="33"/>
      <c r="UGQ16" s="33"/>
      <c r="UGR16" s="33"/>
      <c r="UGS16" s="33"/>
      <c r="UGT16" s="33"/>
      <c r="UGU16" s="33"/>
      <c r="UGV16" s="33"/>
      <c r="UGW16" s="33"/>
      <c r="UGX16" s="33"/>
      <c r="UGY16" s="33"/>
      <c r="UGZ16" s="33"/>
      <c r="UHA16" s="33"/>
      <c r="UHB16" s="33"/>
      <c r="UHC16" s="33"/>
      <c r="UHD16" s="33"/>
      <c r="UHE16" s="33"/>
      <c r="UHF16" s="33"/>
      <c r="UHG16" s="33"/>
      <c r="UHH16" s="33"/>
      <c r="UHI16" s="33"/>
      <c r="UHJ16" s="33"/>
      <c r="UHK16" s="33"/>
      <c r="UHL16" s="33"/>
      <c r="UHM16" s="33"/>
      <c r="UHN16" s="33"/>
      <c r="UHO16" s="33"/>
      <c r="UHP16" s="33"/>
      <c r="UHQ16" s="33"/>
      <c r="UHR16" s="33"/>
      <c r="UHS16" s="33"/>
      <c r="UHT16" s="33"/>
      <c r="UHU16" s="33"/>
      <c r="UHV16" s="33"/>
      <c r="UHW16" s="33"/>
      <c r="UHX16" s="33"/>
      <c r="UHY16" s="33"/>
      <c r="UHZ16" s="33"/>
      <c r="UIA16" s="33"/>
      <c r="UIB16" s="33"/>
      <c r="UIC16" s="33"/>
      <c r="UID16" s="33"/>
      <c r="UIE16" s="33"/>
      <c r="UIF16" s="33"/>
      <c r="UIG16" s="33"/>
      <c r="UIH16" s="33"/>
      <c r="UII16" s="33"/>
      <c r="UIJ16" s="33"/>
      <c r="UIK16" s="33"/>
      <c r="UIL16" s="33"/>
      <c r="UIM16" s="33"/>
      <c r="UIN16" s="33"/>
      <c r="UIO16" s="33"/>
      <c r="UIP16" s="33"/>
      <c r="UIQ16" s="33"/>
      <c r="UIR16" s="33"/>
      <c r="UIS16" s="33"/>
      <c r="UIT16" s="33"/>
      <c r="UIU16" s="33"/>
      <c r="UIV16" s="33"/>
      <c r="UIW16" s="33"/>
      <c r="UIX16" s="33"/>
      <c r="UIY16" s="33"/>
      <c r="UIZ16" s="33"/>
      <c r="UJA16" s="33"/>
      <c r="UJB16" s="33"/>
      <c r="UJC16" s="33"/>
      <c r="UJD16" s="33"/>
      <c r="UJE16" s="33"/>
      <c r="UJF16" s="33"/>
      <c r="UJG16" s="33"/>
      <c r="UJH16" s="33"/>
      <c r="UJI16" s="33"/>
      <c r="UJJ16" s="33"/>
      <c r="UJK16" s="33"/>
      <c r="UJL16" s="33"/>
      <c r="UJM16" s="33"/>
      <c r="UJN16" s="33"/>
      <c r="UJO16" s="33"/>
      <c r="UJP16" s="33"/>
      <c r="UJQ16" s="33"/>
      <c r="UJR16" s="33"/>
      <c r="UJS16" s="33"/>
      <c r="UJT16" s="33"/>
      <c r="UJU16" s="33"/>
      <c r="UJV16" s="33"/>
      <c r="UJW16" s="33"/>
      <c r="UJX16" s="33"/>
      <c r="UJY16" s="33"/>
      <c r="UJZ16" s="33"/>
      <c r="UKA16" s="33"/>
      <c r="UKB16" s="33"/>
      <c r="UKC16" s="33"/>
      <c r="UKD16" s="33"/>
      <c r="UKE16" s="33"/>
      <c r="UKF16" s="33"/>
      <c r="UKG16" s="33"/>
      <c r="UKH16" s="33"/>
      <c r="UKI16" s="33"/>
      <c r="UKJ16" s="33"/>
      <c r="UKK16" s="33"/>
      <c r="UKL16" s="33"/>
      <c r="UKM16" s="33"/>
      <c r="UKN16" s="33"/>
      <c r="UKO16" s="33"/>
      <c r="UKP16" s="33"/>
      <c r="UKQ16" s="33"/>
      <c r="UKR16" s="33"/>
      <c r="UKS16" s="33"/>
      <c r="UKT16" s="33"/>
      <c r="UKU16" s="33"/>
      <c r="UKV16" s="33"/>
      <c r="UKW16" s="33"/>
      <c r="UKX16" s="33"/>
      <c r="UKY16" s="33"/>
      <c r="UKZ16" s="33"/>
      <c r="ULA16" s="33"/>
      <c r="ULB16" s="33"/>
      <c r="ULC16" s="33"/>
      <c r="ULD16" s="33"/>
      <c r="ULE16" s="33"/>
      <c r="ULF16" s="33"/>
      <c r="ULG16" s="33"/>
      <c r="ULH16" s="33"/>
      <c r="ULI16" s="33"/>
      <c r="ULJ16" s="33"/>
      <c r="ULK16" s="33"/>
      <c r="ULL16" s="33"/>
      <c r="ULM16" s="33"/>
      <c r="ULN16" s="33"/>
      <c r="ULO16" s="33"/>
      <c r="ULP16" s="33"/>
      <c r="ULQ16" s="33"/>
      <c r="ULR16" s="33"/>
      <c r="ULS16" s="33"/>
      <c r="ULT16" s="33"/>
      <c r="ULU16" s="33"/>
      <c r="ULV16" s="33"/>
      <c r="ULW16" s="33"/>
      <c r="ULX16" s="33"/>
      <c r="ULY16" s="33"/>
      <c r="ULZ16" s="33"/>
      <c r="UMA16" s="33"/>
      <c r="UMB16" s="33"/>
      <c r="UMC16" s="33"/>
      <c r="UMD16" s="33"/>
      <c r="UME16" s="33"/>
      <c r="UMF16" s="33"/>
      <c r="UMG16" s="33"/>
      <c r="UMH16" s="33"/>
      <c r="UMI16" s="33"/>
      <c r="UMJ16" s="33"/>
      <c r="UMK16" s="33"/>
      <c r="UML16" s="33"/>
      <c r="UMM16" s="33"/>
      <c r="UMN16" s="33"/>
      <c r="UMO16" s="33"/>
      <c r="UMP16" s="33"/>
      <c r="UMQ16" s="33"/>
      <c r="UMR16" s="33"/>
      <c r="UMS16" s="33"/>
      <c r="UMT16" s="33"/>
      <c r="UMU16" s="33"/>
      <c r="UMV16" s="33"/>
      <c r="UMW16" s="33"/>
      <c r="UMX16" s="33"/>
      <c r="UMY16" s="33"/>
      <c r="UMZ16" s="33"/>
      <c r="UNA16" s="33"/>
      <c r="UNB16" s="33"/>
      <c r="UNC16" s="33"/>
      <c r="UND16" s="33"/>
      <c r="UNE16" s="33"/>
      <c r="UNF16" s="33"/>
      <c r="UNG16" s="33"/>
      <c r="UNH16" s="33"/>
      <c r="UNI16" s="33"/>
      <c r="UNJ16" s="33"/>
      <c r="UNK16" s="33"/>
      <c r="UNL16" s="33"/>
      <c r="UNM16" s="33"/>
      <c r="UNN16" s="33"/>
      <c r="UNO16" s="33"/>
      <c r="UNP16" s="33"/>
      <c r="UNQ16" s="33"/>
      <c r="UNR16" s="33"/>
      <c r="UNS16" s="33"/>
      <c r="UNT16" s="33"/>
      <c r="UNU16" s="33"/>
      <c r="UNV16" s="33"/>
      <c r="UNW16" s="33"/>
      <c r="UNX16" s="33"/>
      <c r="UNY16" s="33"/>
      <c r="UNZ16" s="33"/>
      <c r="UOA16" s="33"/>
      <c r="UOB16" s="33"/>
      <c r="UOC16" s="33"/>
      <c r="UOD16" s="33"/>
      <c r="UOE16" s="33"/>
      <c r="UOF16" s="33"/>
      <c r="UOG16" s="33"/>
      <c r="UOH16" s="33"/>
      <c r="UOI16" s="33"/>
      <c r="UOJ16" s="33"/>
      <c r="UOK16" s="33"/>
      <c r="UOL16" s="33"/>
      <c r="UOM16" s="33"/>
      <c r="UON16" s="33"/>
      <c r="UOO16" s="33"/>
      <c r="UOP16" s="33"/>
      <c r="UOQ16" s="33"/>
      <c r="UOR16" s="33"/>
      <c r="UOS16" s="33"/>
      <c r="UOT16" s="33"/>
      <c r="UOU16" s="33"/>
      <c r="UOV16" s="33"/>
      <c r="UOW16" s="33"/>
      <c r="UOX16" s="33"/>
      <c r="UOY16" s="33"/>
      <c r="UOZ16" s="33"/>
      <c r="UPA16" s="33"/>
      <c r="UPB16" s="33"/>
      <c r="UPC16" s="33"/>
      <c r="UPD16" s="33"/>
      <c r="UPE16" s="33"/>
      <c r="UPF16" s="33"/>
      <c r="UPG16" s="33"/>
      <c r="UPH16" s="33"/>
      <c r="UPI16" s="33"/>
      <c r="UPJ16" s="33"/>
      <c r="UPK16" s="33"/>
      <c r="UPL16" s="33"/>
      <c r="UPM16" s="33"/>
      <c r="UPN16" s="33"/>
      <c r="UPO16" s="33"/>
      <c r="UPP16" s="33"/>
      <c r="UPQ16" s="33"/>
      <c r="UPR16" s="33"/>
      <c r="UPS16" s="33"/>
      <c r="UPT16" s="33"/>
      <c r="UPU16" s="33"/>
      <c r="UPV16" s="33"/>
      <c r="UPW16" s="33"/>
      <c r="UPX16" s="33"/>
      <c r="UPY16" s="33"/>
      <c r="UPZ16" s="33"/>
      <c r="UQA16" s="33"/>
      <c r="UQB16" s="33"/>
      <c r="UQC16" s="33"/>
      <c r="UQD16" s="33"/>
      <c r="UQE16" s="33"/>
      <c r="UQF16" s="33"/>
      <c r="UQG16" s="33"/>
      <c r="UQH16" s="33"/>
      <c r="UQI16" s="33"/>
      <c r="UQJ16" s="33"/>
      <c r="UQK16" s="33"/>
      <c r="UQL16" s="33"/>
      <c r="UQM16" s="33"/>
      <c r="UQN16" s="33"/>
      <c r="UQO16" s="33"/>
      <c r="UQP16" s="33"/>
      <c r="UQQ16" s="33"/>
      <c r="UQR16" s="33"/>
      <c r="UQS16" s="33"/>
      <c r="UQT16" s="33"/>
      <c r="UQU16" s="33"/>
      <c r="UQV16" s="33"/>
      <c r="UQW16" s="33"/>
      <c r="UQX16" s="33"/>
      <c r="UQY16" s="33"/>
      <c r="UQZ16" s="33"/>
      <c r="URA16" s="33"/>
      <c r="URB16" s="33"/>
      <c r="URC16" s="33"/>
      <c r="URD16" s="33"/>
      <c r="URE16" s="33"/>
      <c r="URF16" s="33"/>
      <c r="URG16" s="33"/>
      <c r="URH16" s="33"/>
      <c r="URI16" s="33"/>
      <c r="URJ16" s="33"/>
      <c r="URK16" s="33"/>
      <c r="URL16" s="33"/>
      <c r="URM16" s="33"/>
      <c r="URN16" s="33"/>
      <c r="URO16" s="33"/>
      <c r="URP16" s="33"/>
      <c r="URQ16" s="33"/>
      <c r="URR16" s="33"/>
      <c r="URS16" s="33"/>
      <c r="URT16" s="33"/>
      <c r="URU16" s="33"/>
      <c r="URV16" s="33"/>
      <c r="URW16" s="33"/>
      <c r="URX16" s="33"/>
      <c r="URY16" s="33"/>
      <c r="URZ16" s="33"/>
      <c r="USA16" s="33"/>
      <c r="USB16" s="33"/>
      <c r="USC16" s="33"/>
      <c r="USD16" s="33"/>
      <c r="USE16" s="33"/>
      <c r="USF16" s="33"/>
      <c r="USG16" s="33"/>
      <c r="USH16" s="33"/>
      <c r="USI16" s="33"/>
      <c r="USJ16" s="33"/>
      <c r="USK16" s="33"/>
      <c r="USL16" s="33"/>
      <c r="USM16" s="33"/>
      <c r="USN16" s="33"/>
      <c r="USO16" s="33"/>
      <c r="USP16" s="33"/>
      <c r="USQ16" s="33"/>
      <c r="USR16" s="33"/>
      <c r="USS16" s="33"/>
      <c r="UST16" s="33"/>
      <c r="USU16" s="33"/>
      <c r="USV16" s="33"/>
      <c r="USW16" s="33"/>
      <c r="USX16" s="33"/>
      <c r="USY16" s="33"/>
      <c r="USZ16" s="33"/>
      <c r="UTA16" s="33"/>
      <c r="UTB16" s="33"/>
      <c r="UTC16" s="33"/>
      <c r="UTD16" s="33"/>
      <c r="UTE16" s="33"/>
      <c r="UTF16" s="33"/>
      <c r="UTG16" s="33"/>
      <c r="UTH16" s="33"/>
      <c r="UTI16" s="33"/>
      <c r="UTJ16" s="33"/>
      <c r="UTK16" s="33"/>
      <c r="UTL16" s="33"/>
      <c r="UTM16" s="33"/>
      <c r="UTN16" s="33"/>
      <c r="UTO16" s="33"/>
      <c r="UTP16" s="33"/>
      <c r="UTQ16" s="33"/>
      <c r="UTR16" s="33"/>
      <c r="UTS16" s="33"/>
      <c r="UTT16" s="33"/>
      <c r="UTU16" s="33"/>
      <c r="UTV16" s="33"/>
      <c r="UTW16" s="33"/>
      <c r="UTX16" s="33"/>
      <c r="UTY16" s="33"/>
      <c r="UTZ16" s="33"/>
      <c r="UUA16" s="33"/>
      <c r="UUB16" s="33"/>
      <c r="UUC16" s="33"/>
      <c r="UUD16" s="33"/>
      <c r="UUE16" s="33"/>
      <c r="UUF16" s="33"/>
      <c r="UUG16" s="33"/>
      <c r="UUH16" s="33"/>
      <c r="UUI16" s="33"/>
      <c r="UUJ16" s="33"/>
      <c r="UUK16" s="33"/>
      <c r="UUL16" s="33"/>
      <c r="UUM16" s="33"/>
      <c r="UUN16" s="33"/>
      <c r="UUO16" s="33"/>
      <c r="UUP16" s="33"/>
      <c r="UUQ16" s="33"/>
      <c r="UUR16" s="33"/>
      <c r="UUS16" s="33"/>
      <c r="UUT16" s="33"/>
      <c r="UUU16" s="33"/>
      <c r="UUV16" s="33"/>
      <c r="UUW16" s="33"/>
      <c r="UUX16" s="33"/>
      <c r="UUY16" s="33"/>
      <c r="UUZ16" s="33"/>
      <c r="UVA16" s="33"/>
      <c r="UVB16" s="33"/>
      <c r="UVC16" s="33"/>
      <c r="UVD16" s="33"/>
      <c r="UVE16" s="33"/>
      <c r="UVF16" s="33"/>
      <c r="UVG16" s="33"/>
      <c r="UVH16" s="33"/>
      <c r="UVI16" s="33"/>
      <c r="UVJ16" s="33"/>
      <c r="UVK16" s="33"/>
      <c r="UVL16" s="33"/>
      <c r="UVM16" s="33"/>
      <c r="UVN16" s="33"/>
      <c r="UVO16" s="33"/>
      <c r="UVP16" s="33"/>
      <c r="UVQ16" s="33"/>
      <c r="UVR16" s="33"/>
      <c r="UVS16" s="33"/>
      <c r="UVT16" s="33"/>
      <c r="UVU16" s="33"/>
      <c r="UVV16" s="33"/>
      <c r="UVW16" s="33"/>
      <c r="UVX16" s="33"/>
      <c r="UVY16" s="33"/>
      <c r="UVZ16" s="33"/>
      <c r="UWA16" s="33"/>
      <c r="UWB16" s="33"/>
      <c r="UWC16" s="33"/>
      <c r="UWD16" s="33"/>
      <c r="UWE16" s="33"/>
      <c r="UWF16" s="33"/>
      <c r="UWG16" s="33"/>
      <c r="UWH16" s="33"/>
      <c r="UWI16" s="33"/>
      <c r="UWJ16" s="33"/>
      <c r="UWK16" s="33"/>
      <c r="UWL16" s="33"/>
      <c r="UWM16" s="33"/>
      <c r="UWN16" s="33"/>
      <c r="UWO16" s="33"/>
      <c r="UWP16" s="33"/>
      <c r="UWQ16" s="33"/>
      <c r="UWR16" s="33"/>
      <c r="UWS16" s="33"/>
      <c r="UWT16" s="33"/>
      <c r="UWU16" s="33"/>
      <c r="UWV16" s="33"/>
      <c r="UWW16" s="33"/>
      <c r="UWX16" s="33"/>
      <c r="UWY16" s="33"/>
      <c r="UWZ16" s="33"/>
      <c r="UXA16" s="33"/>
      <c r="UXB16" s="33"/>
      <c r="UXC16" s="33"/>
      <c r="UXD16" s="33"/>
      <c r="UXE16" s="33"/>
      <c r="UXF16" s="33"/>
      <c r="UXG16" s="33"/>
      <c r="UXH16" s="33"/>
      <c r="UXI16" s="33"/>
      <c r="UXJ16" s="33"/>
      <c r="UXK16" s="33"/>
      <c r="UXL16" s="33"/>
      <c r="UXM16" s="33"/>
      <c r="UXN16" s="33"/>
      <c r="UXO16" s="33"/>
      <c r="UXP16" s="33"/>
      <c r="UXQ16" s="33"/>
      <c r="UXR16" s="33"/>
      <c r="UXS16" s="33"/>
      <c r="UXT16" s="33"/>
      <c r="UXU16" s="33"/>
      <c r="UXV16" s="33"/>
      <c r="UXW16" s="33"/>
      <c r="UXX16" s="33"/>
      <c r="UXY16" s="33"/>
      <c r="UXZ16" s="33"/>
      <c r="UYA16" s="33"/>
      <c r="UYB16" s="33"/>
      <c r="UYC16" s="33"/>
      <c r="UYD16" s="33"/>
      <c r="UYE16" s="33"/>
      <c r="UYF16" s="33"/>
      <c r="UYG16" s="33"/>
      <c r="UYH16" s="33"/>
      <c r="UYI16" s="33"/>
      <c r="UYJ16" s="33"/>
      <c r="UYK16" s="33"/>
      <c r="UYL16" s="33"/>
      <c r="UYM16" s="33"/>
      <c r="UYN16" s="33"/>
      <c r="UYO16" s="33"/>
      <c r="UYP16" s="33"/>
      <c r="UYQ16" s="33"/>
      <c r="UYR16" s="33"/>
      <c r="UYS16" s="33"/>
      <c r="UYT16" s="33"/>
      <c r="UYU16" s="33"/>
      <c r="UYV16" s="33"/>
      <c r="UYW16" s="33"/>
      <c r="UYX16" s="33"/>
      <c r="UYY16" s="33"/>
      <c r="UYZ16" s="33"/>
      <c r="UZA16" s="33"/>
      <c r="UZB16" s="33"/>
      <c r="UZC16" s="33"/>
      <c r="UZD16" s="33"/>
      <c r="UZE16" s="33"/>
      <c r="UZF16" s="33"/>
      <c r="UZG16" s="33"/>
      <c r="UZH16" s="33"/>
      <c r="UZI16" s="33"/>
      <c r="UZJ16" s="33"/>
      <c r="UZK16" s="33"/>
      <c r="UZL16" s="33"/>
      <c r="UZM16" s="33"/>
      <c r="UZN16" s="33"/>
      <c r="UZO16" s="33"/>
      <c r="UZP16" s="33"/>
      <c r="UZQ16" s="33"/>
      <c r="UZR16" s="33"/>
      <c r="UZS16" s="33"/>
      <c r="UZT16" s="33"/>
      <c r="UZU16" s="33"/>
      <c r="UZV16" s="33"/>
      <c r="UZW16" s="33"/>
      <c r="UZX16" s="33"/>
      <c r="UZY16" s="33"/>
      <c r="UZZ16" s="33"/>
      <c r="VAA16" s="33"/>
      <c r="VAB16" s="33"/>
      <c r="VAC16" s="33"/>
      <c r="VAD16" s="33"/>
      <c r="VAE16" s="33"/>
      <c r="VAF16" s="33"/>
      <c r="VAG16" s="33"/>
      <c r="VAH16" s="33"/>
      <c r="VAI16" s="33"/>
      <c r="VAJ16" s="33"/>
      <c r="VAK16" s="33"/>
      <c r="VAL16" s="33"/>
      <c r="VAM16" s="33"/>
      <c r="VAN16" s="33"/>
      <c r="VAO16" s="33"/>
      <c r="VAP16" s="33"/>
      <c r="VAQ16" s="33"/>
      <c r="VAR16" s="33"/>
      <c r="VAS16" s="33"/>
      <c r="VAT16" s="33"/>
      <c r="VAU16" s="33"/>
      <c r="VAV16" s="33"/>
      <c r="VAW16" s="33"/>
      <c r="VAX16" s="33"/>
      <c r="VAY16" s="33"/>
      <c r="VAZ16" s="33"/>
      <c r="VBA16" s="33"/>
      <c r="VBB16" s="33"/>
      <c r="VBC16" s="33"/>
      <c r="VBD16" s="33"/>
      <c r="VBE16" s="33"/>
      <c r="VBF16" s="33"/>
      <c r="VBG16" s="33"/>
      <c r="VBH16" s="33"/>
      <c r="VBI16" s="33"/>
      <c r="VBJ16" s="33"/>
      <c r="VBK16" s="33"/>
      <c r="VBL16" s="33"/>
      <c r="VBM16" s="33"/>
      <c r="VBN16" s="33"/>
      <c r="VBO16" s="33"/>
      <c r="VBP16" s="33"/>
      <c r="VBQ16" s="33"/>
      <c r="VBR16" s="33"/>
      <c r="VBS16" s="33"/>
      <c r="VBT16" s="33"/>
      <c r="VBU16" s="33"/>
      <c r="VBV16" s="33"/>
      <c r="VBW16" s="33"/>
      <c r="VBX16" s="33"/>
      <c r="VBY16" s="33"/>
      <c r="VBZ16" s="33"/>
      <c r="VCA16" s="33"/>
      <c r="VCB16" s="33"/>
      <c r="VCC16" s="33"/>
      <c r="VCD16" s="33"/>
      <c r="VCE16" s="33"/>
      <c r="VCF16" s="33"/>
      <c r="VCG16" s="33"/>
      <c r="VCH16" s="33"/>
      <c r="VCI16" s="33"/>
      <c r="VCJ16" s="33"/>
      <c r="VCK16" s="33"/>
      <c r="VCL16" s="33"/>
      <c r="VCM16" s="33"/>
      <c r="VCN16" s="33"/>
      <c r="VCO16" s="33"/>
      <c r="VCP16" s="33"/>
      <c r="VCQ16" s="33"/>
      <c r="VCR16" s="33"/>
      <c r="VCS16" s="33"/>
      <c r="VCT16" s="33"/>
      <c r="VCU16" s="33"/>
      <c r="VCV16" s="33"/>
      <c r="VCW16" s="33"/>
      <c r="VCX16" s="33"/>
      <c r="VCY16" s="33"/>
      <c r="VCZ16" s="33"/>
      <c r="VDA16" s="33"/>
      <c r="VDB16" s="33"/>
      <c r="VDC16" s="33"/>
      <c r="VDD16" s="33"/>
      <c r="VDE16" s="33"/>
      <c r="VDF16" s="33"/>
      <c r="VDG16" s="33"/>
      <c r="VDH16" s="33"/>
      <c r="VDI16" s="33"/>
      <c r="VDJ16" s="33"/>
      <c r="VDK16" s="33"/>
      <c r="VDL16" s="33"/>
      <c r="VDM16" s="33"/>
      <c r="VDN16" s="33"/>
      <c r="VDO16" s="33"/>
      <c r="VDP16" s="33"/>
      <c r="VDQ16" s="33"/>
      <c r="VDR16" s="33"/>
      <c r="VDS16" s="33"/>
      <c r="VDT16" s="33"/>
      <c r="VDU16" s="33"/>
      <c r="VDV16" s="33"/>
      <c r="VDW16" s="33"/>
      <c r="VDX16" s="33"/>
      <c r="VDY16" s="33"/>
      <c r="VDZ16" s="33"/>
      <c r="VEA16" s="33"/>
      <c r="VEB16" s="33"/>
      <c r="VEC16" s="33"/>
      <c r="VED16" s="33"/>
      <c r="VEE16" s="33"/>
      <c r="VEF16" s="33"/>
      <c r="VEG16" s="33"/>
      <c r="VEH16" s="33"/>
      <c r="VEI16" s="33"/>
      <c r="VEJ16" s="33"/>
      <c r="VEK16" s="33"/>
      <c r="VEL16" s="33"/>
      <c r="VEM16" s="33"/>
      <c r="VEN16" s="33"/>
      <c r="VEO16" s="33"/>
      <c r="VEP16" s="33"/>
      <c r="VEQ16" s="33"/>
      <c r="VER16" s="33"/>
      <c r="VES16" s="33"/>
      <c r="VET16" s="33"/>
      <c r="VEU16" s="33"/>
      <c r="VEV16" s="33"/>
      <c r="VEW16" s="33"/>
      <c r="VEX16" s="33"/>
      <c r="VEY16" s="33"/>
      <c r="VEZ16" s="33"/>
      <c r="VFA16" s="33"/>
      <c r="VFB16" s="33"/>
      <c r="VFC16" s="33"/>
      <c r="VFD16" s="33"/>
      <c r="VFE16" s="33"/>
      <c r="VFF16" s="33"/>
      <c r="VFG16" s="33"/>
      <c r="VFH16" s="33"/>
      <c r="VFI16" s="33"/>
      <c r="VFJ16" s="33"/>
      <c r="VFK16" s="33"/>
      <c r="VFL16" s="33"/>
      <c r="VFM16" s="33"/>
      <c r="VFN16" s="33"/>
      <c r="VFO16" s="33"/>
      <c r="VFP16" s="33"/>
      <c r="VFQ16" s="33"/>
      <c r="VFR16" s="33"/>
      <c r="VFS16" s="33"/>
      <c r="VFT16" s="33"/>
      <c r="VFU16" s="33"/>
      <c r="VFV16" s="33"/>
      <c r="VFW16" s="33"/>
      <c r="VFX16" s="33"/>
      <c r="VFY16" s="33"/>
      <c r="VFZ16" s="33"/>
      <c r="VGA16" s="33"/>
      <c r="VGB16" s="33"/>
      <c r="VGC16" s="33"/>
      <c r="VGD16" s="33"/>
      <c r="VGE16" s="33"/>
      <c r="VGF16" s="33"/>
      <c r="VGG16" s="33"/>
      <c r="VGH16" s="33"/>
      <c r="VGI16" s="33"/>
      <c r="VGJ16" s="33"/>
      <c r="VGK16" s="33"/>
      <c r="VGL16" s="33"/>
      <c r="VGM16" s="33"/>
      <c r="VGN16" s="33"/>
      <c r="VGO16" s="33"/>
      <c r="VGP16" s="33"/>
      <c r="VGQ16" s="33"/>
      <c r="VGR16" s="33"/>
      <c r="VGS16" s="33"/>
      <c r="VGT16" s="33"/>
      <c r="VGU16" s="33"/>
      <c r="VGV16" s="33"/>
      <c r="VGW16" s="33"/>
      <c r="VGX16" s="33"/>
      <c r="VGY16" s="33"/>
      <c r="VGZ16" s="33"/>
      <c r="VHA16" s="33"/>
      <c r="VHB16" s="33"/>
      <c r="VHC16" s="33"/>
      <c r="VHD16" s="33"/>
      <c r="VHE16" s="33"/>
      <c r="VHF16" s="33"/>
      <c r="VHG16" s="33"/>
      <c r="VHH16" s="33"/>
      <c r="VHI16" s="33"/>
      <c r="VHJ16" s="33"/>
      <c r="VHK16" s="33"/>
      <c r="VHL16" s="33"/>
      <c r="VHM16" s="33"/>
      <c r="VHN16" s="33"/>
      <c r="VHO16" s="33"/>
      <c r="VHP16" s="33"/>
      <c r="VHQ16" s="33"/>
      <c r="VHR16" s="33"/>
      <c r="VHS16" s="33"/>
      <c r="VHT16" s="33"/>
      <c r="VHU16" s="33"/>
      <c r="VHV16" s="33"/>
      <c r="VHW16" s="33"/>
      <c r="VHX16" s="33"/>
      <c r="VHY16" s="33"/>
      <c r="VHZ16" s="33"/>
      <c r="VIA16" s="33"/>
      <c r="VIB16" s="33"/>
      <c r="VIC16" s="33"/>
      <c r="VID16" s="33"/>
      <c r="VIE16" s="33"/>
      <c r="VIF16" s="33"/>
      <c r="VIG16" s="33"/>
      <c r="VIH16" s="33"/>
      <c r="VII16" s="33"/>
      <c r="VIJ16" s="33"/>
      <c r="VIK16" s="33"/>
      <c r="VIL16" s="33"/>
      <c r="VIM16" s="33"/>
      <c r="VIN16" s="33"/>
      <c r="VIO16" s="33"/>
      <c r="VIP16" s="33"/>
      <c r="VIQ16" s="33"/>
      <c r="VIR16" s="33"/>
      <c r="VIS16" s="33"/>
      <c r="VIT16" s="33"/>
      <c r="VIU16" s="33"/>
      <c r="VIV16" s="33"/>
      <c r="VIW16" s="33"/>
      <c r="VIX16" s="33"/>
      <c r="VIY16" s="33"/>
      <c r="VIZ16" s="33"/>
      <c r="VJA16" s="33"/>
      <c r="VJB16" s="33"/>
      <c r="VJC16" s="33"/>
      <c r="VJD16" s="33"/>
      <c r="VJE16" s="33"/>
      <c r="VJF16" s="33"/>
      <c r="VJG16" s="33"/>
      <c r="VJH16" s="33"/>
      <c r="VJI16" s="33"/>
      <c r="VJJ16" s="33"/>
      <c r="VJK16" s="33"/>
      <c r="VJL16" s="33"/>
      <c r="VJM16" s="33"/>
      <c r="VJN16" s="33"/>
      <c r="VJO16" s="33"/>
      <c r="VJP16" s="33"/>
      <c r="VJQ16" s="33"/>
      <c r="VJR16" s="33"/>
      <c r="VJS16" s="33"/>
      <c r="VJT16" s="33"/>
      <c r="VJU16" s="33"/>
      <c r="VJV16" s="33"/>
      <c r="VJW16" s="33"/>
      <c r="VJX16" s="33"/>
      <c r="VJY16" s="33"/>
      <c r="VJZ16" s="33"/>
      <c r="VKA16" s="33"/>
      <c r="VKB16" s="33"/>
      <c r="VKC16" s="33"/>
      <c r="VKD16" s="33"/>
      <c r="VKE16" s="33"/>
      <c r="VKF16" s="33"/>
      <c r="VKG16" s="33"/>
      <c r="VKH16" s="33"/>
      <c r="VKI16" s="33"/>
      <c r="VKJ16" s="33"/>
      <c r="VKK16" s="33"/>
      <c r="VKL16" s="33"/>
      <c r="VKM16" s="33"/>
      <c r="VKN16" s="33"/>
      <c r="VKO16" s="33"/>
      <c r="VKP16" s="33"/>
      <c r="VKQ16" s="33"/>
      <c r="VKR16" s="33"/>
      <c r="VKS16" s="33"/>
      <c r="VKT16" s="33"/>
      <c r="VKU16" s="33"/>
      <c r="VKV16" s="33"/>
      <c r="VKW16" s="33"/>
      <c r="VKX16" s="33"/>
      <c r="VKY16" s="33"/>
      <c r="VKZ16" s="33"/>
      <c r="VLA16" s="33"/>
      <c r="VLB16" s="33"/>
      <c r="VLC16" s="33"/>
      <c r="VLD16" s="33"/>
      <c r="VLE16" s="33"/>
      <c r="VLF16" s="33"/>
      <c r="VLG16" s="33"/>
      <c r="VLH16" s="33"/>
      <c r="VLI16" s="33"/>
      <c r="VLJ16" s="33"/>
      <c r="VLK16" s="33"/>
      <c r="VLL16" s="33"/>
      <c r="VLM16" s="33"/>
      <c r="VLN16" s="33"/>
      <c r="VLO16" s="33"/>
      <c r="VLP16" s="33"/>
      <c r="VLQ16" s="33"/>
      <c r="VLR16" s="33"/>
      <c r="VLS16" s="33"/>
      <c r="VLT16" s="33"/>
      <c r="VLU16" s="33"/>
      <c r="VLV16" s="33"/>
      <c r="VLW16" s="33"/>
      <c r="VLX16" s="33"/>
      <c r="VLY16" s="33"/>
      <c r="VLZ16" s="33"/>
      <c r="VMA16" s="33"/>
      <c r="VMB16" s="33"/>
      <c r="VMC16" s="33"/>
      <c r="VMD16" s="33"/>
      <c r="VME16" s="33"/>
      <c r="VMF16" s="33"/>
      <c r="VMG16" s="33"/>
      <c r="VMH16" s="33"/>
      <c r="VMI16" s="33"/>
      <c r="VMJ16" s="33"/>
      <c r="VMK16" s="33"/>
      <c r="VML16" s="33"/>
      <c r="VMM16" s="33"/>
      <c r="VMN16" s="33"/>
      <c r="VMO16" s="33"/>
      <c r="VMP16" s="33"/>
      <c r="VMQ16" s="33"/>
      <c r="VMR16" s="33"/>
      <c r="VMS16" s="33"/>
      <c r="VMT16" s="33"/>
      <c r="VMU16" s="33"/>
      <c r="VMV16" s="33"/>
      <c r="VMW16" s="33"/>
      <c r="VMX16" s="33"/>
      <c r="VMY16" s="33"/>
      <c r="VMZ16" s="33"/>
      <c r="VNA16" s="33"/>
      <c r="VNB16" s="33"/>
      <c r="VNC16" s="33"/>
      <c r="VND16" s="33"/>
      <c r="VNE16" s="33"/>
      <c r="VNF16" s="33"/>
      <c r="VNG16" s="33"/>
      <c r="VNH16" s="33"/>
      <c r="VNI16" s="33"/>
      <c r="VNJ16" s="33"/>
      <c r="VNK16" s="33"/>
      <c r="VNL16" s="33"/>
      <c r="VNM16" s="33"/>
      <c r="VNN16" s="33"/>
      <c r="VNO16" s="33"/>
      <c r="VNP16" s="33"/>
      <c r="VNQ16" s="33"/>
      <c r="VNR16" s="33"/>
      <c r="VNS16" s="33"/>
      <c r="VNT16" s="33"/>
      <c r="VNU16" s="33"/>
      <c r="VNV16" s="33"/>
      <c r="VNW16" s="33"/>
      <c r="VNX16" s="33"/>
      <c r="VNY16" s="33"/>
      <c r="VNZ16" s="33"/>
      <c r="VOA16" s="33"/>
      <c r="VOB16" s="33"/>
      <c r="VOC16" s="33"/>
      <c r="VOD16" s="33"/>
      <c r="VOE16" s="33"/>
      <c r="VOF16" s="33"/>
      <c r="VOG16" s="33"/>
      <c r="VOH16" s="33"/>
      <c r="VOI16" s="33"/>
      <c r="VOJ16" s="33"/>
      <c r="VOK16" s="33"/>
      <c r="VOL16" s="33"/>
      <c r="VOM16" s="33"/>
      <c r="VON16" s="33"/>
      <c r="VOO16" s="33"/>
      <c r="VOP16" s="33"/>
      <c r="VOQ16" s="33"/>
      <c r="VOR16" s="33"/>
      <c r="VOS16" s="33"/>
      <c r="VOT16" s="33"/>
      <c r="VOU16" s="33"/>
      <c r="VOV16" s="33"/>
      <c r="VOW16" s="33"/>
      <c r="VOX16" s="33"/>
      <c r="VOY16" s="33"/>
      <c r="VOZ16" s="33"/>
      <c r="VPA16" s="33"/>
      <c r="VPB16" s="33"/>
      <c r="VPC16" s="33"/>
      <c r="VPD16" s="33"/>
      <c r="VPE16" s="33"/>
      <c r="VPF16" s="33"/>
      <c r="VPG16" s="33"/>
      <c r="VPH16" s="33"/>
      <c r="VPI16" s="33"/>
      <c r="VPJ16" s="33"/>
      <c r="VPK16" s="33"/>
      <c r="VPL16" s="33"/>
      <c r="VPM16" s="33"/>
      <c r="VPN16" s="33"/>
      <c r="VPO16" s="33"/>
      <c r="VPP16" s="33"/>
      <c r="VPQ16" s="33"/>
      <c r="VPR16" s="33"/>
      <c r="VPS16" s="33"/>
      <c r="VPT16" s="33"/>
      <c r="VPU16" s="33"/>
      <c r="VPV16" s="33"/>
      <c r="VPW16" s="33"/>
      <c r="VPX16" s="33"/>
      <c r="VPY16" s="33"/>
      <c r="VPZ16" s="33"/>
      <c r="VQA16" s="33"/>
      <c r="VQB16" s="33"/>
      <c r="VQC16" s="33"/>
      <c r="VQD16" s="33"/>
      <c r="VQE16" s="33"/>
      <c r="VQF16" s="33"/>
      <c r="VQG16" s="33"/>
      <c r="VQH16" s="33"/>
      <c r="VQI16" s="33"/>
      <c r="VQJ16" s="33"/>
      <c r="VQK16" s="33"/>
      <c r="VQL16" s="33"/>
      <c r="VQM16" s="33"/>
      <c r="VQN16" s="33"/>
      <c r="VQO16" s="33"/>
      <c r="VQP16" s="33"/>
      <c r="VQQ16" s="33"/>
      <c r="VQR16" s="33"/>
      <c r="VQS16" s="33"/>
      <c r="VQT16" s="33"/>
      <c r="VQU16" s="33"/>
      <c r="VQV16" s="33"/>
      <c r="VQW16" s="33"/>
      <c r="VQX16" s="33"/>
      <c r="VQY16" s="33"/>
      <c r="VQZ16" s="33"/>
      <c r="VRA16" s="33"/>
      <c r="VRB16" s="33"/>
      <c r="VRC16" s="33"/>
      <c r="VRD16" s="33"/>
      <c r="VRE16" s="33"/>
      <c r="VRF16" s="33"/>
      <c r="VRG16" s="33"/>
      <c r="VRH16" s="33"/>
      <c r="VRI16" s="33"/>
      <c r="VRJ16" s="33"/>
      <c r="VRK16" s="33"/>
      <c r="VRL16" s="33"/>
      <c r="VRM16" s="33"/>
      <c r="VRN16" s="33"/>
      <c r="VRO16" s="33"/>
      <c r="VRP16" s="33"/>
      <c r="VRQ16" s="33"/>
      <c r="VRR16" s="33"/>
      <c r="VRS16" s="33"/>
      <c r="VRT16" s="33"/>
      <c r="VRU16" s="33"/>
      <c r="VRV16" s="33"/>
      <c r="VRW16" s="33"/>
      <c r="VRX16" s="33"/>
      <c r="VRY16" s="33"/>
      <c r="VRZ16" s="33"/>
      <c r="VSA16" s="33"/>
      <c r="VSB16" s="33"/>
      <c r="VSC16" s="33"/>
      <c r="VSD16" s="33"/>
      <c r="VSE16" s="33"/>
      <c r="VSF16" s="33"/>
      <c r="VSG16" s="33"/>
      <c r="VSH16" s="33"/>
      <c r="VSI16" s="33"/>
      <c r="VSJ16" s="33"/>
      <c r="VSK16" s="33"/>
      <c r="VSL16" s="33"/>
      <c r="VSM16" s="33"/>
      <c r="VSN16" s="33"/>
      <c r="VSO16" s="33"/>
      <c r="VSP16" s="33"/>
      <c r="VSQ16" s="33"/>
      <c r="VSR16" s="33"/>
      <c r="VSS16" s="33"/>
      <c r="VST16" s="33"/>
      <c r="VSU16" s="33"/>
      <c r="VSV16" s="33"/>
      <c r="VSW16" s="33"/>
      <c r="VSX16" s="33"/>
      <c r="VSY16" s="33"/>
      <c r="VSZ16" s="33"/>
      <c r="VTA16" s="33"/>
      <c r="VTB16" s="33"/>
      <c r="VTC16" s="33"/>
      <c r="VTD16" s="33"/>
      <c r="VTE16" s="33"/>
      <c r="VTF16" s="33"/>
      <c r="VTG16" s="33"/>
      <c r="VTH16" s="33"/>
      <c r="VTI16" s="33"/>
      <c r="VTJ16" s="33"/>
      <c r="VTK16" s="33"/>
      <c r="VTL16" s="33"/>
      <c r="VTM16" s="33"/>
      <c r="VTN16" s="33"/>
      <c r="VTO16" s="33"/>
      <c r="VTP16" s="33"/>
      <c r="VTQ16" s="33"/>
      <c r="VTR16" s="33"/>
      <c r="VTS16" s="33"/>
      <c r="VTT16" s="33"/>
      <c r="VTU16" s="33"/>
      <c r="VTV16" s="33"/>
      <c r="VTW16" s="33"/>
      <c r="VTX16" s="33"/>
      <c r="VTY16" s="33"/>
      <c r="VTZ16" s="33"/>
      <c r="VUA16" s="33"/>
      <c r="VUB16" s="33"/>
      <c r="VUC16" s="33"/>
      <c r="VUD16" s="33"/>
      <c r="VUE16" s="33"/>
      <c r="VUF16" s="33"/>
      <c r="VUG16" s="33"/>
      <c r="VUH16" s="33"/>
      <c r="VUI16" s="33"/>
      <c r="VUJ16" s="33"/>
      <c r="VUK16" s="33"/>
      <c r="VUL16" s="33"/>
      <c r="VUM16" s="33"/>
      <c r="VUN16" s="33"/>
      <c r="VUO16" s="33"/>
      <c r="VUP16" s="33"/>
      <c r="VUQ16" s="33"/>
      <c r="VUR16" s="33"/>
      <c r="VUS16" s="33"/>
      <c r="VUT16" s="33"/>
      <c r="VUU16" s="33"/>
      <c r="VUV16" s="33"/>
      <c r="VUW16" s="33"/>
      <c r="VUX16" s="33"/>
      <c r="VUY16" s="33"/>
      <c r="VUZ16" s="33"/>
      <c r="VVA16" s="33"/>
      <c r="VVB16" s="33"/>
      <c r="VVC16" s="33"/>
      <c r="VVD16" s="33"/>
      <c r="VVE16" s="33"/>
      <c r="VVF16" s="33"/>
      <c r="VVG16" s="33"/>
      <c r="VVH16" s="33"/>
      <c r="VVI16" s="33"/>
      <c r="VVJ16" s="33"/>
      <c r="VVK16" s="33"/>
      <c r="VVL16" s="33"/>
      <c r="VVM16" s="33"/>
      <c r="VVN16" s="33"/>
      <c r="VVO16" s="33"/>
      <c r="VVP16" s="33"/>
      <c r="VVQ16" s="33"/>
      <c r="VVR16" s="33"/>
      <c r="VVS16" s="33"/>
      <c r="VVT16" s="33"/>
      <c r="VVU16" s="33"/>
      <c r="VVV16" s="33"/>
      <c r="VVW16" s="33"/>
      <c r="VVX16" s="33"/>
      <c r="VVY16" s="33"/>
      <c r="VVZ16" s="33"/>
      <c r="VWA16" s="33"/>
      <c r="VWB16" s="33"/>
      <c r="VWC16" s="33"/>
      <c r="VWD16" s="33"/>
      <c r="VWE16" s="33"/>
      <c r="VWF16" s="33"/>
      <c r="VWG16" s="33"/>
      <c r="VWH16" s="33"/>
      <c r="VWI16" s="33"/>
      <c r="VWJ16" s="33"/>
      <c r="VWK16" s="33"/>
      <c r="VWL16" s="33"/>
      <c r="VWM16" s="33"/>
      <c r="VWN16" s="33"/>
      <c r="VWO16" s="33"/>
      <c r="VWP16" s="33"/>
      <c r="VWQ16" s="33"/>
      <c r="VWR16" s="33"/>
      <c r="VWS16" s="33"/>
      <c r="VWT16" s="33"/>
      <c r="VWU16" s="33"/>
      <c r="VWV16" s="33"/>
      <c r="VWW16" s="33"/>
      <c r="VWX16" s="33"/>
      <c r="VWY16" s="33"/>
      <c r="VWZ16" s="33"/>
      <c r="VXA16" s="33"/>
      <c r="VXB16" s="33"/>
      <c r="VXC16" s="33"/>
      <c r="VXD16" s="33"/>
      <c r="VXE16" s="33"/>
      <c r="VXF16" s="33"/>
      <c r="VXG16" s="33"/>
      <c r="VXH16" s="33"/>
      <c r="VXI16" s="33"/>
      <c r="VXJ16" s="33"/>
      <c r="VXK16" s="33"/>
      <c r="VXL16" s="33"/>
      <c r="VXM16" s="33"/>
      <c r="VXN16" s="33"/>
      <c r="VXO16" s="33"/>
      <c r="VXP16" s="33"/>
      <c r="VXQ16" s="33"/>
      <c r="VXR16" s="33"/>
      <c r="VXS16" s="33"/>
      <c r="VXT16" s="33"/>
      <c r="VXU16" s="33"/>
      <c r="VXV16" s="33"/>
      <c r="VXW16" s="33"/>
      <c r="VXX16" s="33"/>
      <c r="VXY16" s="33"/>
      <c r="VXZ16" s="33"/>
      <c r="VYA16" s="33"/>
      <c r="VYB16" s="33"/>
      <c r="VYC16" s="33"/>
      <c r="VYD16" s="33"/>
      <c r="VYE16" s="33"/>
      <c r="VYF16" s="33"/>
      <c r="VYG16" s="33"/>
      <c r="VYH16" s="33"/>
      <c r="VYI16" s="33"/>
      <c r="VYJ16" s="33"/>
      <c r="VYK16" s="33"/>
      <c r="VYL16" s="33"/>
      <c r="VYM16" s="33"/>
      <c r="VYN16" s="33"/>
      <c r="VYO16" s="33"/>
      <c r="VYP16" s="33"/>
      <c r="VYQ16" s="33"/>
      <c r="VYR16" s="33"/>
      <c r="VYS16" s="33"/>
      <c r="VYT16" s="33"/>
      <c r="VYU16" s="33"/>
      <c r="VYV16" s="33"/>
      <c r="VYW16" s="33"/>
      <c r="VYX16" s="33"/>
      <c r="VYY16" s="33"/>
      <c r="VYZ16" s="33"/>
      <c r="VZA16" s="33"/>
      <c r="VZB16" s="33"/>
      <c r="VZC16" s="33"/>
      <c r="VZD16" s="33"/>
      <c r="VZE16" s="33"/>
      <c r="VZF16" s="33"/>
      <c r="VZG16" s="33"/>
      <c r="VZH16" s="33"/>
      <c r="VZI16" s="33"/>
      <c r="VZJ16" s="33"/>
      <c r="VZK16" s="33"/>
      <c r="VZL16" s="33"/>
      <c r="VZM16" s="33"/>
      <c r="VZN16" s="33"/>
      <c r="VZO16" s="33"/>
      <c r="VZP16" s="33"/>
      <c r="VZQ16" s="33"/>
      <c r="VZR16" s="33"/>
      <c r="VZS16" s="33"/>
      <c r="VZT16" s="33"/>
      <c r="VZU16" s="33"/>
      <c r="VZV16" s="33"/>
      <c r="VZW16" s="33"/>
      <c r="VZX16" s="33"/>
      <c r="VZY16" s="33"/>
      <c r="VZZ16" s="33"/>
      <c r="WAA16" s="33"/>
      <c r="WAB16" s="33"/>
      <c r="WAC16" s="33"/>
      <c r="WAD16" s="33"/>
      <c r="WAE16" s="33"/>
      <c r="WAF16" s="33"/>
      <c r="WAG16" s="33"/>
      <c r="WAH16" s="33"/>
      <c r="WAI16" s="33"/>
      <c r="WAJ16" s="33"/>
      <c r="WAK16" s="33"/>
      <c r="WAL16" s="33"/>
      <c r="WAM16" s="33"/>
      <c r="WAN16" s="33"/>
      <c r="WAO16" s="33"/>
      <c r="WAP16" s="33"/>
      <c r="WAQ16" s="33"/>
      <c r="WAR16" s="33"/>
      <c r="WAS16" s="33"/>
      <c r="WAT16" s="33"/>
      <c r="WAU16" s="33"/>
      <c r="WAV16" s="33"/>
      <c r="WAW16" s="33"/>
      <c r="WAX16" s="33"/>
      <c r="WAY16" s="33"/>
      <c r="WAZ16" s="33"/>
      <c r="WBA16" s="33"/>
      <c r="WBB16" s="33"/>
      <c r="WBC16" s="33"/>
      <c r="WBD16" s="33"/>
      <c r="WBE16" s="33"/>
      <c r="WBF16" s="33"/>
      <c r="WBG16" s="33"/>
      <c r="WBH16" s="33"/>
      <c r="WBI16" s="33"/>
      <c r="WBJ16" s="33"/>
      <c r="WBK16" s="33"/>
      <c r="WBL16" s="33"/>
      <c r="WBM16" s="33"/>
      <c r="WBN16" s="33"/>
      <c r="WBO16" s="33"/>
      <c r="WBP16" s="33"/>
      <c r="WBQ16" s="33"/>
      <c r="WBR16" s="33"/>
      <c r="WBS16" s="33"/>
      <c r="WBT16" s="33"/>
      <c r="WBU16" s="33"/>
      <c r="WBV16" s="33"/>
      <c r="WBW16" s="33"/>
      <c r="WBX16" s="33"/>
      <c r="WBY16" s="33"/>
      <c r="WBZ16" s="33"/>
      <c r="WCA16" s="33"/>
      <c r="WCB16" s="33"/>
      <c r="WCC16" s="33"/>
      <c r="WCD16" s="33"/>
      <c r="WCE16" s="33"/>
      <c r="WCF16" s="33"/>
      <c r="WCG16" s="33"/>
      <c r="WCH16" s="33"/>
      <c r="WCI16" s="33"/>
      <c r="WCJ16" s="33"/>
      <c r="WCK16" s="33"/>
      <c r="WCL16" s="33"/>
      <c r="WCM16" s="33"/>
      <c r="WCN16" s="33"/>
      <c r="WCO16" s="33"/>
      <c r="WCP16" s="33"/>
      <c r="WCQ16" s="33"/>
      <c r="WCR16" s="33"/>
      <c r="WCS16" s="33"/>
      <c r="WCT16" s="33"/>
      <c r="WCU16" s="33"/>
      <c r="WCV16" s="33"/>
      <c r="WCW16" s="33"/>
      <c r="WCX16" s="33"/>
      <c r="WCY16" s="33"/>
      <c r="WCZ16" s="33"/>
      <c r="WDA16" s="33"/>
      <c r="WDB16" s="33"/>
      <c r="WDC16" s="33"/>
      <c r="WDD16" s="33"/>
      <c r="WDE16" s="33"/>
      <c r="WDF16" s="33"/>
      <c r="WDG16" s="33"/>
      <c r="WDH16" s="33"/>
      <c r="WDI16" s="33"/>
      <c r="WDJ16" s="33"/>
      <c r="WDK16" s="33"/>
      <c r="WDL16" s="33"/>
      <c r="WDM16" s="33"/>
      <c r="WDN16" s="33"/>
      <c r="WDO16" s="33"/>
      <c r="WDP16" s="33"/>
      <c r="WDQ16" s="33"/>
      <c r="WDR16" s="33"/>
      <c r="WDS16" s="33"/>
      <c r="WDT16" s="33"/>
      <c r="WDU16" s="33"/>
      <c r="WDV16" s="33"/>
      <c r="WDW16" s="33"/>
      <c r="WDX16" s="33"/>
      <c r="WDY16" s="33"/>
      <c r="WDZ16" s="33"/>
      <c r="WEA16" s="33"/>
      <c r="WEB16" s="33"/>
      <c r="WEC16" s="33"/>
      <c r="WED16" s="33"/>
      <c r="WEE16" s="33"/>
      <c r="WEF16" s="33"/>
      <c r="WEG16" s="33"/>
      <c r="WEH16" s="33"/>
      <c r="WEI16" s="33"/>
      <c r="WEJ16" s="33"/>
      <c r="WEK16" s="33"/>
      <c r="WEL16" s="33"/>
      <c r="WEM16" s="33"/>
      <c r="WEN16" s="33"/>
      <c r="WEO16" s="33"/>
      <c r="WEP16" s="33"/>
      <c r="WEQ16" s="33"/>
      <c r="WER16" s="33"/>
      <c r="WES16" s="33"/>
      <c r="WET16" s="33"/>
      <c r="WEU16" s="33"/>
      <c r="WEV16" s="33"/>
      <c r="WEW16" s="33"/>
      <c r="WEX16" s="33"/>
      <c r="WEY16" s="33"/>
      <c r="WEZ16" s="33"/>
      <c r="WFA16" s="33"/>
      <c r="WFB16" s="33"/>
      <c r="WFC16" s="33"/>
      <c r="WFD16" s="33"/>
      <c r="WFE16" s="33"/>
      <c r="WFF16" s="33"/>
      <c r="WFG16" s="33"/>
      <c r="WFH16" s="33"/>
      <c r="WFI16" s="33"/>
      <c r="WFJ16" s="33"/>
      <c r="WFK16" s="33"/>
      <c r="WFL16" s="33"/>
      <c r="WFM16" s="33"/>
      <c r="WFN16" s="33"/>
      <c r="WFO16" s="33"/>
      <c r="WFP16" s="33"/>
      <c r="WFQ16" s="33"/>
      <c r="WFR16" s="33"/>
      <c r="WFS16" s="33"/>
      <c r="WFT16" s="33"/>
      <c r="WFU16" s="33"/>
      <c r="WFV16" s="33"/>
      <c r="WFW16" s="33"/>
      <c r="WFX16" s="33"/>
      <c r="WFY16" s="33"/>
      <c r="WFZ16" s="33"/>
      <c r="WGA16" s="33"/>
      <c r="WGB16" s="33"/>
      <c r="WGC16" s="33"/>
      <c r="WGD16" s="33"/>
      <c r="WGE16" s="33"/>
      <c r="WGF16" s="33"/>
      <c r="WGG16" s="33"/>
      <c r="WGH16" s="33"/>
      <c r="WGI16" s="33"/>
      <c r="WGJ16" s="33"/>
      <c r="WGK16" s="33"/>
      <c r="WGL16" s="33"/>
      <c r="WGM16" s="33"/>
      <c r="WGN16" s="33"/>
      <c r="WGO16" s="33"/>
      <c r="WGP16" s="33"/>
      <c r="WGQ16" s="33"/>
      <c r="WGR16" s="33"/>
      <c r="WGS16" s="33"/>
      <c r="WGT16" s="33"/>
      <c r="WGU16" s="33"/>
      <c r="WGV16" s="33"/>
      <c r="WGW16" s="33"/>
      <c r="WGX16" s="33"/>
      <c r="WGY16" s="33"/>
      <c r="WGZ16" s="33"/>
      <c r="WHA16" s="33"/>
      <c r="WHB16" s="33"/>
      <c r="WHC16" s="33"/>
      <c r="WHD16" s="33"/>
      <c r="WHE16" s="33"/>
      <c r="WHF16" s="33"/>
      <c r="WHG16" s="33"/>
      <c r="WHH16" s="33"/>
      <c r="WHI16" s="33"/>
      <c r="WHJ16" s="33"/>
      <c r="WHK16" s="33"/>
      <c r="WHL16" s="33"/>
      <c r="WHM16" s="33"/>
      <c r="WHN16" s="33"/>
      <c r="WHO16" s="33"/>
      <c r="WHP16" s="33"/>
      <c r="WHQ16" s="33"/>
      <c r="WHR16" s="33"/>
      <c r="WHS16" s="33"/>
      <c r="WHT16" s="33"/>
      <c r="WHU16" s="33"/>
      <c r="WHV16" s="33"/>
      <c r="WHW16" s="33"/>
      <c r="WHX16" s="33"/>
      <c r="WHY16" s="33"/>
      <c r="WHZ16" s="33"/>
      <c r="WIA16" s="33"/>
      <c r="WIB16" s="33"/>
      <c r="WIC16" s="33"/>
      <c r="WID16" s="33"/>
      <c r="WIE16" s="33"/>
      <c r="WIF16" s="33"/>
      <c r="WIG16" s="33"/>
      <c r="WIH16" s="33"/>
      <c r="WII16" s="33"/>
      <c r="WIJ16" s="33"/>
      <c r="WIK16" s="33"/>
      <c r="WIL16" s="33"/>
      <c r="WIM16" s="33"/>
      <c r="WIN16" s="33"/>
      <c r="WIO16" s="33"/>
      <c r="WIP16" s="33"/>
      <c r="WIQ16" s="33"/>
      <c r="WIR16" s="33"/>
      <c r="WIS16" s="33"/>
      <c r="WIT16" s="33"/>
      <c r="WIU16" s="33"/>
      <c r="WIV16" s="33"/>
      <c r="WIW16" s="33"/>
      <c r="WIX16" s="33"/>
      <c r="WIY16" s="33"/>
      <c r="WIZ16" s="33"/>
      <c r="WJA16" s="33"/>
      <c r="WJB16" s="33"/>
      <c r="WJC16" s="33"/>
      <c r="WJD16" s="33"/>
      <c r="WJE16" s="33"/>
      <c r="WJF16" s="33"/>
      <c r="WJG16" s="33"/>
      <c r="WJH16" s="33"/>
      <c r="WJI16" s="33"/>
      <c r="WJJ16" s="33"/>
      <c r="WJK16" s="33"/>
      <c r="WJL16" s="33"/>
      <c r="WJM16" s="33"/>
      <c r="WJN16" s="33"/>
      <c r="WJO16" s="33"/>
      <c r="WJP16" s="33"/>
      <c r="WJQ16" s="33"/>
      <c r="WJR16" s="33"/>
      <c r="WJS16" s="33"/>
      <c r="WJT16" s="33"/>
      <c r="WJU16" s="33"/>
      <c r="WJV16" s="33"/>
      <c r="WJW16" s="33"/>
      <c r="WJX16" s="33"/>
      <c r="WJY16" s="33"/>
      <c r="WJZ16" s="33"/>
      <c r="WKA16" s="33"/>
      <c r="WKB16" s="33"/>
      <c r="WKC16" s="33"/>
      <c r="WKD16" s="33"/>
      <c r="WKE16" s="33"/>
      <c r="WKF16" s="33"/>
      <c r="WKG16" s="33"/>
      <c r="WKH16" s="33"/>
      <c r="WKI16" s="33"/>
      <c r="WKJ16" s="33"/>
      <c r="WKK16" s="33"/>
      <c r="WKL16" s="33"/>
      <c r="WKM16" s="33"/>
      <c r="WKN16" s="33"/>
      <c r="WKO16" s="33"/>
      <c r="WKP16" s="33"/>
      <c r="WKQ16" s="33"/>
      <c r="WKR16" s="33"/>
      <c r="WKS16" s="33"/>
      <c r="WKT16" s="33"/>
      <c r="WKU16" s="33"/>
      <c r="WKV16" s="33"/>
      <c r="WKW16" s="33"/>
      <c r="WKX16" s="33"/>
      <c r="WKY16" s="33"/>
      <c r="WKZ16" s="33"/>
      <c r="WLA16" s="33"/>
      <c r="WLB16" s="33"/>
      <c r="WLC16" s="33"/>
      <c r="WLD16" s="33"/>
      <c r="WLE16" s="33"/>
      <c r="WLF16" s="33"/>
      <c r="WLG16" s="33"/>
      <c r="WLH16" s="33"/>
      <c r="WLI16" s="33"/>
      <c r="WLJ16" s="33"/>
      <c r="WLK16" s="33"/>
      <c r="WLL16" s="33"/>
      <c r="WLM16" s="33"/>
      <c r="WLN16" s="33"/>
      <c r="WLO16" s="33"/>
      <c r="WLP16" s="33"/>
      <c r="WLQ16" s="33"/>
      <c r="WLR16" s="33"/>
      <c r="WLS16" s="33"/>
      <c r="WLT16" s="33"/>
      <c r="WLU16" s="33"/>
      <c r="WLV16" s="33"/>
      <c r="WLW16" s="33"/>
      <c r="WLX16" s="33"/>
      <c r="WLY16" s="33"/>
      <c r="WLZ16" s="33"/>
      <c r="WMA16" s="33"/>
      <c r="WMB16" s="33"/>
      <c r="WMC16" s="33"/>
      <c r="WMD16" s="33"/>
      <c r="WME16" s="33"/>
      <c r="WMF16" s="33"/>
      <c r="WMG16" s="33"/>
      <c r="WMH16" s="33"/>
      <c r="WMI16" s="33"/>
      <c r="WMJ16" s="33"/>
      <c r="WMK16" s="33"/>
      <c r="WML16" s="33"/>
      <c r="WMM16" s="33"/>
      <c r="WMN16" s="33"/>
      <c r="WMO16" s="33"/>
      <c r="WMP16" s="33"/>
      <c r="WMQ16" s="33"/>
      <c r="WMR16" s="33"/>
      <c r="WMS16" s="33"/>
      <c r="WMT16" s="33"/>
      <c r="WMU16" s="33"/>
      <c r="WMV16" s="33"/>
      <c r="WMW16" s="33"/>
      <c r="WMX16" s="33"/>
      <c r="WMY16" s="33"/>
      <c r="WMZ16" s="33"/>
      <c r="WNA16" s="33"/>
      <c r="WNB16" s="33"/>
      <c r="WNC16" s="33"/>
      <c r="WND16" s="33"/>
      <c r="WNE16" s="33"/>
      <c r="WNF16" s="33"/>
      <c r="WNG16" s="33"/>
      <c r="WNH16" s="33"/>
      <c r="WNI16" s="33"/>
      <c r="WNJ16" s="33"/>
      <c r="WNK16" s="33"/>
      <c r="WNL16" s="33"/>
      <c r="WNM16" s="33"/>
      <c r="WNN16" s="33"/>
      <c r="WNO16" s="33"/>
      <c r="WNP16" s="33"/>
      <c r="WNQ16" s="33"/>
      <c r="WNR16" s="33"/>
      <c r="WNS16" s="33"/>
      <c r="WNT16" s="33"/>
      <c r="WNU16" s="33"/>
      <c r="WNV16" s="33"/>
      <c r="WNW16" s="33"/>
      <c r="WNX16" s="33"/>
      <c r="WNY16" s="33"/>
      <c r="WNZ16" s="33"/>
      <c r="WOA16" s="33"/>
      <c r="WOB16" s="33"/>
      <c r="WOC16" s="33"/>
      <c r="WOD16" s="33"/>
      <c r="WOE16" s="33"/>
      <c r="WOF16" s="33"/>
      <c r="WOG16" s="33"/>
      <c r="WOH16" s="33"/>
      <c r="WOI16" s="33"/>
      <c r="WOJ16" s="33"/>
      <c r="WOK16" s="33"/>
      <c r="WOL16" s="33"/>
      <c r="WOM16" s="33"/>
      <c r="WON16" s="33"/>
      <c r="WOO16" s="33"/>
      <c r="WOP16" s="33"/>
      <c r="WOQ16" s="33"/>
      <c r="WOR16" s="33"/>
      <c r="WOS16" s="33"/>
      <c r="WOT16" s="33"/>
      <c r="WOU16" s="33"/>
      <c r="WOV16" s="33"/>
      <c r="WOW16" s="33"/>
      <c r="WOX16" s="33"/>
      <c r="WOY16" s="33"/>
      <c r="WOZ16" s="33"/>
      <c r="WPA16" s="33"/>
      <c r="WPB16" s="33"/>
      <c r="WPC16" s="33"/>
      <c r="WPD16" s="33"/>
      <c r="WPE16" s="33"/>
      <c r="WPF16" s="33"/>
      <c r="WPG16" s="33"/>
      <c r="WPH16" s="33"/>
      <c r="WPI16" s="33"/>
      <c r="WPJ16" s="33"/>
      <c r="WPK16" s="33"/>
      <c r="WPL16" s="33"/>
      <c r="WPM16" s="33"/>
      <c r="WPN16" s="33"/>
      <c r="WPO16" s="33"/>
      <c r="WPP16" s="33"/>
      <c r="WPQ16" s="33"/>
      <c r="WPR16" s="33"/>
      <c r="WPS16" s="33"/>
      <c r="WPT16" s="33"/>
      <c r="WPU16" s="33"/>
      <c r="WPV16" s="33"/>
      <c r="WPW16" s="33"/>
      <c r="WPX16" s="33"/>
      <c r="WPY16" s="33"/>
      <c r="WPZ16" s="33"/>
      <c r="WQA16" s="33"/>
      <c r="WQB16" s="33"/>
      <c r="WQC16" s="33"/>
      <c r="WQD16" s="33"/>
      <c r="WQE16" s="33"/>
      <c r="WQF16" s="33"/>
      <c r="WQG16" s="33"/>
      <c r="WQH16" s="33"/>
      <c r="WQI16" s="33"/>
      <c r="WQJ16" s="33"/>
      <c r="WQK16" s="33"/>
      <c r="WQL16" s="33"/>
      <c r="WQM16" s="33"/>
      <c r="WQN16" s="33"/>
      <c r="WQO16" s="33"/>
      <c r="WQP16" s="33"/>
      <c r="WQQ16" s="33"/>
      <c r="WQR16" s="33"/>
      <c r="WQS16" s="33"/>
      <c r="WQT16" s="33"/>
      <c r="WQU16" s="33"/>
      <c r="WQV16" s="33"/>
      <c r="WQW16" s="33"/>
      <c r="WQX16" s="33"/>
      <c r="WQY16" s="33"/>
      <c r="WQZ16" s="33"/>
      <c r="WRA16" s="33"/>
      <c r="WRB16" s="33"/>
      <c r="WRC16" s="33"/>
      <c r="WRD16" s="33"/>
      <c r="WRE16" s="33"/>
      <c r="WRF16" s="33"/>
      <c r="WRG16" s="33"/>
      <c r="WRH16" s="33"/>
      <c r="WRI16" s="33"/>
      <c r="WRJ16" s="33"/>
      <c r="WRK16" s="33"/>
      <c r="WRL16" s="33"/>
      <c r="WRM16" s="33"/>
      <c r="WRN16" s="33"/>
      <c r="WRO16" s="33"/>
      <c r="WRP16" s="33"/>
      <c r="WRQ16" s="33"/>
      <c r="WRR16" s="33"/>
      <c r="WRS16" s="33"/>
      <c r="WRT16" s="33"/>
      <c r="WRU16" s="33"/>
      <c r="WRV16" s="33"/>
      <c r="WRW16" s="33"/>
      <c r="WRX16" s="33"/>
      <c r="WRY16" s="33"/>
      <c r="WRZ16" s="33"/>
      <c r="WSA16" s="33"/>
      <c r="WSB16" s="33"/>
      <c r="WSC16" s="33"/>
      <c r="WSD16" s="33"/>
      <c r="WSE16" s="33"/>
      <c r="WSF16" s="33"/>
      <c r="WSG16" s="33"/>
      <c r="WSH16" s="33"/>
      <c r="WSI16" s="33"/>
      <c r="WSJ16" s="33"/>
      <c r="WSK16" s="33"/>
      <c r="WSL16" s="33"/>
      <c r="WSM16" s="33"/>
      <c r="WSN16" s="33"/>
      <c r="WSO16" s="33"/>
      <c r="WSP16" s="33"/>
      <c r="WSQ16" s="33"/>
      <c r="WSR16" s="33"/>
      <c r="WSS16" s="33"/>
      <c r="WST16" s="33"/>
      <c r="WSU16" s="33"/>
      <c r="WSV16" s="33"/>
      <c r="WSW16" s="33"/>
      <c r="WSX16" s="33"/>
      <c r="WSY16" s="33"/>
      <c r="WSZ16" s="33"/>
      <c r="WTA16" s="33"/>
      <c r="WTB16" s="33"/>
      <c r="WTC16" s="33"/>
      <c r="WTD16" s="33"/>
      <c r="WTE16" s="33"/>
      <c r="WTF16" s="33"/>
      <c r="WTG16" s="33"/>
      <c r="WTH16" s="33"/>
      <c r="WTI16" s="33"/>
      <c r="WTJ16" s="33"/>
      <c r="WTK16" s="33"/>
      <c r="WTL16" s="33"/>
      <c r="WTM16" s="33"/>
      <c r="WTN16" s="33"/>
      <c r="WTO16" s="33"/>
      <c r="WTP16" s="33"/>
      <c r="WTQ16" s="33"/>
      <c r="WTR16" s="33"/>
      <c r="WTS16" s="33"/>
      <c r="WTT16" s="33"/>
      <c r="WTU16" s="33"/>
      <c r="WTV16" s="33"/>
      <c r="WTW16" s="33"/>
      <c r="WTX16" s="33"/>
      <c r="WTY16" s="33"/>
      <c r="WTZ16" s="33"/>
      <c r="WUA16" s="33"/>
      <c r="WUB16" s="33"/>
      <c r="WUC16" s="33"/>
      <c r="WUD16" s="33"/>
      <c r="WUE16" s="33"/>
      <c r="WUF16" s="33"/>
      <c r="WUG16" s="33"/>
      <c r="WUH16" s="33"/>
      <c r="WUI16" s="33"/>
      <c r="WUJ16" s="33"/>
      <c r="WUK16" s="33"/>
      <c r="WUL16" s="33"/>
      <c r="WUM16" s="33"/>
      <c r="WUN16" s="33"/>
      <c r="WUO16" s="33"/>
      <c r="WUP16" s="33"/>
      <c r="WUQ16" s="33"/>
      <c r="WUR16" s="33"/>
      <c r="WUS16" s="33"/>
      <c r="WUT16" s="33"/>
      <c r="WUU16" s="33"/>
      <c r="WUV16" s="33"/>
      <c r="WUW16" s="33"/>
      <c r="WUX16" s="33"/>
      <c r="WUY16" s="33"/>
      <c r="WUZ16" s="33"/>
      <c r="WVA16" s="33"/>
      <c r="WVB16" s="33"/>
      <c r="WVC16" s="33"/>
      <c r="WVD16" s="33"/>
      <c r="WVE16" s="33"/>
      <c r="WVF16" s="33"/>
      <c r="WVG16" s="33"/>
      <c r="WVH16" s="33"/>
      <c r="WVI16" s="33"/>
      <c r="WVJ16" s="33"/>
      <c r="WVK16" s="33"/>
      <c r="WVL16" s="33"/>
      <c r="WVM16" s="33"/>
      <c r="WVN16" s="33"/>
      <c r="WVO16" s="33"/>
      <c r="WVP16" s="33"/>
      <c r="WVQ16" s="33"/>
      <c r="WVR16" s="33"/>
      <c r="WVS16" s="33"/>
      <c r="WVT16" s="33"/>
      <c r="WVU16" s="33"/>
      <c r="WVV16" s="33"/>
      <c r="WVW16" s="33"/>
      <c r="WVX16" s="33"/>
      <c r="WVY16" s="33"/>
      <c r="WVZ16" s="33"/>
      <c r="WWA16" s="33"/>
      <c r="WWB16" s="33"/>
      <c r="WWC16" s="33"/>
      <c r="WWD16" s="33"/>
      <c r="WWE16" s="33"/>
      <c r="WWF16" s="33"/>
      <c r="WWG16" s="33"/>
      <c r="WWH16" s="33"/>
      <c r="WWI16" s="33"/>
      <c r="WWJ16" s="33"/>
      <c r="WWK16" s="33"/>
      <c r="WWL16" s="33"/>
      <c r="WWM16" s="33"/>
      <c r="WWN16" s="33"/>
      <c r="WWO16" s="33"/>
      <c r="WWP16" s="33"/>
      <c r="WWQ16" s="33"/>
      <c r="WWR16" s="33"/>
      <c r="WWS16" s="33"/>
      <c r="WWT16" s="33"/>
      <c r="WWU16" s="33"/>
      <c r="WWV16" s="33"/>
      <c r="WWW16" s="33"/>
      <c r="WWX16" s="33"/>
      <c r="WWY16" s="33"/>
      <c r="WWZ16" s="33"/>
      <c r="WXA16" s="33"/>
      <c r="WXB16" s="33"/>
      <c r="WXC16" s="33"/>
      <c r="WXD16" s="33"/>
      <c r="WXE16" s="33"/>
      <c r="WXF16" s="33"/>
      <c r="WXG16" s="33"/>
      <c r="WXH16" s="33"/>
      <c r="WXI16" s="33"/>
      <c r="WXJ16" s="33"/>
      <c r="WXK16" s="33"/>
      <c r="WXL16" s="33"/>
      <c r="WXM16" s="33"/>
      <c r="WXN16" s="33"/>
      <c r="WXO16" s="33"/>
      <c r="WXP16" s="33"/>
      <c r="WXQ16" s="33"/>
      <c r="WXR16" s="33"/>
      <c r="WXS16" s="33"/>
      <c r="WXT16" s="33"/>
      <c r="WXU16" s="33"/>
      <c r="WXV16" s="33"/>
      <c r="WXW16" s="33"/>
      <c r="WXX16" s="33"/>
      <c r="WXY16" s="33"/>
      <c r="WXZ16" s="33"/>
      <c r="WYA16" s="33"/>
      <c r="WYB16" s="33"/>
      <c r="WYC16" s="33"/>
      <c r="WYD16" s="33"/>
      <c r="WYE16" s="33"/>
      <c r="WYF16" s="33"/>
      <c r="WYG16" s="33"/>
      <c r="WYH16" s="33"/>
      <c r="WYI16" s="33"/>
      <c r="WYJ16" s="33"/>
      <c r="WYK16" s="33"/>
      <c r="WYL16" s="33"/>
      <c r="WYM16" s="33"/>
      <c r="WYN16" s="33"/>
      <c r="WYO16" s="33"/>
      <c r="WYP16" s="33"/>
      <c r="WYQ16" s="33"/>
      <c r="WYR16" s="33"/>
      <c r="WYS16" s="33"/>
      <c r="WYT16" s="33"/>
      <c r="WYU16" s="33"/>
      <c r="WYV16" s="33"/>
      <c r="WYW16" s="33"/>
      <c r="WYX16" s="33"/>
      <c r="WYY16" s="33"/>
      <c r="WYZ16" s="33"/>
      <c r="WZA16" s="33"/>
      <c r="WZB16" s="33"/>
      <c r="WZC16" s="33"/>
      <c r="WZD16" s="33"/>
      <c r="WZE16" s="33"/>
      <c r="WZF16" s="33"/>
      <c r="WZG16" s="33"/>
      <c r="WZH16" s="33"/>
      <c r="WZI16" s="33"/>
      <c r="WZJ16" s="33"/>
      <c r="WZK16" s="33"/>
      <c r="WZL16" s="33"/>
      <c r="WZM16" s="33"/>
      <c r="WZN16" s="33"/>
      <c r="WZO16" s="33"/>
      <c r="WZP16" s="33"/>
      <c r="WZQ16" s="33"/>
      <c r="WZR16" s="33"/>
      <c r="WZS16" s="33"/>
      <c r="WZT16" s="33"/>
      <c r="WZU16" s="33"/>
      <c r="WZV16" s="33"/>
      <c r="WZW16" s="33"/>
      <c r="WZX16" s="33"/>
      <c r="WZY16" s="33"/>
      <c r="WZZ16" s="33"/>
      <c r="XAA16" s="33"/>
      <c r="XAB16" s="33"/>
      <c r="XAC16" s="33"/>
      <c r="XAD16" s="33"/>
      <c r="XAE16" s="33"/>
      <c r="XAF16" s="33"/>
      <c r="XAG16" s="33"/>
      <c r="XAH16" s="33"/>
      <c r="XAI16" s="33"/>
      <c r="XAJ16" s="33"/>
      <c r="XAK16" s="33"/>
      <c r="XAL16" s="33"/>
      <c r="XAM16" s="33"/>
      <c r="XAN16" s="33"/>
      <c r="XAO16" s="33"/>
      <c r="XAP16" s="33"/>
      <c r="XAQ16" s="33"/>
      <c r="XAR16" s="33"/>
      <c r="XAS16" s="33"/>
      <c r="XAT16" s="33"/>
      <c r="XAU16" s="33"/>
      <c r="XAV16" s="33"/>
      <c r="XAW16" s="33"/>
      <c r="XAX16" s="33"/>
      <c r="XAY16" s="33"/>
      <c r="XAZ16" s="33"/>
      <c r="XBA16" s="33"/>
      <c r="XBB16" s="33"/>
      <c r="XBC16" s="33"/>
      <c r="XBD16" s="33"/>
      <c r="XBE16" s="33"/>
      <c r="XBF16" s="33"/>
      <c r="XBG16" s="33"/>
      <c r="XBH16" s="33"/>
      <c r="XBI16" s="33"/>
      <c r="XBJ16" s="33"/>
      <c r="XBK16" s="33"/>
      <c r="XBL16" s="33"/>
      <c r="XBM16" s="33"/>
      <c r="XBN16" s="33"/>
      <c r="XBO16" s="33"/>
      <c r="XBP16" s="33"/>
      <c r="XBQ16" s="33"/>
      <c r="XBR16" s="33"/>
      <c r="XBS16" s="33"/>
      <c r="XBT16" s="33"/>
      <c r="XBU16" s="33"/>
      <c r="XBV16" s="33"/>
      <c r="XBW16" s="33"/>
      <c r="XBX16" s="33"/>
      <c r="XBY16" s="33"/>
      <c r="XBZ16" s="33"/>
      <c r="XCA16" s="33"/>
      <c r="XCB16" s="33"/>
      <c r="XCC16" s="33"/>
      <c r="XCD16" s="33"/>
      <c r="XCE16" s="33"/>
      <c r="XCF16" s="33"/>
      <c r="XCG16" s="33"/>
      <c r="XCH16" s="33"/>
      <c r="XCI16" s="33"/>
      <c r="XCJ16" s="33"/>
      <c r="XCK16" s="33"/>
      <c r="XCL16" s="33"/>
      <c r="XCM16" s="33"/>
      <c r="XCN16" s="33"/>
      <c r="XCO16" s="33"/>
      <c r="XCP16" s="33"/>
      <c r="XCQ16" s="33"/>
      <c r="XCR16" s="33"/>
      <c r="XCS16" s="33"/>
      <c r="XCT16" s="33"/>
      <c r="XCU16" s="33"/>
      <c r="XCV16" s="33"/>
      <c r="XCW16" s="33"/>
      <c r="XCX16" s="33"/>
      <c r="XCY16" s="33"/>
      <c r="XCZ16" s="33"/>
      <c r="XDA16" s="33"/>
      <c r="XDB16" s="33"/>
      <c r="XDC16" s="33"/>
      <c r="XDD16" s="33"/>
      <c r="XDE16" s="33"/>
      <c r="XDF16" s="33"/>
      <c r="XDG16" s="33"/>
      <c r="XDH16" s="33"/>
      <c r="XDI16" s="33"/>
      <c r="XDJ16" s="33"/>
      <c r="XDK16" s="33"/>
      <c r="XDL16" s="33"/>
      <c r="XDM16" s="33"/>
      <c r="XDN16" s="33"/>
      <c r="XDO16" s="33"/>
      <c r="XDP16" s="33"/>
      <c r="XDQ16" s="33"/>
      <c r="XDR16" s="33"/>
      <c r="XDS16" s="33"/>
      <c r="XDT16" s="33"/>
      <c r="XDU16" s="33"/>
      <c r="XDV16" s="33"/>
      <c r="XDW16" s="33"/>
      <c r="XDX16" s="33"/>
      <c r="XDY16" s="33"/>
      <c r="XDZ16" s="33"/>
      <c r="XEA16" s="33"/>
      <c r="XEB16" s="33"/>
      <c r="XEC16" s="33"/>
      <c r="XED16" s="33"/>
      <c r="XEE16" s="33"/>
      <c r="XEF16" s="33"/>
      <c r="XEG16" s="33"/>
      <c r="XEH16" s="33"/>
      <c r="XEI16" s="33"/>
      <c r="XEJ16" s="33"/>
      <c r="XEK16" s="33"/>
      <c r="XEL16" s="33"/>
      <c r="XEM16" s="33"/>
      <c r="XEN16" s="33"/>
      <c r="XEO16" s="33"/>
      <c r="XEP16" s="33"/>
      <c r="XEQ16" s="33"/>
      <c r="XER16" s="33"/>
      <c r="XES16" s="33"/>
      <c r="XET16" s="33"/>
      <c r="XEU16" s="33"/>
      <c r="XEV16" s="33"/>
      <c r="XEW16" s="33"/>
      <c r="XEX16" s="33"/>
      <c r="XEY16" s="33"/>
      <c r="XEZ16" s="33"/>
      <c r="XFA16" s="33"/>
      <c r="XFB16" s="33"/>
      <c r="XFC16" s="33"/>
      <c r="XFD16" s="33"/>
    </row>
    <row r="17" spans="1:16384" x14ac:dyDescent="0.2">
      <c r="A17" t="s">
        <v>90</v>
      </c>
      <c r="B17" s="33" t="s">
        <v>313</v>
      </c>
      <c r="C17" s="33" t="s">
        <v>3637</v>
      </c>
      <c r="D17" s="33" t="s">
        <v>232</v>
      </c>
      <c r="E17" s="33" t="s">
        <v>233</v>
      </c>
      <c r="F17" s="33">
        <v>43.8</v>
      </c>
      <c r="G17" s="33">
        <v>0</v>
      </c>
      <c r="H17" s="33">
        <v>0</v>
      </c>
      <c r="I17" s="33">
        <v>43.3</v>
      </c>
      <c r="J17" s="33">
        <v>0</v>
      </c>
      <c r="K17" s="33">
        <v>0</v>
      </c>
      <c r="L17" s="33">
        <v>14.9</v>
      </c>
      <c r="M17" s="33">
        <v>7</v>
      </c>
      <c r="N17" s="33">
        <v>47</v>
      </c>
      <c r="O17" s="33">
        <v>46.8</v>
      </c>
      <c r="P17" s="33">
        <v>22</v>
      </c>
      <c r="Q17" s="33">
        <v>47</v>
      </c>
      <c r="R17" s="33">
        <v>8.5</v>
      </c>
      <c r="S17" s="33">
        <v>0</v>
      </c>
      <c r="T17" s="33">
        <v>0</v>
      </c>
      <c r="U17" s="33">
        <v>8.6999999999999993</v>
      </c>
      <c r="V17" s="33">
        <v>0</v>
      </c>
      <c r="W17" s="33">
        <v>0</v>
      </c>
      <c r="X17" s="33">
        <v>68.900000000000006</v>
      </c>
      <c r="Y17" s="33">
        <v>252</v>
      </c>
      <c r="Z17" s="33">
        <v>366</v>
      </c>
      <c r="AA17" s="33">
        <v>366</v>
      </c>
      <c r="AB17" s="33">
        <v>0</v>
      </c>
      <c r="AC17" s="33">
        <v>0</v>
      </c>
      <c r="AD17" s="33"/>
      <c r="AE17" s="33"/>
      <c r="AF17" s="33"/>
      <c r="AG17" s="33"/>
      <c r="AH17" s="33"/>
      <c r="AI17" s="33"/>
      <c r="AJ17" s="33"/>
      <c r="AK17" s="33"/>
      <c r="AL17" s="33"/>
      <c r="AM17" s="33">
        <v>17.48</v>
      </c>
      <c r="AN17" s="33">
        <v>12899</v>
      </c>
      <c r="AO17" s="33">
        <v>738</v>
      </c>
      <c r="AP17" s="33">
        <v>2.02</v>
      </c>
      <c r="AQ17" s="33">
        <v>738</v>
      </c>
      <c r="AR17" s="33">
        <v>366</v>
      </c>
      <c r="AS17" s="33">
        <v>12.1</v>
      </c>
      <c r="AT17" s="33">
        <v>132</v>
      </c>
      <c r="AU17" s="33">
        <v>1095</v>
      </c>
      <c r="AV17" s="33">
        <v>4.0999999999999996</v>
      </c>
      <c r="AW17" s="33">
        <v>2</v>
      </c>
      <c r="AX17" s="33">
        <v>49</v>
      </c>
      <c r="AY17" s="33">
        <v>4.9000000000000004</v>
      </c>
      <c r="AZ17" s="33">
        <v>5</v>
      </c>
      <c r="BA17" s="33">
        <v>103</v>
      </c>
      <c r="BB17" s="33">
        <v>6.3</v>
      </c>
      <c r="BC17" s="33">
        <v>6</v>
      </c>
      <c r="BD17" s="33">
        <v>96</v>
      </c>
      <c r="BE17" s="33">
        <v>56</v>
      </c>
      <c r="BF17" s="33">
        <v>0</v>
      </c>
      <c r="BG17" s="33">
        <v>0</v>
      </c>
      <c r="BH17" s="33">
        <v>-11</v>
      </c>
      <c r="BI17" s="33">
        <v>0</v>
      </c>
      <c r="BJ17" s="33">
        <v>0</v>
      </c>
      <c r="BK17" s="33">
        <v>39</v>
      </c>
      <c r="BL17" s="33">
        <v>0</v>
      </c>
      <c r="BM17" s="33">
        <v>0</v>
      </c>
      <c r="BN17" s="33">
        <v>-17</v>
      </c>
      <c r="BO17" s="33">
        <v>0</v>
      </c>
      <c r="BP17" s="33">
        <v>0</v>
      </c>
      <c r="BQ17" s="33"/>
      <c r="BR17" s="33"/>
      <c r="BS17" s="33"/>
      <c r="BT17" s="33"/>
      <c r="BU17" s="33"/>
      <c r="BV17" s="33"/>
      <c r="BW17" s="33">
        <v>13.9</v>
      </c>
      <c r="BX17" s="33">
        <v>5</v>
      </c>
      <c r="BY17" s="33">
        <v>36</v>
      </c>
      <c r="BZ17" s="33">
        <v>14.5</v>
      </c>
      <c r="CA17" s="33">
        <v>11</v>
      </c>
      <c r="CB17" s="33">
        <v>76</v>
      </c>
      <c r="CC17" s="33">
        <v>6.3</v>
      </c>
      <c r="CD17" s="33">
        <v>2</v>
      </c>
      <c r="CE17" s="33">
        <v>32</v>
      </c>
      <c r="CF17" s="33">
        <v>15.8</v>
      </c>
      <c r="CG17" s="33">
        <v>12</v>
      </c>
      <c r="CH17" s="33">
        <v>76</v>
      </c>
      <c r="CI17" s="33">
        <v>72</v>
      </c>
      <c r="CJ17" s="33">
        <v>51</v>
      </c>
      <c r="CK17" s="33">
        <v>71</v>
      </c>
      <c r="CL17" s="33">
        <v>-3</v>
      </c>
      <c r="CM17" s="33">
        <v>0</v>
      </c>
      <c r="CN17" s="33">
        <v>0</v>
      </c>
      <c r="CO17" s="33">
        <v>68</v>
      </c>
      <c r="CP17" s="33">
        <v>25</v>
      </c>
      <c r="CQ17" s="33">
        <v>37</v>
      </c>
      <c r="CR17" s="33">
        <v>-1</v>
      </c>
      <c r="CS17" s="33">
        <v>0</v>
      </c>
      <c r="CT17" s="33">
        <v>0</v>
      </c>
      <c r="CU17" s="33">
        <v>76</v>
      </c>
      <c r="CV17" s="33">
        <v>26</v>
      </c>
      <c r="CW17" s="33">
        <v>34</v>
      </c>
      <c r="CX17" s="33">
        <v>-6</v>
      </c>
      <c r="CY17" s="33">
        <v>0</v>
      </c>
      <c r="CZ17" s="33">
        <v>0</v>
      </c>
      <c r="DA17" s="33">
        <v>85.7</v>
      </c>
      <c r="DB17" s="33">
        <v>42</v>
      </c>
      <c r="DC17" s="33">
        <v>49</v>
      </c>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c r="GH17" s="33"/>
      <c r="GI17" s="33"/>
      <c r="GJ17" s="33"/>
      <c r="GK17" s="33"/>
      <c r="GL17" s="33"/>
      <c r="GM17" s="33"/>
      <c r="GN17" s="33"/>
      <c r="GO17" s="33"/>
      <c r="GP17" s="33"/>
      <c r="GQ17" s="33"/>
      <c r="GR17" s="33"/>
      <c r="GS17" s="33"/>
      <c r="GT17" s="33"/>
      <c r="GU17" s="33"/>
      <c r="GV17" s="33"/>
      <c r="GW17" s="33"/>
      <c r="GX17" s="33"/>
      <c r="GY17" s="33"/>
      <c r="GZ17" s="33"/>
      <c r="HA17" s="33"/>
      <c r="HB17" s="33"/>
      <c r="HC17" s="33"/>
      <c r="HD17" s="33"/>
      <c r="HE17" s="33"/>
      <c r="HF17" s="33"/>
      <c r="HG17" s="33"/>
      <c r="HH17" s="33"/>
      <c r="HI17" s="33"/>
      <c r="HJ17" s="33"/>
      <c r="HK17" s="33"/>
      <c r="HL17" s="33"/>
      <c r="HM17" s="33"/>
      <c r="HN17" s="33"/>
      <c r="HO17" s="33"/>
      <c r="HP17" s="33"/>
      <c r="HQ17" s="33"/>
      <c r="HR17" s="33"/>
      <c r="HS17" s="33"/>
      <c r="HT17" s="33"/>
      <c r="HU17" s="33"/>
      <c r="HV17" s="33"/>
      <c r="HW17" s="33"/>
      <c r="HX17" s="33"/>
      <c r="HY17" s="33"/>
      <c r="HZ17" s="33"/>
      <c r="IA17" s="33"/>
      <c r="IB17" s="33"/>
      <c r="IC17" s="33"/>
      <c r="ID17" s="33"/>
      <c r="IE17" s="33"/>
      <c r="IF17" s="33"/>
      <c r="IG17" s="33"/>
      <c r="IH17" s="33"/>
      <c r="II17" s="33"/>
      <c r="IJ17" s="33"/>
      <c r="IK17" s="33"/>
      <c r="IL17" s="33"/>
      <c r="IM17" s="33"/>
      <c r="IN17" s="33"/>
      <c r="IO17" s="33"/>
      <c r="IP17" s="33"/>
      <c r="IQ17" s="33"/>
      <c r="IR17" s="33"/>
      <c r="IS17" s="33"/>
      <c r="IT17" s="33"/>
      <c r="IU17" s="33"/>
      <c r="IV17" s="33"/>
      <c r="IW17" s="33"/>
      <c r="IX17" s="33"/>
      <c r="IY17" s="33"/>
      <c r="IZ17" s="33"/>
      <c r="JA17" s="33"/>
      <c r="JB17" s="33"/>
      <c r="JC17" s="33"/>
      <c r="JD17" s="33"/>
      <c r="JE17" s="33"/>
      <c r="JF17" s="33"/>
      <c r="JG17" s="33"/>
      <c r="JH17" s="33"/>
      <c r="JI17" s="33"/>
      <c r="JJ17" s="33"/>
      <c r="JK17" s="33"/>
      <c r="JL17" s="33"/>
      <c r="JM17" s="33"/>
      <c r="JN17" s="33"/>
      <c r="JO17" s="33"/>
      <c r="JP17" s="33"/>
      <c r="JQ17" s="33"/>
      <c r="JR17" s="33"/>
      <c r="JS17" s="33"/>
      <c r="JT17" s="33"/>
      <c r="JU17" s="33"/>
      <c r="JV17" s="33"/>
      <c r="JW17" s="33"/>
      <c r="JX17" s="33"/>
      <c r="JY17" s="33"/>
      <c r="JZ17" s="33"/>
      <c r="KA17" s="33"/>
      <c r="KB17" s="33"/>
      <c r="KC17" s="33"/>
      <c r="KD17" s="33"/>
      <c r="KE17" s="33"/>
      <c r="KF17" s="33"/>
      <c r="KG17" s="33"/>
      <c r="KH17" s="33"/>
      <c r="KI17" s="33"/>
      <c r="KJ17" s="33"/>
      <c r="KK17" s="33"/>
      <c r="KL17" s="33"/>
      <c r="KM17" s="33"/>
      <c r="KN17" s="33"/>
      <c r="KO17" s="33"/>
      <c r="KP17" s="33"/>
      <c r="KQ17" s="33"/>
      <c r="KR17" s="33"/>
      <c r="KS17" s="33"/>
      <c r="KT17" s="33"/>
      <c r="KU17" s="33"/>
      <c r="KV17" s="33"/>
      <c r="KW17" s="33"/>
      <c r="KX17" s="33"/>
      <c r="KY17" s="33"/>
      <c r="KZ17" s="33"/>
      <c r="LA17" s="33"/>
      <c r="LB17" s="33"/>
      <c r="LC17" s="33"/>
      <c r="LD17" s="33"/>
      <c r="LE17" s="33"/>
      <c r="LF17" s="33"/>
      <c r="LG17" s="33"/>
      <c r="LH17" s="33"/>
      <c r="LI17" s="33"/>
      <c r="LJ17" s="33"/>
      <c r="LK17" s="33"/>
      <c r="LL17" s="33"/>
      <c r="LM17" s="33"/>
      <c r="LN17" s="33"/>
      <c r="LO17" s="33"/>
      <c r="LP17" s="33"/>
      <c r="LQ17" s="33"/>
      <c r="LR17" s="33"/>
      <c r="LS17" s="33"/>
      <c r="LT17" s="33"/>
      <c r="LU17" s="33"/>
      <c r="LV17" s="33"/>
      <c r="LW17" s="33"/>
      <c r="LX17" s="33"/>
      <c r="LY17" s="33"/>
      <c r="LZ17" s="33"/>
      <c r="MA17" s="33"/>
      <c r="MB17" s="33"/>
      <c r="MC17" s="33"/>
      <c r="MD17" s="33"/>
      <c r="ME17" s="33"/>
      <c r="MF17" s="33"/>
      <c r="MG17" s="33"/>
      <c r="MH17" s="33"/>
      <c r="MI17" s="33"/>
      <c r="MJ17" s="33"/>
      <c r="MK17" s="33"/>
      <c r="ML17" s="33"/>
      <c r="MM17" s="33"/>
      <c r="MN17" s="33"/>
      <c r="MO17" s="33"/>
      <c r="MP17" s="33"/>
      <c r="MQ17" s="33"/>
      <c r="MR17" s="33"/>
      <c r="MS17" s="33"/>
      <c r="MT17" s="33"/>
      <c r="MU17" s="33"/>
      <c r="MV17" s="33"/>
      <c r="MW17" s="33"/>
      <c r="MX17" s="33"/>
      <c r="MY17" s="33"/>
      <c r="MZ17" s="33"/>
      <c r="NA17" s="33"/>
      <c r="NB17" s="33"/>
      <c r="NC17" s="33"/>
      <c r="ND17" s="33"/>
      <c r="NE17" s="33"/>
      <c r="NF17" s="33"/>
      <c r="NG17" s="33"/>
      <c r="NH17" s="33"/>
      <c r="NI17" s="33"/>
      <c r="NJ17" s="33"/>
      <c r="NK17" s="33"/>
      <c r="NL17" s="33"/>
      <c r="NM17" s="33"/>
      <c r="NN17" s="33"/>
      <c r="NO17" s="33"/>
      <c r="NP17" s="33"/>
      <c r="NQ17" s="33"/>
      <c r="NR17" s="33"/>
      <c r="NS17" s="33"/>
      <c r="NT17" s="33"/>
      <c r="NU17" s="33"/>
      <c r="NV17" s="33"/>
      <c r="NW17" s="33"/>
      <c r="NX17" s="33"/>
      <c r="NY17" s="33"/>
      <c r="NZ17" s="33"/>
      <c r="OA17" s="33"/>
      <c r="OB17" s="33"/>
      <c r="OC17" s="33"/>
      <c r="OD17" s="33"/>
      <c r="OE17" s="33"/>
      <c r="OF17" s="33"/>
      <c r="OG17" s="33"/>
      <c r="OH17" s="33"/>
      <c r="OI17" s="33"/>
      <c r="OJ17" s="33"/>
      <c r="OK17" s="33"/>
      <c r="OL17" s="33"/>
      <c r="OM17" s="33"/>
      <c r="ON17" s="33"/>
      <c r="OO17" s="33"/>
      <c r="OP17" s="33"/>
      <c r="OQ17" s="33"/>
      <c r="OR17" s="33"/>
      <c r="OS17" s="33"/>
      <c r="OT17" s="33"/>
      <c r="OU17" s="33"/>
      <c r="OV17" s="33"/>
      <c r="OW17" s="33"/>
      <c r="OX17" s="33"/>
      <c r="OY17" s="33"/>
      <c r="OZ17" s="33"/>
      <c r="PA17" s="33"/>
      <c r="PB17" s="33"/>
      <c r="PC17" s="33"/>
      <c r="PD17" s="33"/>
      <c r="PE17" s="33"/>
      <c r="PF17" s="33"/>
      <c r="PG17" s="33"/>
      <c r="PH17" s="33"/>
      <c r="PI17" s="33"/>
      <c r="PJ17" s="33"/>
      <c r="PK17" s="33"/>
      <c r="PL17" s="33"/>
      <c r="PM17" s="33"/>
      <c r="PN17" s="33"/>
      <c r="PO17" s="33"/>
      <c r="PP17" s="33"/>
      <c r="PQ17" s="33"/>
      <c r="PR17" s="33"/>
      <c r="PS17" s="33"/>
      <c r="PT17" s="33"/>
      <c r="PU17" s="33"/>
      <c r="PV17" s="33"/>
      <c r="PW17" s="33"/>
      <c r="PX17" s="33"/>
      <c r="PY17" s="33"/>
      <c r="PZ17" s="33"/>
      <c r="QA17" s="33"/>
      <c r="QB17" s="33"/>
      <c r="QC17" s="33"/>
      <c r="QD17" s="33"/>
      <c r="QE17" s="33"/>
      <c r="QF17" s="33"/>
      <c r="QG17" s="33"/>
      <c r="QH17" s="33"/>
      <c r="QI17" s="33"/>
      <c r="QJ17" s="33"/>
      <c r="QK17" s="33"/>
      <c r="QL17" s="33"/>
      <c r="QM17" s="33"/>
      <c r="QN17" s="33"/>
      <c r="QO17" s="33"/>
      <c r="QP17" s="33"/>
      <c r="QQ17" s="33"/>
      <c r="QR17" s="33"/>
      <c r="QS17" s="33"/>
      <c r="QT17" s="33"/>
      <c r="QU17" s="33"/>
      <c r="QV17" s="33"/>
      <c r="QW17" s="33"/>
      <c r="QX17" s="33"/>
      <c r="QY17" s="33"/>
      <c r="QZ17" s="33"/>
      <c r="RA17" s="33"/>
      <c r="RB17" s="33"/>
      <c r="RC17" s="33"/>
      <c r="RD17" s="33"/>
      <c r="RE17" s="33"/>
      <c r="RF17" s="33"/>
      <c r="RG17" s="33"/>
      <c r="RH17" s="33"/>
      <c r="RI17" s="33"/>
      <c r="RJ17" s="33"/>
      <c r="RK17" s="33"/>
      <c r="RL17" s="33"/>
      <c r="RM17" s="33"/>
      <c r="RN17" s="33"/>
      <c r="RO17" s="33"/>
      <c r="RP17" s="33"/>
      <c r="RQ17" s="33"/>
      <c r="RR17" s="33"/>
      <c r="RS17" s="33"/>
      <c r="RT17" s="33"/>
      <c r="RU17" s="33"/>
      <c r="RV17" s="33"/>
      <c r="RW17" s="33"/>
      <c r="RX17" s="33"/>
      <c r="RY17" s="33"/>
      <c r="RZ17" s="33"/>
      <c r="SA17" s="33"/>
      <c r="SB17" s="33"/>
      <c r="SC17" s="33"/>
      <c r="SD17" s="33"/>
      <c r="SE17" s="33"/>
      <c r="SF17" s="33"/>
      <c r="SG17" s="33"/>
      <c r="SH17" s="33"/>
      <c r="SI17" s="33"/>
      <c r="SJ17" s="33"/>
      <c r="SK17" s="33"/>
      <c r="SL17" s="33"/>
      <c r="SM17" s="33"/>
      <c r="SN17" s="33"/>
      <c r="SO17" s="33"/>
      <c r="SP17" s="33"/>
      <c r="SQ17" s="33"/>
      <c r="SR17" s="33"/>
      <c r="SS17" s="33"/>
      <c r="ST17" s="33"/>
      <c r="SU17" s="33"/>
      <c r="SV17" s="33"/>
      <c r="SW17" s="33"/>
      <c r="SX17" s="33"/>
      <c r="SY17" s="33"/>
      <c r="SZ17" s="33"/>
      <c r="TA17" s="33"/>
      <c r="TB17" s="33"/>
      <c r="TC17" s="33"/>
      <c r="TD17" s="33"/>
      <c r="TE17" s="33"/>
      <c r="TF17" s="33"/>
      <c r="TG17" s="33"/>
      <c r="TH17" s="33"/>
      <c r="TI17" s="33"/>
      <c r="TJ17" s="33"/>
      <c r="TK17" s="33"/>
      <c r="TL17" s="33"/>
      <c r="TM17" s="33"/>
      <c r="TN17" s="33"/>
      <c r="TO17" s="33"/>
      <c r="TP17" s="33"/>
      <c r="TQ17" s="33"/>
      <c r="TR17" s="33"/>
      <c r="TS17" s="33"/>
      <c r="TT17" s="33"/>
      <c r="TU17" s="33"/>
      <c r="TV17" s="33"/>
      <c r="TW17" s="33"/>
      <c r="TX17" s="33"/>
      <c r="TY17" s="33"/>
      <c r="TZ17" s="33"/>
      <c r="UA17" s="33"/>
      <c r="UB17" s="33"/>
      <c r="UC17" s="33"/>
      <c r="UD17" s="33"/>
      <c r="UE17" s="33"/>
      <c r="UF17" s="33"/>
      <c r="UG17" s="33"/>
      <c r="UH17" s="33"/>
      <c r="UI17" s="33"/>
      <c r="UJ17" s="33"/>
      <c r="UK17" s="33"/>
      <c r="UL17" s="33"/>
      <c r="UM17" s="33"/>
      <c r="UN17" s="33"/>
      <c r="UO17" s="33"/>
      <c r="UP17" s="33"/>
      <c r="UQ17" s="33"/>
      <c r="UR17" s="33"/>
      <c r="US17" s="33"/>
      <c r="UT17" s="33"/>
      <c r="UU17" s="33"/>
      <c r="UV17" s="33"/>
      <c r="UW17" s="33"/>
      <c r="UX17" s="33"/>
      <c r="UY17" s="33"/>
      <c r="UZ17" s="33"/>
      <c r="VA17" s="33"/>
      <c r="VB17" s="33"/>
      <c r="VC17" s="33"/>
      <c r="VD17" s="33"/>
      <c r="VE17" s="33"/>
      <c r="VF17" s="33"/>
      <c r="VG17" s="33"/>
      <c r="VH17" s="33"/>
      <c r="VI17" s="33"/>
      <c r="VJ17" s="33"/>
      <c r="VK17" s="33"/>
      <c r="VL17" s="33"/>
      <c r="VM17" s="33"/>
      <c r="VN17" s="33"/>
      <c r="VO17" s="33"/>
      <c r="VP17" s="33"/>
      <c r="VQ17" s="33"/>
      <c r="VR17" s="33"/>
      <c r="VS17" s="33"/>
      <c r="VT17" s="33"/>
      <c r="VU17" s="33"/>
      <c r="VV17" s="33"/>
      <c r="VW17" s="33"/>
      <c r="VX17" s="33"/>
      <c r="VY17" s="33"/>
      <c r="VZ17" s="33"/>
      <c r="WA17" s="33"/>
      <c r="WB17" s="33"/>
      <c r="WC17" s="33"/>
      <c r="WD17" s="33"/>
      <c r="WE17" s="33"/>
      <c r="WF17" s="33"/>
      <c r="WG17" s="33"/>
      <c r="WH17" s="33"/>
      <c r="WI17" s="33"/>
      <c r="WJ17" s="33"/>
      <c r="WK17" s="33"/>
      <c r="WL17" s="33"/>
      <c r="WM17" s="33"/>
      <c r="WN17" s="33"/>
      <c r="WO17" s="33"/>
      <c r="WP17" s="33"/>
      <c r="WQ17" s="33"/>
      <c r="WR17" s="33"/>
      <c r="WS17" s="33"/>
      <c r="WT17" s="33"/>
      <c r="WU17" s="33"/>
      <c r="WV17" s="33"/>
      <c r="WW17" s="33"/>
      <c r="WX17" s="33"/>
      <c r="WY17" s="33"/>
      <c r="WZ17" s="33"/>
      <c r="XA17" s="33"/>
      <c r="XB17" s="33"/>
      <c r="XC17" s="33"/>
      <c r="XD17" s="33"/>
      <c r="XE17" s="33"/>
      <c r="XF17" s="33"/>
      <c r="XG17" s="33"/>
      <c r="XH17" s="33"/>
      <c r="XI17" s="33"/>
      <c r="XJ17" s="33"/>
      <c r="XK17" s="33"/>
      <c r="XL17" s="33"/>
      <c r="XM17" s="33"/>
      <c r="XN17" s="33"/>
      <c r="XO17" s="33"/>
      <c r="XP17" s="33"/>
      <c r="XQ17" s="33"/>
      <c r="XR17" s="33"/>
      <c r="XS17" s="33"/>
      <c r="XT17" s="33"/>
      <c r="XU17" s="33"/>
      <c r="XV17" s="33"/>
      <c r="XW17" s="33"/>
      <c r="XX17" s="33"/>
      <c r="XY17" s="33"/>
      <c r="XZ17" s="33"/>
      <c r="YA17" s="33"/>
      <c r="YB17" s="33"/>
      <c r="YC17" s="33"/>
      <c r="YD17" s="33"/>
      <c r="YE17" s="33"/>
      <c r="YF17" s="33"/>
      <c r="YG17" s="33"/>
      <c r="YH17" s="33"/>
      <c r="YI17" s="33"/>
      <c r="YJ17" s="33"/>
      <c r="YK17" s="33"/>
      <c r="YL17" s="33"/>
      <c r="YM17" s="33"/>
      <c r="YN17" s="33"/>
      <c r="YO17" s="33"/>
      <c r="YP17" s="33"/>
      <c r="YQ17" s="33"/>
      <c r="YR17" s="33"/>
      <c r="YS17" s="33"/>
      <c r="YT17" s="33"/>
      <c r="YU17" s="33"/>
      <c r="YV17" s="33"/>
      <c r="YW17" s="33"/>
      <c r="YX17" s="33"/>
      <c r="YY17" s="33"/>
      <c r="YZ17" s="33"/>
      <c r="ZA17" s="33"/>
      <c r="ZB17" s="33"/>
      <c r="ZC17" s="33"/>
      <c r="ZD17" s="33"/>
      <c r="ZE17" s="33"/>
      <c r="ZF17" s="33"/>
      <c r="ZG17" s="33"/>
      <c r="ZH17" s="33"/>
      <c r="ZI17" s="33"/>
      <c r="ZJ17" s="33"/>
      <c r="ZK17" s="33"/>
      <c r="ZL17" s="33"/>
      <c r="ZM17" s="33"/>
      <c r="ZN17" s="33"/>
      <c r="ZO17" s="33"/>
      <c r="ZP17" s="33"/>
      <c r="ZQ17" s="33"/>
      <c r="ZR17" s="33"/>
      <c r="ZS17" s="33"/>
      <c r="ZT17" s="33"/>
      <c r="ZU17" s="33"/>
      <c r="ZV17" s="33"/>
      <c r="ZW17" s="33"/>
      <c r="ZX17" s="33"/>
      <c r="ZY17" s="33"/>
      <c r="ZZ17" s="33"/>
      <c r="AAA17" s="33"/>
      <c r="AAB17" s="33"/>
      <c r="AAC17" s="33"/>
      <c r="AAD17" s="33"/>
      <c r="AAE17" s="33"/>
      <c r="AAF17" s="33"/>
      <c r="AAG17" s="33"/>
      <c r="AAH17" s="33"/>
      <c r="AAI17" s="33"/>
      <c r="AAJ17" s="33"/>
      <c r="AAK17" s="33"/>
      <c r="AAL17" s="33"/>
      <c r="AAM17" s="33"/>
      <c r="AAN17" s="33"/>
      <c r="AAO17" s="33"/>
      <c r="AAP17" s="33"/>
      <c r="AAQ17" s="33"/>
      <c r="AAR17" s="33"/>
      <c r="AAS17" s="33"/>
      <c r="AAT17" s="33"/>
      <c r="AAU17" s="33"/>
      <c r="AAV17" s="33"/>
      <c r="AAW17" s="33"/>
      <c r="AAX17" s="33"/>
      <c r="AAY17" s="33"/>
      <c r="AAZ17" s="33"/>
      <c r="ABA17" s="33"/>
      <c r="ABB17" s="33"/>
      <c r="ABC17" s="33"/>
      <c r="ABD17" s="33"/>
      <c r="ABE17" s="33"/>
      <c r="ABF17" s="33"/>
      <c r="ABG17" s="33"/>
      <c r="ABH17" s="33"/>
      <c r="ABI17" s="33"/>
      <c r="ABJ17" s="33"/>
      <c r="ABK17" s="33"/>
      <c r="ABL17" s="33"/>
      <c r="ABM17" s="33"/>
      <c r="ABN17" s="33"/>
      <c r="ABO17" s="33"/>
      <c r="ABP17" s="33"/>
      <c r="ABQ17" s="33"/>
      <c r="ABR17" s="33"/>
      <c r="ABS17" s="33"/>
      <c r="ABT17" s="33"/>
      <c r="ABU17" s="33"/>
      <c r="ABV17" s="33"/>
      <c r="ABW17" s="33"/>
      <c r="ABX17" s="33"/>
      <c r="ABY17" s="33"/>
      <c r="ABZ17" s="33"/>
      <c r="ACA17" s="33"/>
      <c r="ACB17" s="33"/>
      <c r="ACC17" s="33"/>
      <c r="ACD17" s="33"/>
      <c r="ACE17" s="33"/>
      <c r="ACF17" s="33"/>
      <c r="ACG17" s="33"/>
      <c r="ACH17" s="33"/>
      <c r="ACI17" s="33"/>
      <c r="ACJ17" s="33"/>
      <c r="ACK17" s="33"/>
      <c r="ACL17" s="33"/>
      <c r="ACM17" s="33"/>
      <c r="ACN17" s="33"/>
      <c r="ACO17" s="33"/>
      <c r="ACP17" s="33"/>
      <c r="ACQ17" s="33"/>
      <c r="ACR17" s="33"/>
      <c r="ACS17" s="33"/>
      <c r="ACT17" s="33"/>
      <c r="ACU17" s="33"/>
      <c r="ACV17" s="33"/>
      <c r="ACW17" s="33"/>
      <c r="ACX17" s="33"/>
      <c r="ACY17" s="33"/>
      <c r="ACZ17" s="33"/>
      <c r="ADA17" s="33"/>
      <c r="ADB17" s="33"/>
      <c r="ADC17" s="33"/>
      <c r="ADD17" s="33"/>
      <c r="ADE17" s="33"/>
      <c r="ADF17" s="33"/>
      <c r="ADG17" s="33"/>
      <c r="ADH17" s="33"/>
      <c r="ADI17" s="33"/>
      <c r="ADJ17" s="33"/>
      <c r="ADK17" s="33"/>
      <c r="ADL17" s="33"/>
      <c r="ADM17" s="33"/>
      <c r="ADN17" s="33"/>
      <c r="ADO17" s="33"/>
      <c r="ADP17" s="33"/>
      <c r="ADQ17" s="33"/>
      <c r="ADR17" s="33"/>
      <c r="ADS17" s="33"/>
      <c r="ADT17" s="33"/>
      <c r="ADU17" s="33"/>
      <c r="ADV17" s="33"/>
      <c r="ADW17" s="33"/>
      <c r="ADX17" s="33"/>
      <c r="ADY17" s="33"/>
      <c r="ADZ17" s="33"/>
      <c r="AEA17" s="33"/>
      <c r="AEB17" s="33"/>
      <c r="AEC17" s="33"/>
      <c r="AED17" s="33"/>
      <c r="AEE17" s="33"/>
      <c r="AEF17" s="33"/>
      <c r="AEG17" s="33"/>
      <c r="AEH17" s="33"/>
      <c r="AEI17" s="33"/>
      <c r="AEJ17" s="33"/>
      <c r="AEK17" s="33"/>
      <c r="AEL17" s="33"/>
      <c r="AEM17" s="33"/>
      <c r="AEN17" s="33"/>
      <c r="AEO17" s="33"/>
      <c r="AEP17" s="33"/>
      <c r="AEQ17" s="33"/>
      <c r="AER17" s="33"/>
      <c r="AES17" s="33"/>
      <c r="AET17" s="33"/>
      <c r="AEU17" s="33"/>
      <c r="AEV17" s="33"/>
      <c r="AEW17" s="33"/>
      <c r="AEX17" s="33"/>
      <c r="AEY17" s="33"/>
      <c r="AEZ17" s="33"/>
      <c r="AFA17" s="33"/>
      <c r="AFB17" s="33"/>
      <c r="AFC17" s="33"/>
      <c r="AFD17" s="33"/>
      <c r="AFE17" s="33"/>
      <c r="AFF17" s="33"/>
      <c r="AFG17" s="33"/>
      <c r="AFH17" s="33"/>
      <c r="AFI17" s="33"/>
      <c r="AFJ17" s="33"/>
      <c r="AFK17" s="33"/>
      <c r="AFL17" s="33"/>
      <c r="AFM17" s="33"/>
      <c r="AFN17" s="33"/>
      <c r="AFO17" s="33"/>
      <c r="AFP17" s="33"/>
      <c r="AFQ17" s="33"/>
      <c r="AFR17" s="33"/>
      <c r="AFS17" s="33"/>
      <c r="AFT17" s="33"/>
      <c r="AFU17" s="33"/>
      <c r="AFV17" s="33"/>
      <c r="AFW17" s="33"/>
      <c r="AFX17" s="33"/>
      <c r="AFY17" s="33"/>
      <c r="AFZ17" s="33"/>
      <c r="AGA17" s="33"/>
      <c r="AGB17" s="33"/>
      <c r="AGC17" s="33"/>
      <c r="AGD17" s="33"/>
      <c r="AGE17" s="33"/>
      <c r="AGF17" s="33"/>
      <c r="AGG17" s="33"/>
      <c r="AGH17" s="33"/>
      <c r="AGI17" s="33"/>
      <c r="AGJ17" s="33"/>
      <c r="AGK17" s="33"/>
      <c r="AGL17" s="33"/>
      <c r="AGM17" s="33"/>
      <c r="AGN17" s="33"/>
      <c r="AGO17" s="33"/>
      <c r="AGP17" s="33"/>
      <c r="AGQ17" s="33"/>
      <c r="AGR17" s="33"/>
      <c r="AGS17" s="33"/>
      <c r="AGT17" s="33"/>
      <c r="AGU17" s="33"/>
      <c r="AGV17" s="33"/>
      <c r="AGW17" s="33"/>
      <c r="AGX17" s="33"/>
      <c r="AGY17" s="33"/>
      <c r="AGZ17" s="33"/>
      <c r="AHA17" s="33"/>
      <c r="AHB17" s="33"/>
      <c r="AHC17" s="33"/>
      <c r="AHD17" s="33"/>
      <c r="AHE17" s="33"/>
      <c r="AHF17" s="33"/>
      <c r="AHG17" s="33"/>
      <c r="AHH17" s="33"/>
      <c r="AHI17" s="33"/>
      <c r="AHJ17" s="33"/>
      <c r="AHK17" s="33"/>
      <c r="AHL17" s="33"/>
      <c r="AHM17" s="33"/>
      <c r="AHN17" s="33"/>
      <c r="AHO17" s="33"/>
      <c r="AHP17" s="33"/>
      <c r="AHQ17" s="33"/>
      <c r="AHR17" s="33"/>
      <c r="AHS17" s="33"/>
      <c r="AHT17" s="33"/>
      <c r="AHU17" s="33"/>
      <c r="AHV17" s="33"/>
      <c r="AHW17" s="33"/>
      <c r="AHX17" s="33"/>
      <c r="AHY17" s="33"/>
      <c r="AHZ17" s="33"/>
      <c r="AIA17" s="33"/>
      <c r="AIB17" s="33"/>
      <c r="AIC17" s="33"/>
      <c r="AID17" s="33"/>
      <c r="AIE17" s="33"/>
      <c r="AIF17" s="33"/>
      <c r="AIG17" s="33"/>
      <c r="AIH17" s="33"/>
      <c r="AII17" s="33"/>
      <c r="AIJ17" s="33"/>
      <c r="AIK17" s="33"/>
      <c r="AIL17" s="33"/>
      <c r="AIM17" s="33"/>
      <c r="AIN17" s="33"/>
      <c r="AIO17" s="33"/>
      <c r="AIP17" s="33"/>
      <c r="AIQ17" s="33"/>
      <c r="AIR17" s="33"/>
      <c r="AIS17" s="33"/>
      <c r="AIT17" s="33"/>
      <c r="AIU17" s="33"/>
      <c r="AIV17" s="33"/>
      <c r="AIW17" s="33"/>
      <c r="AIX17" s="33"/>
      <c r="AIY17" s="33"/>
      <c r="AIZ17" s="33"/>
      <c r="AJA17" s="33"/>
      <c r="AJB17" s="33"/>
      <c r="AJC17" s="33"/>
      <c r="AJD17" s="33"/>
      <c r="AJE17" s="33"/>
      <c r="AJF17" s="33"/>
      <c r="AJG17" s="33"/>
      <c r="AJH17" s="33"/>
      <c r="AJI17" s="33"/>
      <c r="AJJ17" s="33"/>
      <c r="AJK17" s="33"/>
      <c r="AJL17" s="33"/>
      <c r="AJM17" s="33"/>
      <c r="AJN17" s="33"/>
      <c r="AJO17" s="33"/>
      <c r="AJP17" s="33"/>
      <c r="AJQ17" s="33"/>
      <c r="AJR17" s="33"/>
      <c r="AJS17" s="33"/>
      <c r="AJT17" s="33"/>
      <c r="AJU17" s="33"/>
      <c r="AJV17" s="33"/>
      <c r="AJW17" s="33"/>
      <c r="AJX17" s="33"/>
      <c r="AJY17" s="33"/>
      <c r="AJZ17" s="33"/>
      <c r="AKA17" s="33"/>
      <c r="AKB17" s="33"/>
      <c r="AKC17" s="33"/>
      <c r="AKD17" s="33"/>
      <c r="AKE17" s="33"/>
      <c r="AKF17" s="33"/>
      <c r="AKG17" s="33"/>
      <c r="AKH17" s="33"/>
      <c r="AKI17" s="33"/>
      <c r="AKJ17" s="33"/>
      <c r="AKK17" s="33"/>
      <c r="AKL17" s="33"/>
      <c r="AKM17" s="33"/>
      <c r="AKN17" s="33"/>
      <c r="AKO17" s="33"/>
      <c r="AKP17" s="33"/>
      <c r="AKQ17" s="33"/>
      <c r="AKR17" s="33"/>
      <c r="AKS17" s="33"/>
      <c r="AKT17" s="33"/>
      <c r="AKU17" s="33"/>
      <c r="AKV17" s="33"/>
      <c r="AKW17" s="33"/>
      <c r="AKX17" s="33"/>
      <c r="AKY17" s="33"/>
      <c r="AKZ17" s="33"/>
      <c r="ALA17" s="33"/>
      <c r="ALB17" s="33"/>
      <c r="ALC17" s="33"/>
      <c r="ALD17" s="33"/>
      <c r="ALE17" s="33"/>
      <c r="ALF17" s="33"/>
      <c r="ALG17" s="33"/>
      <c r="ALH17" s="33"/>
      <c r="ALI17" s="33"/>
      <c r="ALJ17" s="33"/>
      <c r="ALK17" s="33"/>
      <c r="ALL17" s="33"/>
      <c r="ALM17" s="33"/>
      <c r="ALN17" s="33"/>
      <c r="ALO17" s="33"/>
      <c r="ALP17" s="33"/>
      <c r="ALQ17" s="33"/>
      <c r="ALR17" s="33"/>
      <c r="ALS17" s="33"/>
      <c r="ALT17" s="33"/>
      <c r="ALU17" s="33"/>
      <c r="ALV17" s="33"/>
      <c r="ALW17" s="33"/>
      <c r="ALX17" s="33"/>
      <c r="ALY17" s="33"/>
      <c r="ALZ17" s="33"/>
      <c r="AMA17" s="33"/>
      <c r="AMB17" s="33"/>
      <c r="AMC17" s="33"/>
      <c r="AMD17" s="33"/>
      <c r="AME17" s="33"/>
      <c r="AMF17" s="33"/>
      <c r="AMG17" s="33"/>
      <c r="AMH17" s="33"/>
      <c r="AMI17" s="33"/>
      <c r="AMJ17" s="33"/>
      <c r="AMK17" s="33"/>
      <c r="AML17" s="33"/>
      <c r="AMM17" s="33"/>
      <c r="AMN17" s="33"/>
      <c r="AMO17" s="33"/>
      <c r="AMP17" s="33"/>
      <c r="AMQ17" s="33"/>
      <c r="AMR17" s="33"/>
      <c r="AMS17" s="33"/>
      <c r="AMT17" s="33"/>
      <c r="AMU17" s="33"/>
      <c r="AMV17" s="33"/>
      <c r="AMW17" s="33"/>
      <c r="AMX17" s="33"/>
      <c r="AMY17" s="33"/>
      <c r="AMZ17" s="33"/>
      <c r="ANA17" s="33"/>
      <c r="ANB17" s="33"/>
      <c r="ANC17" s="33"/>
      <c r="AND17" s="33"/>
      <c r="ANE17" s="33"/>
      <c r="ANF17" s="33"/>
      <c r="ANG17" s="33"/>
      <c r="ANH17" s="33"/>
      <c r="ANI17" s="33"/>
      <c r="ANJ17" s="33"/>
      <c r="ANK17" s="33"/>
      <c r="ANL17" s="33"/>
      <c r="ANM17" s="33"/>
      <c r="ANN17" s="33"/>
      <c r="ANO17" s="33"/>
      <c r="ANP17" s="33"/>
      <c r="ANQ17" s="33"/>
      <c r="ANR17" s="33"/>
      <c r="ANS17" s="33"/>
      <c r="ANT17" s="33"/>
      <c r="ANU17" s="33"/>
      <c r="ANV17" s="33"/>
      <c r="ANW17" s="33"/>
      <c r="ANX17" s="33"/>
      <c r="ANY17" s="33"/>
      <c r="ANZ17" s="33"/>
      <c r="AOA17" s="33"/>
      <c r="AOB17" s="33"/>
      <c r="AOC17" s="33"/>
      <c r="AOD17" s="33"/>
      <c r="AOE17" s="33"/>
      <c r="AOF17" s="33"/>
      <c r="AOG17" s="33"/>
      <c r="AOH17" s="33"/>
      <c r="AOI17" s="33"/>
      <c r="AOJ17" s="33"/>
      <c r="AOK17" s="33"/>
      <c r="AOL17" s="33"/>
      <c r="AOM17" s="33"/>
      <c r="AON17" s="33"/>
      <c r="AOO17" s="33"/>
      <c r="AOP17" s="33"/>
      <c r="AOQ17" s="33"/>
      <c r="AOR17" s="33"/>
      <c r="AOS17" s="33"/>
      <c r="AOT17" s="33"/>
      <c r="AOU17" s="33"/>
      <c r="AOV17" s="33"/>
      <c r="AOW17" s="33"/>
      <c r="AOX17" s="33"/>
      <c r="AOY17" s="33"/>
      <c r="AOZ17" s="33"/>
      <c r="APA17" s="33"/>
      <c r="APB17" s="33"/>
      <c r="APC17" s="33"/>
      <c r="APD17" s="33"/>
      <c r="APE17" s="33"/>
      <c r="APF17" s="33"/>
      <c r="APG17" s="33"/>
      <c r="APH17" s="33"/>
      <c r="API17" s="33"/>
      <c r="APJ17" s="33"/>
      <c r="APK17" s="33"/>
      <c r="APL17" s="33"/>
      <c r="APM17" s="33"/>
      <c r="APN17" s="33"/>
      <c r="APO17" s="33"/>
      <c r="APP17" s="33"/>
      <c r="APQ17" s="33"/>
      <c r="APR17" s="33"/>
      <c r="APS17" s="33"/>
      <c r="APT17" s="33"/>
      <c r="APU17" s="33"/>
      <c r="APV17" s="33"/>
      <c r="APW17" s="33"/>
      <c r="APX17" s="33"/>
      <c r="APY17" s="33"/>
      <c r="APZ17" s="33"/>
      <c r="AQA17" s="33"/>
      <c r="AQB17" s="33"/>
      <c r="AQC17" s="33"/>
      <c r="AQD17" s="33"/>
      <c r="AQE17" s="33"/>
      <c r="AQF17" s="33"/>
      <c r="AQG17" s="33"/>
      <c r="AQH17" s="33"/>
      <c r="AQI17" s="33"/>
      <c r="AQJ17" s="33"/>
      <c r="AQK17" s="33"/>
      <c r="AQL17" s="33"/>
      <c r="AQM17" s="33"/>
      <c r="AQN17" s="33"/>
      <c r="AQO17" s="33"/>
      <c r="AQP17" s="33"/>
      <c r="AQQ17" s="33"/>
      <c r="AQR17" s="33"/>
      <c r="AQS17" s="33"/>
      <c r="AQT17" s="33"/>
      <c r="AQU17" s="33"/>
      <c r="AQV17" s="33"/>
      <c r="AQW17" s="33"/>
      <c r="AQX17" s="33"/>
      <c r="AQY17" s="33"/>
      <c r="AQZ17" s="33"/>
      <c r="ARA17" s="33"/>
      <c r="ARB17" s="33"/>
      <c r="ARC17" s="33"/>
      <c r="ARD17" s="33"/>
      <c r="ARE17" s="33"/>
      <c r="ARF17" s="33"/>
      <c r="ARG17" s="33"/>
      <c r="ARH17" s="33"/>
      <c r="ARI17" s="33"/>
      <c r="ARJ17" s="33"/>
      <c r="ARK17" s="33"/>
      <c r="ARL17" s="33"/>
      <c r="ARM17" s="33"/>
      <c r="ARN17" s="33"/>
      <c r="ARO17" s="33"/>
      <c r="ARP17" s="33"/>
      <c r="ARQ17" s="33"/>
      <c r="ARR17" s="33"/>
      <c r="ARS17" s="33"/>
      <c r="ART17" s="33"/>
      <c r="ARU17" s="33"/>
      <c r="ARV17" s="33"/>
      <c r="ARW17" s="33"/>
      <c r="ARX17" s="33"/>
      <c r="ARY17" s="33"/>
      <c r="ARZ17" s="33"/>
      <c r="ASA17" s="33"/>
      <c r="ASB17" s="33"/>
      <c r="ASC17" s="33"/>
      <c r="ASD17" s="33"/>
      <c r="ASE17" s="33"/>
      <c r="ASF17" s="33"/>
      <c r="ASG17" s="33"/>
      <c r="ASH17" s="33"/>
      <c r="ASI17" s="33"/>
      <c r="ASJ17" s="33"/>
      <c r="ASK17" s="33"/>
      <c r="ASL17" s="33"/>
      <c r="ASM17" s="33"/>
      <c r="ASN17" s="33"/>
      <c r="ASO17" s="33"/>
      <c r="ASP17" s="33"/>
      <c r="ASQ17" s="33"/>
      <c r="ASR17" s="33"/>
      <c r="ASS17" s="33"/>
      <c r="AST17" s="33"/>
      <c r="ASU17" s="33"/>
      <c r="ASV17" s="33"/>
      <c r="ASW17" s="33"/>
      <c r="ASX17" s="33"/>
      <c r="ASY17" s="33"/>
      <c r="ASZ17" s="33"/>
      <c r="ATA17" s="33"/>
      <c r="ATB17" s="33"/>
      <c r="ATC17" s="33"/>
      <c r="ATD17" s="33"/>
      <c r="ATE17" s="33"/>
      <c r="ATF17" s="33"/>
      <c r="ATG17" s="33"/>
      <c r="ATH17" s="33"/>
      <c r="ATI17" s="33"/>
      <c r="ATJ17" s="33"/>
      <c r="ATK17" s="33"/>
      <c r="ATL17" s="33"/>
      <c r="ATM17" s="33"/>
      <c r="ATN17" s="33"/>
      <c r="ATO17" s="33"/>
      <c r="ATP17" s="33"/>
      <c r="ATQ17" s="33"/>
      <c r="ATR17" s="33"/>
      <c r="ATS17" s="33"/>
      <c r="ATT17" s="33"/>
      <c r="ATU17" s="33"/>
      <c r="ATV17" s="33"/>
      <c r="ATW17" s="33"/>
      <c r="ATX17" s="33"/>
      <c r="ATY17" s="33"/>
      <c r="ATZ17" s="33"/>
      <c r="AUA17" s="33"/>
      <c r="AUB17" s="33"/>
      <c r="AUC17" s="33"/>
      <c r="AUD17" s="33"/>
      <c r="AUE17" s="33"/>
      <c r="AUF17" s="33"/>
      <c r="AUG17" s="33"/>
      <c r="AUH17" s="33"/>
      <c r="AUI17" s="33"/>
      <c r="AUJ17" s="33"/>
      <c r="AUK17" s="33"/>
      <c r="AUL17" s="33"/>
      <c r="AUM17" s="33"/>
      <c r="AUN17" s="33"/>
      <c r="AUO17" s="33"/>
      <c r="AUP17" s="33"/>
      <c r="AUQ17" s="33"/>
      <c r="AUR17" s="33"/>
      <c r="AUS17" s="33"/>
      <c r="AUT17" s="33"/>
      <c r="AUU17" s="33"/>
      <c r="AUV17" s="33"/>
      <c r="AUW17" s="33"/>
      <c r="AUX17" s="33"/>
      <c r="AUY17" s="33"/>
      <c r="AUZ17" s="33"/>
      <c r="AVA17" s="33"/>
      <c r="AVB17" s="33"/>
      <c r="AVC17" s="33"/>
      <c r="AVD17" s="33"/>
      <c r="AVE17" s="33"/>
      <c r="AVF17" s="33"/>
      <c r="AVG17" s="33"/>
      <c r="AVH17" s="33"/>
      <c r="AVI17" s="33"/>
      <c r="AVJ17" s="33"/>
      <c r="AVK17" s="33"/>
      <c r="AVL17" s="33"/>
      <c r="AVM17" s="33"/>
      <c r="AVN17" s="33"/>
      <c r="AVO17" s="33"/>
      <c r="AVP17" s="33"/>
      <c r="AVQ17" s="33"/>
      <c r="AVR17" s="33"/>
      <c r="AVS17" s="33"/>
      <c r="AVT17" s="33"/>
      <c r="AVU17" s="33"/>
      <c r="AVV17" s="33"/>
      <c r="AVW17" s="33"/>
      <c r="AVX17" s="33"/>
      <c r="AVY17" s="33"/>
      <c r="AVZ17" s="33"/>
      <c r="AWA17" s="33"/>
      <c r="AWB17" s="33"/>
      <c r="AWC17" s="33"/>
      <c r="AWD17" s="33"/>
      <c r="AWE17" s="33"/>
      <c r="AWF17" s="33"/>
      <c r="AWG17" s="33"/>
      <c r="AWH17" s="33"/>
      <c r="AWI17" s="33"/>
      <c r="AWJ17" s="33"/>
      <c r="AWK17" s="33"/>
      <c r="AWL17" s="33"/>
      <c r="AWM17" s="33"/>
      <c r="AWN17" s="33"/>
      <c r="AWO17" s="33"/>
      <c r="AWP17" s="33"/>
      <c r="AWQ17" s="33"/>
      <c r="AWR17" s="33"/>
      <c r="AWS17" s="33"/>
      <c r="AWT17" s="33"/>
      <c r="AWU17" s="33"/>
      <c r="AWV17" s="33"/>
      <c r="AWW17" s="33"/>
      <c r="AWX17" s="33"/>
      <c r="AWY17" s="33"/>
      <c r="AWZ17" s="33"/>
      <c r="AXA17" s="33"/>
      <c r="AXB17" s="33"/>
      <c r="AXC17" s="33"/>
      <c r="AXD17" s="33"/>
      <c r="AXE17" s="33"/>
      <c r="AXF17" s="33"/>
      <c r="AXG17" s="33"/>
      <c r="AXH17" s="33"/>
      <c r="AXI17" s="33"/>
      <c r="AXJ17" s="33"/>
      <c r="AXK17" s="33"/>
      <c r="AXL17" s="33"/>
      <c r="AXM17" s="33"/>
      <c r="AXN17" s="33"/>
      <c r="AXO17" s="33"/>
      <c r="AXP17" s="33"/>
      <c r="AXQ17" s="33"/>
      <c r="AXR17" s="33"/>
      <c r="AXS17" s="33"/>
      <c r="AXT17" s="33"/>
      <c r="AXU17" s="33"/>
      <c r="AXV17" s="33"/>
      <c r="AXW17" s="33"/>
      <c r="AXX17" s="33"/>
      <c r="AXY17" s="33"/>
      <c r="AXZ17" s="33"/>
      <c r="AYA17" s="33"/>
      <c r="AYB17" s="33"/>
      <c r="AYC17" s="33"/>
      <c r="AYD17" s="33"/>
      <c r="AYE17" s="33"/>
      <c r="AYF17" s="33"/>
      <c r="AYG17" s="33"/>
      <c r="AYH17" s="33"/>
      <c r="AYI17" s="33"/>
      <c r="AYJ17" s="33"/>
      <c r="AYK17" s="33"/>
      <c r="AYL17" s="33"/>
      <c r="AYM17" s="33"/>
      <c r="AYN17" s="33"/>
      <c r="AYO17" s="33"/>
      <c r="AYP17" s="33"/>
      <c r="AYQ17" s="33"/>
      <c r="AYR17" s="33"/>
      <c r="AYS17" s="33"/>
      <c r="AYT17" s="33"/>
      <c r="AYU17" s="33"/>
      <c r="AYV17" s="33"/>
      <c r="AYW17" s="33"/>
      <c r="AYX17" s="33"/>
      <c r="AYY17" s="33"/>
      <c r="AYZ17" s="33"/>
      <c r="AZA17" s="33"/>
      <c r="AZB17" s="33"/>
      <c r="AZC17" s="33"/>
      <c r="AZD17" s="33"/>
      <c r="AZE17" s="33"/>
      <c r="AZF17" s="33"/>
      <c r="AZG17" s="33"/>
      <c r="AZH17" s="33"/>
      <c r="AZI17" s="33"/>
      <c r="AZJ17" s="33"/>
      <c r="AZK17" s="33"/>
      <c r="AZL17" s="33"/>
      <c r="AZM17" s="33"/>
      <c r="AZN17" s="33"/>
      <c r="AZO17" s="33"/>
      <c r="AZP17" s="33"/>
      <c r="AZQ17" s="33"/>
      <c r="AZR17" s="33"/>
      <c r="AZS17" s="33"/>
      <c r="AZT17" s="33"/>
      <c r="AZU17" s="33"/>
      <c r="AZV17" s="33"/>
      <c r="AZW17" s="33"/>
      <c r="AZX17" s="33"/>
      <c r="AZY17" s="33"/>
      <c r="AZZ17" s="33"/>
      <c r="BAA17" s="33"/>
      <c r="BAB17" s="33"/>
      <c r="BAC17" s="33"/>
      <c r="BAD17" s="33"/>
      <c r="BAE17" s="33"/>
      <c r="BAF17" s="33"/>
      <c r="BAG17" s="33"/>
      <c r="BAH17" s="33"/>
      <c r="BAI17" s="33"/>
      <c r="BAJ17" s="33"/>
      <c r="BAK17" s="33"/>
      <c r="BAL17" s="33"/>
      <c r="BAM17" s="33"/>
      <c r="BAN17" s="33"/>
      <c r="BAO17" s="33"/>
      <c r="BAP17" s="33"/>
      <c r="BAQ17" s="33"/>
      <c r="BAR17" s="33"/>
      <c r="BAS17" s="33"/>
      <c r="BAT17" s="33"/>
      <c r="BAU17" s="33"/>
      <c r="BAV17" s="33"/>
      <c r="BAW17" s="33"/>
      <c r="BAX17" s="33"/>
      <c r="BAY17" s="33"/>
      <c r="BAZ17" s="33"/>
      <c r="BBA17" s="33"/>
      <c r="BBB17" s="33"/>
      <c r="BBC17" s="33"/>
      <c r="BBD17" s="33"/>
      <c r="BBE17" s="33"/>
      <c r="BBF17" s="33"/>
      <c r="BBG17" s="33"/>
      <c r="BBH17" s="33"/>
      <c r="BBI17" s="33"/>
      <c r="BBJ17" s="33"/>
      <c r="BBK17" s="33"/>
      <c r="BBL17" s="33"/>
      <c r="BBM17" s="33"/>
      <c r="BBN17" s="33"/>
      <c r="BBO17" s="33"/>
      <c r="BBP17" s="33"/>
      <c r="BBQ17" s="33"/>
      <c r="BBR17" s="33"/>
      <c r="BBS17" s="33"/>
      <c r="BBT17" s="33"/>
      <c r="BBU17" s="33"/>
      <c r="BBV17" s="33"/>
      <c r="BBW17" s="33"/>
      <c r="BBX17" s="33"/>
      <c r="BBY17" s="33"/>
      <c r="BBZ17" s="33"/>
      <c r="BCA17" s="33"/>
      <c r="BCB17" s="33"/>
      <c r="BCC17" s="33"/>
      <c r="BCD17" s="33"/>
      <c r="BCE17" s="33"/>
      <c r="BCF17" s="33"/>
      <c r="BCG17" s="33"/>
      <c r="BCH17" s="33"/>
      <c r="BCI17" s="33"/>
      <c r="BCJ17" s="33"/>
      <c r="BCK17" s="33"/>
      <c r="BCL17" s="33"/>
      <c r="BCM17" s="33"/>
      <c r="BCN17" s="33"/>
      <c r="BCO17" s="33"/>
      <c r="BCP17" s="33"/>
      <c r="BCQ17" s="33"/>
      <c r="BCR17" s="33"/>
      <c r="BCS17" s="33"/>
      <c r="BCT17" s="33"/>
      <c r="BCU17" s="33"/>
      <c r="BCV17" s="33"/>
      <c r="BCW17" s="33"/>
      <c r="BCX17" s="33"/>
      <c r="BCY17" s="33"/>
      <c r="BCZ17" s="33"/>
      <c r="BDA17" s="33"/>
      <c r="BDB17" s="33"/>
      <c r="BDC17" s="33"/>
      <c r="BDD17" s="33"/>
      <c r="BDE17" s="33"/>
      <c r="BDF17" s="33"/>
      <c r="BDG17" s="33"/>
      <c r="BDH17" s="33"/>
      <c r="BDI17" s="33"/>
      <c r="BDJ17" s="33"/>
      <c r="BDK17" s="33"/>
      <c r="BDL17" s="33"/>
      <c r="BDM17" s="33"/>
      <c r="BDN17" s="33"/>
      <c r="BDO17" s="33"/>
      <c r="BDP17" s="33"/>
      <c r="BDQ17" s="33"/>
      <c r="BDR17" s="33"/>
      <c r="BDS17" s="33"/>
      <c r="BDT17" s="33"/>
      <c r="BDU17" s="33"/>
      <c r="BDV17" s="33"/>
      <c r="BDW17" s="33"/>
      <c r="BDX17" s="33"/>
      <c r="BDY17" s="33"/>
      <c r="BDZ17" s="33"/>
      <c r="BEA17" s="33"/>
      <c r="BEB17" s="33"/>
      <c r="BEC17" s="33"/>
      <c r="BED17" s="33"/>
      <c r="BEE17" s="33"/>
      <c r="BEF17" s="33"/>
      <c r="BEG17" s="33"/>
      <c r="BEH17" s="33"/>
      <c r="BEI17" s="33"/>
      <c r="BEJ17" s="33"/>
      <c r="BEK17" s="33"/>
      <c r="BEL17" s="33"/>
      <c r="BEM17" s="33"/>
      <c r="BEN17" s="33"/>
      <c r="BEO17" s="33"/>
      <c r="BEP17" s="33"/>
      <c r="BEQ17" s="33"/>
      <c r="BER17" s="33"/>
      <c r="BES17" s="33"/>
      <c r="BET17" s="33"/>
      <c r="BEU17" s="33"/>
      <c r="BEV17" s="33"/>
      <c r="BEW17" s="33"/>
      <c r="BEX17" s="33"/>
      <c r="BEY17" s="33"/>
      <c r="BEZ17" s="33"/>
      <c r="BFA17" s="33"/>
      <c r="BFB17" s="33"/>
      <c r="BFC17" s="33"/>
      <c r="BFD17" s="33"/>
      <c r="BFE17" s="33"/>
      <c r="BFF17" s="33"/>
      <c r="BFG17" s="33"/>
      <c r="BFH17" s="33"/>
      <c r="BFI17" s="33"/>
      <c r="BFJ17" s="33"/>
      <c r="BFK17" s="33"/>
      <c r="BFL17" s="33"/>
      <c r="BFM17" s="33"/>
      <c r="BFN17" s="33"/>
      <c r="BFO17" s="33"/>
      <c r="BFP17" s="33"/>
      <c r="BFQ17" s="33"/>
      <c r="BFR17" s="33"/>
      <c r="BFS17" s="33"/>
      <c r="BFT17" s="33"/>
      <c r="BFU17" s="33"/>
      <c r="BFV17" s="33"/>
      <c r="BFW17" s="33"/>
      <c r="BFX17" s="33"/>
      <c r="BFY17" s="33"/>
      <c r="BFZ17" s="33"/>
      <c r="BGA17" s="33"/>
      <c r="BGB17" s="33"/>
      <c r="BGC17" s="33"/>
      <c r="BGD17" s="33"/>
      <c r="BGE17" s="33"/>
      <c r="BGF17" s="33"/>
      <c r="BGG17" s="33"/>
      <c r="BGH17" s="33"/>
      <c r="BGI17" s="33"/>
      <c r="BGJ17" s="33"/>
      <c r="BGK17" s="33"/>
      <c r="BGL17" s="33"/>
      <c r="BGM17" s="33"/>
      <c r="BGN17" s="33"/>
      <c r="BGO17" s="33"/>
      <c r="BGP17" s="33"/>
      <c r="BGQ17" s="33"/>
      <c r="BGR17" s="33"/>
      <c r="BGS17" s="33"/>
      <c r="BGT17" s="33"/>
      <c r="BGU17" s="33"/>
      <c r="BGV17" s="33"/>
      <c r="BGW17" s="33"/>
      <c r="BGX17" s="33"/>
      <c r="BGY17" s="33"/>
      <c r="BGZ17" s="33"/>
      <c r="BHA17" s="33"/>
      <c r="BHB17" s="33"/>
      <c r="BHC17" s="33"/>
      <c r="BHD17" s="33"/>
      <c r="BHE17" s="33"/>
      <c r="BHF17" s="33"/>
      <c r="BHG17" s="33"/>
      <c r="BHH17" s="33"/>
      <c r="BHI17" s="33"/>
      <c r="BHJ17" s="33"/>
      <c r="BHK17" s="33"/>
      <c r="BHL17" s="33"/>
      <c r="BHM17" s="33"/>
      <c r="BHN17" s="33"/>
      <c r="BHO17" s="33"/>
      <c r="BHP17" s="33"/>
      <c r="BHQ17" s="33"/>
      <c r="BHR17" s="33"/>
      <c r="BHS17" s="33"/>
      <c r="BHT17" s="33"/>
      <c r="BHU17" s="33"/>
      <c r="BHV17" s="33"/>
      <c r="BHW17" s="33"/>
      <c r="BHX17" s="33"/>
      <c r="BHY17" s="33"/>
      <c r="BHZ17" s="33"/>
      <c r="BIA17" s="33"/>
      <c r="BIB17" s="33"/>
      <c r="BIC17" s="33"/>
      <c r="BID17" s="33"/>
      <c r="BIE17" s="33"/>
      <c r="BIF17" s="33"/>
      <c r="BIG17" s="33"/>
      <c r="BIH17" s="33"/>
      <c r="BII17" s="33"/>
      <c r="BIJ17" s="33"/>
      <c r="BIK17" s="33"/>
      <c r="BIL17" s="33"/>
      <c r="BIM17" s="33"/>
      <c r="BIN17" s="33"/>
      <c r="BIO17" s="33"/>
      <c r="BIP17" s="33"/>
      <c r="BIQ17" s="33"/>
      <c r="BIR17" s="33"/>
      <c r="BIS17" s="33"/>
      <c r="BIT17" s="33"/>
      <c r="BIU17" s="33"/>
      <c r="BIV17" s="33"/>
      <c r="BIW17" s="33"/>
      <c r="BIX17" s="33"/>
      <c r="BIY17" s="33"/>
      <c r="BIZ17" s="33"/>
      <c r="BJA17" s="33"/>
      <c r="BJB17" s="33"/>
      <c r="BJC17" s="33"/>
      <c r="BJD17" s="33"/>
      <c r="BJE17" s="33"/>
      <c r="BJF17" s="33"/>
      <c r="BJG17" s="33"/>
      <c r="BJH17" s="33"/>
      <c r="BJI17" s="33"/>
      <c r="BJJ17" s="33"/>
      <c r="BJK17" s="33"/>
      <c r="BJL17" s="33"/>
      <c r="BJM17" s="33"/>
      <c r="BJN17" s="33"/>
      <c r="BJO17" s="33"/>
      <c r="BJP17" s="33"/>
      <c r="BJQ17" s="33"/>
      <c r="BJR17" s="33"/>
      <c r="BJS17" s="33"/>
      <c r="BJT17" s="33"/>
      <c r="BJU17" s="33"/>
      <c r="BJV17" s="33"/>
      <c r="BJW17" s="33"/>
      <c r="BJX17" s="33"/>
      <c r="BJY17" s="33"/>
      <c r="BJZ17" s="33"/>
      <c r="BKA17" s="33"/>
      <c r="BKB17" s="33"/>
      <c r="BKC17" s="33"/>
      <c r="BKD17" s="33"/>
      <c r="BKE17" s="33"/>
      <c r="BKF17" s="33"/>
      <c r="BKG17" s="33"/>
      <c r="BKH17" s="33"/>
      <c r="BKI17" s="33"/>
      <c r="BKJ17" s="33"/>
      <c r="BKK17" s="33"/>
      <c r="BKL17" s="33"/>
      <c r="BKM17" s="33"/>
      <c r="BKN17" s="33"/>
      <c r="BKO17" s="33"/>
      <c r="BKP17" s="33"/>
      <c r="BKQ17" s="33"/>
      <c r="BKR17" s="33"/>
      <c r="BKS17" s="33"/>
      <c r="BKT17" s="33"/>
      <c r="BKU17" s="33"/>
      <c r="BKV17" s="33"/>
      <c r="BKW17" s="33"/>
      <c r="BKX17" s="33"/>
      <c r="BKY17" s="33"/>
      <c r="BKZ17" s="33"/>
      <c r="BLA17" s="33"/>
      <c r="BLB17" s="33"/>
      <c r="BLC17" s="33"/>
      <c r="BLD17" s="33"/>
      <c r="BLE17" s="33"/>
      <c r="BLF17" s="33"/>
      <c r="BLG17" s="33"/>
      <c r="BLH17" s="33"/>
      <c r="BLI17" s="33"/>
      <c r="BLJ17" s="33"/>
      <c r="BLK17" s="33"/>
      <c r="BLL17" s="33"/>
      <c r="BLM17" s="33"/>
      <c r="BLN17" s="33"/>
      <c r="BLO17" s="33"/>
      <c r="BLP17" s="33"/>
      <c r="BLQ17" s="33"/>
      <c r="BLR17" s="33"/>
      <c r="BLS17" s="33"/>
      <c r="BLT17" s="33"/>
      <c r="BLU17" s="33"/>
      <c r="BLV17" s="33"/>
      <c r="BLW17" s="33"/>
      <c r="BLX17" s="33"/>
      <c r="BLY17" s="33"/>
      <c r="BLZ17" s="33"/>
      <c r="BMA17" s="33"/>
      <c r="BMB17" s="33"/>
      <c r="BMC17" s="33"/>
      <c r="BMD17" s="33"/>
      <c r="BME17" s="33"/>
      <c r="BMF17" s="33"/>
      <c r="BMG17" s="33"/>
      <c r="BMH17" s="33"/>
      <c r="BMI17" s="33"/>
      <c r="BMJ17" s="33"/>
      <c r="BMK17" s="33"/>
      <c r="BML17" s="33"/>
      <c r="BMM17" s="33"/>
      <c r="BMN17" s="33"/>
      <c r="BMO17" s="33"/>
      <c r="BMP17" s="33"/>
      <c r="BMQ17" s="33"/>
      <c r="BMR17" s="33"/>
      <c r="BMS17" s="33"/>
      <c r="BMT17" s="33"/>
      <c r="BMU17" s="33"/>
      <c r="BMV17" s="33"/>
      <c r="BMW17" s="33"/>
      <c r="BMX17" s="33"/>
      <c r="BMY17" s="33"/>
      <c r="BMZ17" s="33"/>
      <c r="BNA17" s="33"/>
      <c r="BNB17" s="33"/>
      <c r="BNC17" s="33"/>
      <c r="BND17" s="33"/>
      <c r="BNE17" s="33"/>
      <c r="BNF17" s="33"/>
      <c r="BNG17" s="33"/>
      <c r="BNH17" s="33"/>
      <c r="BNI17" s="33"/>
      <c r="BNJ17" s="33"/>
      <c r="BNK17" s="33"/>
      <c r="BNL17" s="33"/>
      <c r="BNM17" s="33"/>
      <c r="BNN17" s="33"/>
      <c r="BNO17" s="33"/>
      <c r="BNP17" s="33"/>
      <c r="BNQ17" s="33"/>
      <c r="BNR17" s="33"/>
      <c r="BNS17" s="33"/>
      <c r="BNT17" s="33"/>
      <c r="BNU17" s="33"/>
      <c r="BNV17" s="33"/>
      <c r="BNW17" s="33"/>
      <c r="BNX17" s="33"/>
      <c r="BNY17" s="33"/>
      <c r="BNZ17" s="33"/>
      <c r="BOA17" s="33"/>
      <c r="BOB17" s="33"/>
      <c r="BOC17" s="33"/>
      <c r="BOD17" s="33"/>
      <c r="BOE17" s="33"/>
      <c r="BOF17" s="33"/>
      <c r="BOG17" s="33"/>
      <c r="BOH17" s="33"/>
      <c r="BOI17" s="33"/>
      <c r="BOJ17" s="33"/>
      <c r="BOK17" s="33"/>
      <c r="BOL17" s="33"/>
      <c r="BOM17" s="33"/>
      <c r="BON17" s="33"/>
      <c r="BOO17" s="33"/>
      <c r="BOP17" s="33"/>
      <c r="BOQ17" s="33"/>
      <c r="BOR17" s="33"/>
      <c r="BOS17" s="33"/>
      <c r="BOT17" s="33"/>
      <c r="BOU17" s="33"/>
      <c r="BOV17" s="33"/>
      <c r="BOW17" s="33"/>
      <c r="BOX17" s="33"/>
      <c r="BOY17" s="33"/>
      <c r="BOZ17" s="33"/>
      <c r="BPA17" s="33"/>
      <c r="BPB17" s="33"/>
      <c r="BPC17" s="33"/>
      <c r="BPD17" s="33"/>
      <c r="BPE17" s="33"/>
      <c r="BPF17" s="33"/>
      <c r="BPG17" s="33"/>
      <c r="BPH17" s="33"/>
      <c r="BPI17" s="33"/>
      <c r="BPJ17" s="33"/>
      <c r="BPK17" s="33"/>
      <c r="BPL17" s="33"/>
      <c r="BPM17" s="33"/>
      <c r="BPN17" s="33"/>
      <c r="BPO17" s="33"/>
      <c r="BPP17" s="33"/>
      <c r="BPQ17" s="33"/>
      <c r="BPR17" s="33"/>
      <c r="BPS17" s="33"/>
      <c r="BPT17" s="33"/>
      <c r="BPU17" s="33"/>
      <c r="BPV17" s="33"/>
      <c r="BPW17" s="33"/>
      <c r="BPX17" s="33"/>
      <c r="BPY17" s="33"/>
      <c r="BPZ17" s="33"/>
      <c r="BQA17" s="33"/>
      <c r="BQB17" s="33"/>
      <c r="BQC17" s="33"/>
      <c r="BQD17" s="33"/>
      <c r="BQE17" s="33"/>
      <c r="BQF17" s="33"/>
      <c r="BQG17" s="33"/>
      <c r="BQH17" s="33"/>
      <c r="BQI17" s="33"/>
      <c r="BQJ17" s="33"/>
      <c r="BQK17" s="33"/>
      <c r="BQL17" s="33"/>
      <c r="BQM17" s="33"/>
      <c r="BQN17" s="33"/>
      <c r="BQO17" s="33"/>
      <c r="BQP17" s="33"/>
      <c r="BQQ17" s="33"/>
      <c r="BQR17" s="33"/>
      <c r="BQS17" s="33"/>
      <c r="BQT17" s="33"/>
      <c r="BQU17" s="33"/>
      <c r="BQV17" s="33"/>
      <c r="BQW17" s="33"/>
      <c r="BQX17" s="33"/>
      <c r="BQY17" s="33"/>
      <c r="BQZ17" s="33"/>
      <c r="BRA17" s="33"/>
      <c r="BRB17" s="33"/>
      <c r="BRC17" s="33"/>
      <c r="BRD17" s="33"/>
      <c r="BRE17" s="33"/>
      <c r="BRF17" s="33"/>
      <c r="BRG17" s="33"/>
      <c r="BRH17" s="33"/>
      <c r="BRI17" s="33"/>
      <c r="BRJ17" s="33"/>
      <c r="BRK17" s="33"/>
      <c r="BRL17" s="33"/>
      <c r="BRM17" s="33"/>
      <c r="BRN17" s="33"/>
      <c r="BRO17" s="33"/>
      <c r="BRP17" s="33"/>
      <c r="BRQ17" s="33"/>
      <c r="BRR17" s="33"/>
      <c r="BRS17" s="33"/>
      <c r="BRT17" s="33"/>
      <c r="BRU17" s="33"/>
      <c r="BRV17" s="33"/>
      <c r="BRW17" s="33"/>
      <c r="BRX17" s="33"/>
      <c r="BRY17" s="33"/>
      <c r="BRZ17" s="33"/>
      <c r="BSA17" s="33"/>
      <c r="BSB17" s="33"/>
      <c r="BSC17" s="33"/>
      <c r="BSD17" s="33"/>
      <c r="BSE17" s="33"/>
      <c r="BSF17" s="33"/>
      <c r="BSG17" s="33"/>
      <c r="BSH17" s="33"/>
      <c r="BSI17" s="33"/>
      <c r="BSJ17" s="33"/>
      <c r="BSK17" s="33"/>
      <c r="BSL17" s="33"/>
      <c r="BSM17" s="33"/>
      <c r="BSN17" s="33"/>
      <c r="BSO17" s="33"/>
      <c r="BSP17" s="33"/>
      <c r="BSQ17" s="33"/>
      <c r="BSR17" s="33"/>
      <c r="BSS17" s="33"/>
      <c r="BST17" s="33"/>
      <c r="BSU17" s="33"/>
      <c r="BSV17" s="33"/>
      <c r="BSW17" s="33"/>
      <c r="BSX17" s="33"/>
      <c r="BSY17" s="33"/>
      <c r="BSZ17" s="33"/>
      <c r="BTA17" s="33"/>
      <c r="BTB17" s="33"/>
      <c r="BTC17" s="33"/>
      <c r="BTD17" s="33"/>
      <c r="BTE17" s="33"/>
      <c r="BTF17" s="33"/>
      <c r="BTG17" s="33"/>
      <c r="BTH17" s="33"/>
      <c r="BTI17" s="33"/>
      <c r="BTJ17" s="33"/>
      <c r="BTK17" s="33"/>
      <c r="BTL17" s="33"/>
      <c r="BTM17" s="33"/>
      <c r="BTN17" s="33"/>
      <c r="BTO17" s="33"/>
      <c r="BTP17" s="33"/>
      <c r="BTQ17" s="33"/>
      <c r="BTR17" s="33"/>
      <c r="BTS17" s="33"/>
      <c r="BTT17" s="33"/>
      <c r="BTU17" s="33"/>
      <c r="BTV17" s="33"/>
      <c r="BTW17" s="33"/>
      <c r="BTX17" s="33"/>
      <c r="BTY17" s="33"/>
      <c r="BTZ17" s="33"/>
      <c r="BUA17" s="33"/>
      <c r="BUB17" s="33"/>
      <c r="BUC17" s="33"/>
      <c r="BUD17" s="33"/>
      <c r="BUE17" s="33"/>
      <c r="BUF17" s="33"/>
      <c r="BUG17" s="33"/>
      <c r="BUH17" s="33"/>
      <c r="BUI17" s="33"/>
      <c r="BUJ17" s="33"/>
      <c r="BUK17" s="33"/>
      <c r="BUL17" s="33"/>
      <c r="BUM17" s="33"/>
      <c r="BUN17" s="33"/>
      <c r="BUO17" s="33"/>
      <c r="BUP17" s="33"/>
      <c r="BUQ17" s="33"/>
      <c r="BUR17" s="33"/>
      <c r="BUS17" s="33"/>
      <c r="BUT17" s="33"/>
      <c r="BUU17" s="33"/>
      <c r="BUV17" s="33"/>
      <c r="BUW17" s="33"/>
      <c r="BUX17" s="33"/>
      <c r="BUY17" s="33"/>
      <c r="BUZ17" s="33"/>
      <c r="BVA17" s="33"/>
      <c r="BVB17" s="33"/>
      <c r="BVC17" s="33"/>
      <c r="BVD17" s="33"/>
      <c r="BVE17" s="33"/>
      <c r="BVF17" s="33"/>
      <c r="BVG17" s="33"/>
      <c r="BVH17" s="33"/>
      <c r="BVI17" s="33"/>
      <c r="BVJ17" s="33"/>
      <c r="BVK17" s="33"/>
      <c r="BVL17" s="33"/>
      <c r="BVM17" s="33"/>
      <c r="BVN17" s="33"/>
      <c r="BVO17" s="33"/>
      <c r="BVP17" s="33"/>
      <c r="BVQ17" s="33"/>
      <c r="BVR17" s="33"/>
      <c r="BVS17" s="33"/>
      <c r="BVT17" s="33"/>
      <c r="BVU17" s="33"/>
      <c r="BVV17" s="33"/>
      <c r="BVW17" s="33"/>
      <c r="BVX17" s="33"/>
      <c r="BVY17" s="33"/>
      <c r="BVZ17" s="33"/>
      <c r="BWA17" s="33"/>
      <c r="BWB17" s="33"/>
      <c r="BWC17" s="33"/>
      <c r="BWD17" s="33"/>
      <c r="BWE17" s="33"/>
      <c r="BWF17" s="33"/>
      <c r="BWG17" s="33"/>
      <c r="BWH17" s="33"/>
      <c r="BWI17" s="33"/>
      <c r="BWJ17" s="33"/>
      <c r="BWK17" s="33"/>
      <c r="BWL17" s="33"/>
      <c r="BWM17" s="33"/>
      <c r="BWN17" s="33"/>
      <c r="BWO17" s="33"/>
      <c r="BWP17" s="33"/>
      <c r="BWQ17" s="33"/>
      <c r="BWR17" s="33"/>
      <c r="BWS17" s="33"/>
      <c r="BWT17" s="33"/>
      <c r="BWU17" s="33"/>
      <c r="BWV17" s="33"/>
      <c r="BWW17" s="33"/>
      <c r="BWX17" s="33"/>
      <c r="BWY17" s="33"/>
      <c r="BWZ17" s="33"/>
      <c r="BXA17" s="33"/>
      <c r="BXB17" s="33"/>
      <c r="BXC17" s="33"/>
      <c r="BXD17" s="33"/>
      <c r="BXE17" s="33"/>
      <c r="BXF17" s="33"/>
      <c r="BXG17" s="33"/>
      <c r="BXH17" s="33"/>
      <c r="BXI17" s="33"/>
      <c r="BXJ17" s="33"/>
      <c r="BXK17" s="33"/>
      <c r="BXL17" s="33"/>
      <c r="BXM17" s="33"/>
      <c r="BXN17" s="33"/>
      <c r="BXO17" s="33"/>
      <c r="BXP17" s="33"/>
      <c r="BXQ17" s="33"/>
      <c r="BXR17" s="33"/>
      <c r="BXS17" s="33"/>
      <c r="BXT17" s="33"/>
      <c r="BXU17" s="33"/>
      <c r="BXV17" s="33"/>
      <c r="BXW17" s="33"/>
      <c r="BXX17" s="33"/>
      <c r="BXY17" s="33"/>
      <c r="BXZ17" s="33"/>
      <c r="BYA17" s="33"/>
      <c r="BYB17" s="33"/>
      <c r="BYC17" s="33"/>
      <c r="BYD17" s="33"/>
      <c r="BYE17" s="33"/>
      <c r="BYF17" s="33"/>
      <c r="BYG17" s="33"/>
      <c r="BYH17" s="33"/>
      <c r="BYI17" s="33"/>
      <c r="BYJ17" s="33"/>
      <c r="BYK17" s="33"/>
      <c r="BYL17" s="33"/>
      <c r="BYM17" s="33"/>
      <c r="BYN17" s="33"/>
      <c r="BYO17" s="33"/>
      <c r="BYP17" s="33"/>
      <c r="BYQ17" s="33"/>
      <c r="BYR17" s="33"/>
      <c r="BYS17" s="33"/>
      <c r="BYT17" s="33"/>
      <c r="BYU17" s="33"/>
      <c r="BYV17" s="33"/>
      <c r="BYW17" s="33"/>
      <c r="BYX17" s="33"/>
      <c r="BYY17" s="33"/>
      <c r="BYZ17" s="33"/>
      <c r="BZA17" s="33"/>
      <c r="BZB17" s="33"/>
      <c r="BZC17" s="33"/>
      <c r="BZD17" s="33"/>
      <c r="BZE17" s="33"/>
      <c r="BZF17" s="33"/>
      <c r="BZG17" s="33"/>
      <c r="BZH17" s="33"/>
      <c r="BZI17" s="33"/>
      <c r="BZJ17" s="33"/>
      <c r="BZK17" s="33"/>
      <c r="BZL17" s="33"/>
      <c r="BZM17" s="33"/>
      <c r="BZN17" s="33"/>
      <c r="BZO17" s="33"/>
      <c r="BZP17" s="33"/>
      <c r="BZQ17" s="33"/>
      <c r="BZR17" s="33"/>
      <c r="BZS17" s="33"/>
      <c r="BZT17" s="33"/>
      <c r="BZU17" s="33"/>
      <c r="BZV17" s="33"/>
      <c r="BZW17" s="33"/>
      <c r="BZX17" s="33"/>
      <c r="BZY17" s="33"/>
      <c r="BZZ17" s="33"/>
      <c r="CAA17" s="33"/>
      <c r="CAB17" s="33"/>
      <c r="CAC17" s="33"/>
      <c r="CAD17" s="33"/>
      <c r="CAE17" s="33"/>
      <c r="CAF17" s="33"/>
      <c r="CAG17" s="33"/>
      <c r="CAH17" s="33"/>
      <c r="CAI17" s="33"/>
      <c r="CAJ17" s="33"/>
      <c r="CAK17" s="33"/>
      <c r="CAL17" s="33"/>
      <c r="CAM17" s="33"/>
      <c r="CAN17" s="33"/>
      <c r="CAO17" s="33"/>
      <c r="CAP17" s="33"/>
      <c r="CAQ17" s="33"/>
      <c r="CAR17" s="33"/>
      <c r="CAS17" s="33"/>
      <c r="CAT17" s="33"/>
      <c r="CAU17" s="33"/>
      <c r="CAV17" s="33"/>
      <c r="CAW17" s="33"/>
      <c r="CAX17" s="33"/>
      <c r="CAY17" s="33"/>
      <c r="CAZ17" s="33"/>
      <c r="CBA17" s="33"/>
      <c r="CBB17" s="33"/>
      <c r="CBC17" s="33"/>
      <c r="CBD17" s="33"/>
      <c r="CBE17" s="33"/>
      <c r="CBF17" s="33"/>
      <c r="CBG17" s="33"/>
      <c r="CBH17" s="33"/>
      <c r="CBI17" s="33"/>
      <c r="CBJ17" s="33"/>
      <c r="CBK17" s="33"/>
      <c r="CBL17" s="33"/>
      <c r="CBM17" s="33"/>
      <c r="CBN17" s="33"/>
      <c r="CBO17" s="33"/>
      <c r="CBP17" s="33"/>
      <c r="CBQ17" s="33"/>
      <c r="CBR17" s="33"/>
      <c r="CBS17" s="33"/>
      <c r="CBT17" s="33"/>
      <c r="CBU17" s="33"/>
      <c r="CBV17" s="33"/>
      <c r="CBW17" s="33"/>
      <c r="CBX17" s="33"/>
      <c r="CBY17" s="33"/>
      <c r="CBZ17" s="33"/>
      <c r="CCA17" s="33"/>
      <c r="CCB17" s="33"/>
      <c r="CCC17" s="33"/>
      <c r="CCD17" s="33"/>
      <c r="CCE17" s="33"/>
      <c r="CCF17" s="33"/>
      <c r="CCG17" s="33"/>
      <c r="CCH17" s="33"/>
      <c r="CCI17" s="33"/>
      <c r="CCJ17" s="33"/>
      <c r="CCK17" s="33"/>
      <c r="CCL17" s="33"/>
      <c r="CCM17" s="33"/>
      <c r="CCN17" s="33"/>
      <c r="CCO17" s="33"/>
      <c r="CCP17" s="33"/>
      <c r="CCQ17" s="33"/>
      <c r="CCR17" s="33"/>
      <c r="CCS17" s="33"/>
      <c r="CCT17" s="33"/>
      <c r="CCU17" s="33"/>
      <c r="CCV17" s="33"/>
      <c r="CCW17" s="33"/>
      <c r="CCX17" s="33"/>
      <c r="CCY17" s="33"/>
      <c r="CCZ17" s="33"/>
      <c r="CDA17" s="33"/>
      <c r="CDB17" s="33"/>
      <c r="CDC17" s="33"/>
      <c r="CDD17" s="33"/>
      <c r="CDE17" s="33"/>
      <c r="CDF17" s="33"/>
      <c r="CDG17" s="33"/>
      <c r="CDH17" s="33"/>
      <c r="CDI17" s="33"/>
      <c r="CDJ17" s="33"/>
      <c r="CDK17" s="33"/>
      <c r="CDL17" s="33"/>
      <c r="CDM17" s="33"/>
      <c r="CDN17" s="33"/>
      <c r="CDO17" s="33"/>
      <c r="CDP17" s="33"/>
      <c r="CDQ17" s="33"/>
      <c r="CDR17" s="33"/>
      <c r="CDS17" s="33"/>
      <c r="CDT17" s="33"/>
      <c r="CDU17" s="33"/>
      <c r="CDV17" s="33"/>
      <c r="CDW17" s="33"/>
      <c r="CDX17" s="33"/>
      <c r="CDY17" s="33"/>
      <c r="CDZ17" s="33"/>
      <c r="CEA17" s="33"/>
      <c r="CEB17" s="33"/>
      <c r="CEC17" s="33"/>
      <c r="CED17" s="33"/>
      <c r="CEE17" s="33"/>
      <c r="CEF17" s="33"/>
      <c r="CEG17" s="33"/>
      <c r="CEH17" s="33"/>
      <c r="CEI17" s="33"/>
      <c r="CEJ17" s="33"/>
      <c r="CEK17" s="33"/>
      <c r="CEL17" s="33"/>
      <c r="CEM17" s="33"/>
      <c r="CEN17" s="33"/>
      <c r="CEO17" s="33"/>
      <c r="CEP17" s="33"/>
      <c r="CEQ17" s="33"/>
      <c r="CER17" s="33"/>
      <c r="CES17" s="33"/>
      <c r="CET17" s="33"/>
      <c r="CEU17" s="33"/>
      <c r="CEV17" s="33"/>
      <c r="CEW17" s="33"/>
      <c r="CEX17" s="33"/>
      <c r="CEY17" s="33"/>
      <c r="CEZ17" s="33"/>
      <c r="CFA17" s="33"/>
      <c r="CFB17" s="33"/>
      <c r="CFC17" s="33"/>
      <c r="CFD17" s="33"/>
      <c r="CFE17" s="33"/>
      <c r="CFF17" s="33"/>
      <c r="CFG17" s="33"/>
      <c r="CFH17" s="33"/>
      <c r="CFI17" s="33"/>
      <c r="CFJ17" s="33"/>
      <c r="CFK17" s="33"/>
      <c r="CFL17" s="33"/>
      <c r="CFM17" s="33"/>
      <c r="CFN17" s="33"/>
      <c r="CFO17" s="33"/>
      <c r="CFP17" s="33"/>
      <c r="CFQ17" s="33"/>
      <c r="CFR17" s="33"/>
      <c r="CFS17" s="33"/>
      <c r="CFT17" s="33"/>
      <c r="CFU17" s="33"/>
      <c r="CFV17" s="33"/>
      <c r="CFW17" s="33"/>
      <c r="CFX17" s="33"/>
      <c r="CFY17" s="33"/>
      <c r="CFZ17" s="33"/>
      <c r="CGA17" s="33"/>
      <c r="CGB17" s="33"/>
      <c r="CGC17" s="33"/>
      <c r="CGD17" s="33"/>
      <c r="CGE17" s="33"/>
      <c r="CGF17" s="33"/>
      <c r="CGG17" s="33"/>
      <c r="CGH17" s="33"/>
      <c r="CGI17" s="33"/>
      <c r="CGJ17" s="33"/>
      <c r="CGK17" s="33"/>
      <c r="CGL17" s="33"/>
      <c r="CGM17" s="33"/>
      <c r="CGN17" s="33"/>
      <c r="CGO17" s="33"/>
      <c r="CGP17" s="33"/>
      <c r="CGQ17" s="33"/>
      <c r="CGR17" s="33"/>
      <c r="CGS17" s="33"/>
      <c r="CGT17" s="33"/>
      <c r="CGU17" s="33"/>
      <c r="CGV17" s="33"/>
      <c r="CGW17" s="33"/>
      <c r="CGX17" s="33"/>
      <c r="CGY17" s="33"/>
      <c r="CGZ17" s="33"/>
      <c r="CHA17" s="33"/>
      <c r="CHB17" s="33"/>
      <c r="CHC17" s="33"/>
      <c r="CHD17" s="33"/>
      <c r="CHE17" s="33"/>
      <c r="CHF17" s="33"/>
      <c r="CHG17" s="33"/>
      <c r="CHH17" s="33"/>
      <c r="CHI17" s="33"/>
      <c r="CHJ17" s="33"/>
      <c r="CHK17" s="33"/>
      <c r="CHL17" s="33"/>
      <c r="CHM17" s="33"/>
      <c r="CHN17" s="33"/>
      <c r="CHO17" s="33"/>
      <c r="CHP17" s="33"/>
      <c r="CHQ17" s="33"/>
      <c r="CHR17" s="33"/>
      <c r="CHS17" s="33"/>
      <c r="CHT17" s="33"/>
      <c r="CHU17" s="33"/>
      <c r="CHV17" s="33"/>
      <c r="CHW17" s="33"/>
      <c r="CHX17" s="33"/>
      <c r="CHY17" s="33"/>
      <c r="CHZ17" s="33"/>
      <c r="CIA17" s="33"/>
      <c r="CIB17" s="33"/>
      <c r="CIC17" s="33"/>
      <c r="CID17" s="33"/>
      <c r="CIE17" s="33"/>
      <c r="CIF17" s="33"/>
      <c r="CIG17" s="33"/>
      <c r="CIH17" s="33"/>
      <c r="CII17" s="33"/>
      <c r="CIJ17" s="33"/>
      <c r="CIK17" s="33"/>
      <c r="CIL17" s="33"/>
      <c r="CIM17" s="33"/>
      <c r="CIN17" s="33"/>
      <c r="CIO17" s="33"/>
      <c r="CIP17" s="33"/>
      <c r="CIQ17" s="33"/>
      <c r="CIR17" s="33"/>
      <c r="CIS17" s="33"/>
      <c r="CIT17" s="33"/>
      <c r="CIU17" s="33"/>
      <c r="CIV17" s="33"/>
      <c r="CIW17" s="33"/>
      <c r="CIX17" s="33"/>
      <c r="CIY17" s="33"/>
      <c r="CIZ17" s="33"/>
      <c r="CJA17" s="33"/>
      <c r="CJB17" s="33"/>
      <c r="CJC17" s="33"/>
      <c r="CJD17" s="33"/>
      <c r="CJE17" s="33"/>
      <c r="CJF17" s="33"/>
      <c r="CJG17" s="33"/>
      <c r="CJH17" s="33"/>
      <c r="CJI17" s="33"/>
      <c r="CJJ17" s="33"/>
      <c r="CJK17" s="33"/>
      <c r="CJL17" s="33"/>
      <c r="CJM17" s="33"/>
      <c r="CJN17" s="33"/>
      <c r="CJO17" s="33"/>
      <c r="CJP17" s="33"/>
      <c r="CJQ17" s="33"/>
      <c r="CJR17" s="33"/>
      <c r="CJS17" s="33"/>
      <c r="CJT17" s="33"/>
      <c r="CJU17" s="33"/>
      <c r="CJV17" s="33"/>
      <c r="CJW17" s="33"/>
      <c r="CJX17" s="33"/>
      <c r="CJY17" s="33"/>
      <c r="CJZ17" s="33"/>
      <c r="CKA17" s="33"/>
      <c r="CKB17" s="33"/>
      <c r="CKC17" s="33"/>
      <c r="CKD17" s="33"/>
      <c r="CKE17" s="33"/>
      <c r="CKF17" s="33"/>
      <c r="CKG17" s="33"/>
      <c r="CKH17" s="33"/>
      <c r="CKI17" s="33"/>
      <c r="CKJ17" s="33"/>
      <c r="CKK17" s="33"/>
      <c r="CKL17" s="33"/>
      <c r="CKM17" s="33"/>
      <c r="CKN17" s="33"/>
      <c r="CKO17" s="33"/>
      <c r="CKP17" s="33"/>
      <c r="CKQ17" s="33"/>
      <c r="CKR17" s="33"/>
      <c r="CKS17" s="33"/>
      <c r="CKT17" s="33"/>
      <c r="CKU17" s="33"/>
      <c r="CKV17" s="33"/>
      <c r="CKW17" s="33"/>
      <c r="CKX17" s="33"/>
      <c r="CKY17" s="33"/>
      <c r="CKZ17" s="33"/>
      <c r="CLA17" s="33"/>
      <c r="CLB17" s="33"/>
      <c r="CLC17" s="33"/>
      <c r="CLD17" s="33"/>
      <c r="CLE17" s="33"/>
      <c r="CLF17" s="33"/>
      <c r="CLG17" s="33"/>
      <c r="CLH17" s="33"/>
      <c r="CLI17" s="33"/>
      <c r="CLJ17" s="33"/>
      <c r="CLK17" s="33"/>
      <c r="CLL17" s="33"/>
      <c r="CLM17" s="33"/>
      <c r="CLN17" s="33"/>
      <c r="CLO17" s="33"/>
      <c r="CLP17" s="33"/>
      <c r="CLQ17" s="33"/>
      <c r="CLR17" s="33"/>
      <c r="CLS17" s="33"/>
      <c r="CLT17" s="33"/>
      <c r="CLU17" s="33"/>
      <c r="CLV17" s="33"/>
      <c r="CLW17" s="33"/>
      <c r="CLX17" s="33"/>
      <c r="CLY17" s="33"/>
      <c r="CLZ17" s="33"/>
      <c r="CMA17" s="33"/>
      <c r="CMB17" s="33"/>
      <c r="CMC17" s="33"/>
      <c r="CMD17" s="33"/>
      <c r="CME17" s="33"/>
      <c r="CMF17" s="33"/>
      <c r="CMG17" s="33"/>
      <c r="CMH17" s="33"/>
      <c r="CMI17" s="33"/>
      <c r="CMJ17" s="33"/>
      <c r="CMK17" s="33"/>
      <c r="CML17" s="33"/>
      <c r="CMM17" s="33"/>
      <c r="CMN17" s="33"/>
      <c r="CMO17" s="33"/>
      <c r="CMP17" s="33"/>
      <c r="CMQ17" s="33"/>
      <c r="CMR17" s="33"/>
      <c r="CMS17" s="33"/>
      <c r="CMT17" s="33"/>
      <c r="CMU17" s="33"/>
      <c r="CMV17" s="33"/>
      <c r="CMW17" s="33"/>
      <c r="CMX17" s="33"/>
      <c r="CMY17" s="33"/>
      <c r="CMZ17" s="33"/>
      <c r="CNA17" s="33"/>
      <c r="CNB17" s="33"/>
      <c r="CNC17" s="33"/>
      <c r="CND17" s="33"/>
      <c r="CNE17" s="33"/>
      <c r="CNF17" s="33"/>
      <c r="CNG17" s="33"/>
      <c r="CNH17" s="33"/>
      <c r="CNI17" s="33"/>
      <c r="CNJ17" s="33"/>
      <c r="CNK17" s="33"/>
      <c r="CNL17" s="33"/>
      <c r="CNM17" s="33"/>
      <c r="CNN17" s="33"/>
      <c r="CNO17" s="33"/>
      <c r="CNP17" s="33"/>
      <c r="CNQ17" s="33"/>
      <c r="CNR17" s="33"/>
      <c r="CNS17" s="33"/>
      <c r="CNT17" s="33"/>
      <c r="CNU17" s="33"/>
      <c r="CNV17" s="33"/>
      <c r="CNW17" s="33"/>
      <c r="CNX17" s="33"/>
      <c r="CNY17" s="33"/>
      <c r="CNZ17" s="33"/>
      <c r="COA17" s="33"/>
      <c r="COB17" s="33"/>
      <c r="COC17" s="33"/>
      <c r="COD17" s="33"/>
      <c r="COE17" s="33"/>
      <c r="COF17" s="33"/>
      <c r="COG17" s="33"/>
      <c r="COH17" s="33"/>
      <c r="COI17" s="33"/>
      <c r="COJ17" s="33"/>
      <c r="COK17" s="33"/>
      <c r="COL17" s="33"/>
      <c r="COM17" s="33"/>
      <c r="CON17" s="33"/>
      <c r="COO17" s="33"/>
      <c r="COP17" s="33"/>
      <c r="COQ17" s="33"/>
      <c r="COR17" s="33"/>
      <c r="COS17" s="33"/>
      <c r="COT17" s="33"/>
      <c r="COU17" s="33"/>
      <c r="COV17" s="33"/>
      <c r="COW17" s="33"/>
      <c r="COX17" s="33"/>
      <c r="COY17" s="33"/>
      <c r="COZ17" s="33"/>
      <c r="CPA17" s="33"/>
      <c r="CPB17" s="33"/>
      <c r="CPC17" s="33"/>
      <c r="CPD17" s="33"/>
      <c r="CPE17" s="33"/>
      <c r="CPF17" s="33"/>
      <c r="CPG17" s="33"/>
      <c r="CPH17" s="33"/>
      <c r="CPI17" s="33"/>
      <c r="CPJ17" s="33"/>
      <c r="CPK17" s="33"/>
      <c r="CPL17" s="33"/>
      <c r="CPM17" s="33"/>
      <c r="CPN17" s="33"/>
      <c r="CPO17" s="33"/>
      <c r="CPP17" s="33"/>
      <c r="CPQ17" s="33"/>
      <c r="CPR17" s="33"/>
      <c r="CPS17" s="33"/>
      <c r="CPT17" s="33"/>
      <c r="CPU17" s="33"/>
      <c r="CPV17" s="33"/>
      <c r="CPW17" s="33"/>
      <c r="CPX17" s="33"/>
      <c r="CPY17" s="33"/>
      <c r="CPZ17" s="33"/>
      <c r="CQA17" s="33"/>
      <c r="CQB17" s="33"/>
      <c r="CQC17" s="33"/>
      <c r="CQD17" s="33"/>
      <c r="CQE17" s="33"/>
      <c r="CQF17" s="33"/>
      <c r="CQG17" s="33"/>
      <c r="CQH17" s="33"/>
      <c r="CQI17" s="33"/>
      <c r="CQJ17" s="33"/>
      <c r="CQK17" s="33"/>
      <c r="CQL17" s="33"/>
      <c r="CQM17" s="33"/>
      <c r="CQN17" s="33"/>
      <c r="CQO17" s="33"/>
      <c r="CQP17" s="33"/>
      <c r="CQQ17" s="33"/>
      <c r="CQR17" s="33"/>
      <c r="CQS17" s="33"/>
      <c r="CQT17" s="33"/>
      <c r="CQU17" s="33"/>
      <c r="CQV17" s="33"/>
      <c r="CQW17" s="33"/>
      <c r="CQX17" s="33"/>
      <c r="CQY17" s="33"/>
      <c r="CQZ17" s="33"/>
      <c r="CRA17" s="33"/>
      <c r="CRB17" s="33"/>
      <c r="CRC17" s="33"/>
      <c r="CRD17" s="33"/>
      <c r="CRE17" s="33"/>
      <c r="CRF17" s="33"/>
      <c r="CRG17" s="33"/>
      <c r="CRH17" s="33"/>
      <c r="CRI17" s="33"/>
      <c r="CRJ17" s="33"/>
      <c r="CRK17" s="33"/>
      <c r="CRL17" s="33"/>
      <c r="CRM17" s="33"/>
      <c r="CRN17" s="33"/>
      <c r="CRO17" s="33"/>
      <c r="CRP17" s="33"/>
      <c r="CRQ17" s="33"/>
      <c r="CRR17" s="33"/>
      <c r="CRS17" s="33"/>
      <c r="CRT17" s="33"/>
      <c r="CRU17" s="33"/>
      <c r="CRV17" s="33"/>
      <c r="CRW17" s="33"/>
      <c r="CRX17" s="33"/>
      <c r="CRY17" s="33"/>
      <c r="CRZ17" s="33"/>
      <c r="CSA17" s="33"/>
      <c r="CSB17" s="33"/>
      <c r="CSC17" s="33"/>
      <c r="CSD17" s="33"/>
      <c r="CSE17" s="33"/>
      <c r="CSF17" s="33"/>
      <c r="CSG17" s="33"/>
      <c r="CSH17" s="33"/>
      <c r="CSI17" s="33"/>
      <c r="CSJ17" s="33"/>
      <c r="CSK17" s="33"/>
      <c r="CSL17" s="33"/>
      <c r="CSM17" s="33"/>
      <c r="CSN17" s="33"/>
      <c r="CSO17" s="33"/>
      <c r="CSP17" s="33"/>
      <c r="CSQ17" s="33"/>
      <c r="CSR17" s="33"/>
      <c r="CSS17" s="33"/>
      <c r="CST17" s="33"/>
      <c r="CSU17" s="33"/>
      <c r="CSV17" s="33"/>
      <c r="CSW17" s="33"/>
      <c r="CSX17" s="33"/>
      <c r="CSY17" s="33"/>
      <c r="CSZ17" s="33"/>
      <c r="CTA17" s="33"/>
      <c r="CTB17" s="33"/>
      <c r="CTC17" s="33"/>
      <c r="CTD17" s="33"/>
      <c r="CTE17" s="33"/>
      <c r="CTF17" s="33"/>
      <c r="CTG17" s="33"/>
      <c r="CTH17" s="33"/>
      <c r="CTI17" s="33"/>
      <c r="CTJ17" s="33"/>
      <c r="CTK17" s="33"/>
      <c r="CTL17" s="33"/>
      <c r="CTM17" s="33"/>
      <c r="CTN17" s="33"/>
      <c r="CTO17" s="33"/>
      <c r="CTP17" s="33"/>
      <c r="CTQ17" s="33"/>
      <c r="CTR17" s="33"/>
      <c r="CTS17" s="33"/>
      <c r="CTT17" s="33"/>
      <c r="CTU17" s="33"/>
      <c r="CTV17" s="33"/>
      <c r="CTW17" s="33"/>
      <c r="CTX17" s="33"/>
      <c r="CTY17" s="33"/>
      <c r="CTZ17" s="33"/>
      <c r="CUA17" s="33"/>
      <c r="CUB17" s="33"/>
      <c r="CUC17" s="33"/>
      <c r="CUD17" s="33"/>
      <c r="CUE17" s="33"/>
      <c r="CUF17" s="33"/>
      <c r="CUG17" s="33"/>
      <c r="CUH17" s="33"/>
      <c r="CUI17" s="33"/>
      <c r="CUJ17" s="33"/>
      <c r="CUK17" s="33"/>
      <c r="CUL17" s="33"/>
      <c r="CUM17" s="33"/>
      <c r="CUN17" s="33"/>
      <c r="CUO17" s="33"/>
      <c r="CUP17" s="33"/>
      <c r="CUQ17" s="33"/>
      <c r="CUR17" s="33"/>
      <c r="CUS17" s="33"/>
      <c r="CUT17" s="33"/>
      <c r="CUU17" s="33"/>
      <c r="CUV17" s="33"/>
      <c r="CUW17" s="33"/>
      <c r="CUX17" s="33"/>
      <c r="CUY17" s="33"/>
      <c r="CUZ17" s="33"/>
      <c r="CVA17" s="33"/>
      <c r="CVB17" s="33"/>
      <c r="CVC17" s="33"/>
      <c r="CVD17" s="33"/>
      <c r="CVE17" s="33"/>
      <c r="CVF17" s="33"/>
      <c r="CVG17" s="33"/>
      <c r="CVH17" s="33"/>
      <c r="CVI17" s="33"/>
      <c r="CVJ17" s="33"/>
      <c r="CVK17" s="33"/>
      <c r="CVL17" s="33"/>
      <c r="CVM17" s="33"/>
      <c r="CVN17" s="33"/>
      <c r="CVO17" s="33"/>
      <c r="CVP17" s="33"/>
      <c r="CVQ17" s="33"/>
      <c r="CVR17" s="33"/>
      <c r="CVS17" s="33"/>
      <c r="CVT17" s="33"/>
      <c r="CVU17" s="33"/>
      <c r="CVV17" s="33"/>
      <c r="CVW17" s="33"/>
      <c r="CVX17" s="33"/>
      <c r="CVY17" s="33"/>
      <c r="CVZ17" s="33"/>
      <c r="CWA17" s="33"/>
      <c r="CWB17" s="33"/>
      <c r="CWC17" s="33"/>
      <c r="CWD17" s="33"/>
      <c r="CWE17" s="33"/>
      <c r="CWF17" s="33"/>
      <c r="CWG17" s="33"/>
      <c r="CWH17" s="33"/>
      <c r="CWI17" s="33"/>
      <c r="CWJ17" s="33"/>
      <c r="CWK17" s="33"/>
      <c r="CWL17" s="33"/>
      <c r="CWM17" s="33"/>
      <c r="CWN17" s="33"/>
      <c r="CWO17" s="33"/>
      <c r="CWP17" s="33"/>
      <c r="CWQ17" s="33"/>
      <c r="CWR17" s="33"/>
      <c r="CWS17" s="33"/>
      <c r="CWT17" s="33"/>
      <c r="CWU17" s="33"/>
      <c r="CWV17" s="33"/>
      <c r="CWW17" s="33"/>
      <c r="CWX17" s="33"/>
      <c r="CWY17" s="33"/>
      <c r="CWZ17" s="33"/>
      <c r="CXA17" s="33"/>
      <c r="CXB17" s="33"/>
      <c r="CXC17" s="33"/>
      <c r="CXD17" s="33"/>
      <c r="CXE17" s="33"/>
      <c r="CXF17" s="33"/>
      <c r="CXG17" s="33"/>
      <c r="CXH17" s="33"/>
      <c r="CXI17" s="33"/>
      <c r="CXJ17" s="33"/>
      <c r="CXK17" s="33"/>
      <c r="CXL17" s="33"/>
      <c r="CXM17" s="33"/>
      <c r="CXN17" s="33"/>
      <c r="CXO17" s="33"/>
      <c r="CXP17" s="33"/>
      <c r="CXQ17" s="33"/>
      <c r="CXR17" s="33"/>
      <c r="CXS17" s="33"/>
      <c r="CXT17" s="33"/>
      <c r="CXU17" s="33"/>
      <c r="CXV17" s="33"/>
      <c r="CXW17" s="33"/>
      <c r="CXX17" s="33"/>
      <c r="CXY17" s="33"/>
      <c r="CXZ17" s="33"/>
      <c r="CYA17" s="33"/>
      <c r="CYB17" s="33"/>
      <c r="CYC17" s="33"/>
      <c r="CYD17" s="33"/>
      <c r="CYE17" s="33"/>
      <c r="CYF17" s="33"/>
      <c r="CYG17" s="33"/>
      <c r="CYH17" s="33"/>
      <c r="CYI17" s="33"/>
      <c r="CYJ17" s="33"/>
      <c r="CYK17" s="33"/>
      <c r="CYL17" s="33"/>
      <c r="CYM17" s="33"/>
      <c r="CYN17" s="33"/>
      <c r="CYO17" s="33"/>
      <c r="CYP17" s="33"/>
      <c r="CYQ17" s="33"/>
      <c r="CYR17" s="33"/>
      <c r="CYS17" s="33"/>
      <c r="CYT17" s="33"/>
      <c r="CYU17" s="33"/>
      <c r="CYV17" s="33"/>
      <c r="CYW17" s="33"/>
      <c r="CYX17" s="33"/>
      <c r="CYY17" s="33"/>
      <c r="CYZ17" s="33"/>
      <c r="CZA17" s="33"/>
      <c r="CZB17" s="33"/>
      <c r="CZC17" s="33"/>
      <c r="CZD17" s="33"/>
      <c r="CZE17" s="33"/>
      <c r="CZF17" s="33"/>
      <c r="CZG17" s="33"/>
      <c r="CZH17" s="33"/>
      <c r="CZI17" s="33"/>
      <c r="CZJ17" s="33"/>
      <c r="CZK17" s="33"/>
      <c r="CZL17" s="33"/>
      <c r="CZM17" s="33"/>
      <c r="CZN17" s="33"/>
      <c r="CZO17" s="33"/>
      <c r="CZP17" s="33"/>
      <c r="CZQ17" s="33"/>
      <c r="CZR17" s="33"/>
      <c r="CZS17" s="33"/>
      <c r="CZT17" s="33"/>
      <c r="CZU17" s="33"/>
      <c r="CZV17" s="33"/>
      <c r="CZW17" s="33"/>
      <c r="CZX17" s="33"/>
      <c r="CZY17" s="33"/>
      <c r="CZZ17" s="33"/>
      <c r="DAA17" s="33"/>
      <c r="DAB17" s="33"/>
      <c r="DAC17" s="33"/>
      <c r="DAD17" s="33"/>
      <c r="DAE17" s="33"/>
      <c r="DAF17" s="33"/>
      <c r="DAG17" s="33"/>
      <c r="DAH17" s="33"/>
      <c r="DAI17" s="33"/>
      <c r="DAJ17" s="33"/>
      <c r="DAK17" s="33"/>
      <c r="DAL17" s="33"/>
      <c r="DAM17" s="33"/>
      <c r="DAN17" s="33"/>
      <c r="DAO17" s="33"/>
      <c r="DAP17" s="33"/>
      <c r="DAQ17" s="33"/>
      <c r="DAR17" s="33"/>
      <c r="DAS17" s="33"/>
      <c r="DAT17" s="33"/>
      <c r="DAU17" s="33"/>
      <c r="DAV17" s="33"/>
      <c r="DAW17" s="33"/>
      <c r="DAX17" s="33"/>
      <c r="DAY17" s="33"/>
      <c r="DAZ17" s="33"/>
      <c r="DBA17" s="33"/>
      <c r="DBB17" s="33"/>
      <c r="DBC17" s="33"/>
      <c r="DBD17" s="33"/>
      <c r="DBE17" s="33"/>
      <c r="DBF17" s="33"/>
      <c r="DBG17" s="33"/>
      <c r="DBH17" s="33"/>
      <c r="DBI17" s="33"/>
      <c r="DBJ17" s="33"/>
      <c r="DBK17" s="33"/>
      <c r="DBL17" s="33"/>
      <c r="DBM17" s="33"/>
      <c r="DBN17" s="33"/>
      <c r="DBO17" s="33"/>
      <c r="DBP17" s="33"/>
      <c r="DBQ17" s="33"/>
      <c r="DBR17" s="33"/>
      <c r="DBS17" s="33"/>
      <c r="DBT17" s="33"/>
      <c r="DBU17" s="33"/>
      <c r="DBV17" s="33"/>
      <c r="DBW17" s="33"/>
      <c r="DBX17" s="33"/>
      <c r="DBY17" s="33"/>
      <c r="DBZ17" s="33"/>
      <c r="DCA17" s="33"/>
      <c r="DCB17" s="33"/>
      <c r="DCC17" s="33"/>
      <c r="DCD17" s="33"/>
      <c r="DCE17" s="33"/>
      <c r="DCF17" s="33"/>
      <c r="DCG17" s="33"/>
      <c r="DCH17" s="33"/>
      <c r="DCI17" s="33"/>
      <c r="DCJ17" s="33"/>
      <c r="DCK17" s="33"/>
      <c r="DCL17" s="33"/>
      <c r="DCM17" s="33"/>
      <c r="DCN17" s="33"/>
      <c r="DCO17" s="33"/>
      <c r="DCP17" s="33"/>
      <c r="DCQ17" s="33"/>
      <c r="DCR17" s="33"/>
      <c r="DCS17" s="33"/>
      <c r="DCT17" s="33"/>
      <c r="DCU17" s="33"/>
      <c r="DCV17" s="33"/>
      <c r="DCW17" s="33"/>
      <c r="DCX17" s="33"/>
      <c r="DCY17" s="33"/>
      <c r="DCZ17" s="33"/>
      <c r="DDA17" s="33"/>
      <c r="DDB17" s="33"/>
      <c r="DDC17" s="33"/>
      <c r="DDD17" s="33"/>
      <c r="DDE17" s="33"/>
      <c r="DDF17" s="33"/>
      <c r="DDG17" s="33"/>
      <c r="DDH17" s="33"/>
      <c r="DDI17" s="33"/>
      <c r="DDJ17" s="33"/>
      <c r="DDK17" s="33"/>
      <c r="DDL17" s="33"/>
      <c r="DDM17" s="33"/>
      <c r="DDN17" s="33"/>
      <c r="DDO17" s="33"/>
      <c r="DDP17" s="33"/>
      <c r="DDQ17" s="33"/>
      <c r="DDR17" s="33"/>
      <c r="DDS17" s="33"/>
      <c r="DDT17" s="33"/>
      <c r="DDU17" s="33"/>
      <c r="DDV17" s="33"/>
      <c r="DDW17" s="33"/>
      <c r="DDX17" s="33"/>
      <c r="DDY17" s="33"/>
      <c r="DDZ17" s="33"/>
      <c r="DEA17" s="33"/>
      <c r="DEB17" s="33"/>
      <c r="DEC17" s="33"/>
      <c r="DED17" s="33"/>
      <c r="DEE17" s="33"/>
      <c r="DEF17" s="33"/>
      <c r="DEG17" s="33"/>
      <c r="DEH17" s="33"/>
      <c r="DEI17" s="33"/>
      <c r="DEJ17" s="33"/>
      <c r="DEK17" s="33"/>
      <c r="DEL17" s="33"/>
      <c r="DEM17" s="33"/>
      <c r="DEN17" s="33"/>
      <c r="DEO17" s="33"/>
      <c r="DEP17" s="33"/>
      <c r="DEQ17" s="33"/>
      <c r="DER17" s="33"/>
      <c r="DES17" s="33"/>
      <c r="DET17" s="33"/>
      <c r="DEU17" s="33"/>
      <c r="DEV17" s="33"/>
      <c r="DEW17" s="33"/>
      <c r="DEX17" s="33"/>
      <c r="DEY17" s="33"/>
      <c r="DEZ17" s="33"/>
      <c r="DFA17" s="33"/>
      <c r="DFB17" s="33"/>
      <c r="DFC17" s="33"/>
      <c r="DFD17" s="33"/>
      <c r="DFE17" s="33"/>
      <c r="DFF17" s="33"/>
      <c r="DFG17" s="33"/>
      <c r="DFH17" s="33"/>
      <c r="DFI17" s="33"/>
      <c r="DFJ17" s="33"/>
      <c r="DFK17" s="33"/>
      <c r="DFL17" s="33"/>
      <c r="DFM17" s="33"/>
      <c r="DFN17" s="33"/>
      <c r="DFO17" s="33"/>
      <c r="DFP17" s="33"/>
      <c r="DFQ17" s="33"/>
      <c r="DFR17" s="33"/>
      <c r="DFS17" s="33"/>
      <c r="DFT17" s="33"/>
      <c r="DFU17" s="33"/>
      <c r="DFV17" s="33"/>
      <c r="DFW17" s="33"/>
      <c r="DFX17" s="33"/>
      <c r="DFY17" s="33"/>
      <c r="DFZ17" s="33"/>
      <c r="DGA17" s="33"/>
      <c r="DGB17" s="33"/>
      <c r="DGC17" s="33"/>
      <c r="DGD17" s="33"/>
      <c r="DGE17" s="33"/>
      <c r="DGF17" s="33"/>
      <c r="DGG17" s="33"/>
      <c r="DGH17" s="33"/>
      <c r="DGI17" s="33"/>
      <c r="DGJ17" s="33"/>
      <c r="DGK17" s="33"/>
      <c r="DGL17" s="33"/>
      <c r="DGM17" s="33"/>
      <c r="DGN17" s="33"/>
      <c r="DGO17" s="33"/>
      <c r="DGP17" s="33"/>
      <c r="DGQ17" s="33"/>
      <c r="DGR17" s="33"/>
      <c r="DGS17" s="33"/>
      <c r="DGT17" s="33"/>
      <c r="DGU17" s="33"/>
      <c r="DGV17" s="33"/>
      <c r="DGW17" s="33"/>
      <c r="DGX17" s="33"/>
      <c r="DGY17" s="33"/>
      <c r="DGZ17" s="33"/>
      <c r="DHA17" s="33"/>
      <c r="DHB17" s="33"/>
      <c r="DHC17" s="33"/>
      <c r="DHD17" s="33"/>
      <c r="DHE17" s="33"/>
      <c r="DHF17" s="33"/>
      <c r="DHG17" s="33"/>
      <c r="DHH17" s="33"/>
      <c r="DHI17" s="33"/>
      <c r="DHJ17" s="33"/>
      <c r="DHK17" s="33"/>
      <c r="DHL17" s="33"/>
      <c r="DHM17" s="33"/>
      <c r="DHN17" s="33"/>
      <c r="DHO17" s="33"/>
      <c r="DHP17" s="33"/>
      <c r="DHQ17" s="33"/>
      <c r="DHR17" s="33"/>
      <c r="DHS17" s="33"/>
      <c r="DHT17" s="33"/>
      <c r="DHU17" s="33"/>
      <c r="DHV17" s="33"/>
      <c r="DHW17" s="33"/>
      <c r="DHX17" s="33"/>
      <c r="DHY17" s="33"/>
      <c r="DHZ17" s="33"/>
      <c r="DIA17" s="33"/>
      <c r="DIB17" s="33"/>
      <c r="DIC17" s="33"/>
      <c r="DID17" s="33"/>
      <c r="DIE17" s="33"/>
      <c r="DIF17" s="33"/>
      <c r="DIG17" s="33"/>
      <c r="DIH17" s="33"/>
      <c r="DII17" s="33"/>
      <c r="DIJ17" s="33"/>
      <c r="DIK17" s="33"/>
      <c r="DIL17" s="33"/>
      <c r="DIM17" s="33"/>
      <c r="DIN17" s="33"/>
      <c r="DIO17" s="33"/>
      <c r="DIP17" s="33"/>
      <c r="DIQ17" s="33"/>
      <c r="DIR17" s="33"/>
      <c r="DIS17" s="33"/>
      <c r="DIT17" s="33"/>
      <c r="DIU17" s="33"/>
      <c r="DIV17" s="33"/>
      <c r="DIW17" s="33"/>
      <c r="DIX17" s="33"/>
      <c r="DIY17" s="33"/>
      <c r="DIZ17" s="33"/>
      <c r="DJA17" s="33"/>
      <c r="DJB17" s="33"/>
      <c r="DJC17" s="33"/>
      <c r="DJD17" s="33"/>
      <c r="DJE17" s="33"/>
      <c r="DJF17" s="33"/>
      <c r="DJG17" s="33"/>
      <c r="DJH17" s="33"/>
      <c r="DJI17" s="33"/>
      <c r="DJJ17" s="33"/>
      <c r="DJK17" s="33"/>
      <c r="DJL17" s="33"/>
      <c r="DJM17" s="33"/>
      <c r="DJN17" s="33"/>
      <c r="DJO17" s="33"/>
      <c r="DJP17" s="33"/>
      <c r="DJQ17" s="33"/>
      <c r="DJR17" s="33"/>
      <c r="DJS17" s="33"/>
      <c r="DJT17" s="33"/>
      <c r="DJU17" s="33"/>
      <c r="DJV17" s="33"/>
      <c r="DJW17" s="33"/>
      <c r="DJX17" s="33"/>
      <c r="DJY17" s="33"/>
      <c r="DJZ17" s="33"/>
      <c r="DKA17" s="33"/>
      <c r="DKB17" s="33"/>
      <c r="DKC17" s="33"/>
      <c r="DKD17" s="33"/>
      <c r="DKE17" s="33"/>
      <c r="DKF17" s="33"/>
      <c r="DKG17" s="33"/>
      <c r="DKH17" s="33"/>
      <c r="DKI17" s="33"/>
      <c r="DKJ17" s="33"/>
      <c r="DKK17" s="33"/>
      <c r="DKL17" s="33"/>
      <c r="DKM17" s="33"/>
      <c r="DKN17" s="33"/>
      <c r="DKO17" s="33"/>
      <c r="DKP17" s="33"/>
      <c r="DKQ17" s="33"/>
      <c r="DKR17" s="33"/>
      <c r="DKS17" s="33"/>
      <c r="DKT17" s="33"/>
      <c r="DKU17" s="33"/>
      <c r="DKV17" s="33"/>
      <c r="DKW17" s="33"/>
      <c r="DKX17" s="33"/>
      <c r="DKY17" s="33"/>
      <c r="DKZ17" s="33"/>
      <c r="DLA17" s="33"/>
      <c r="DLB17" s="33"/>
      <c r="DLC17" s="33"/>
      <c r="DLD17" s="33"/>
      <c r="DLE17" s="33"/>
      <c r="DLF17" s="33"/>
      <c r="DLG17" s="33"/>
      <c r="DLH17" s="33"/>
      <c r="DLI17" s="33"/>
      <c r="DLJ17" s="33"/>
      <c r="DLK17" s="33"/>
      <c r="DLL17" s="33"/>
      <c r="DLM17" s="33"/>
      <c r="DLN17" s="33"/>
      <c r="DLO17" s="33"/>
      <c r="DLP17" s="33"/>
      <c r="DLQ17" s="33"/>
      <c r="DLR17" s="33"/>
      <c r="DLS17" s="33"/>
      <c r="DLT17" s="33"/>
      <c r="DLU17" s="33"/>
      <c r="DLV17" s="33"/>
      <c r="DLW17" s="33"/>
      <c r="DLX17" s="33"/>
      <c r="DLY17" s="33"/>
      <c r="DLZ17" s="33"/>
      <c r="DMA17" s="33"/>
      <c r="DMB17" s="33"/>
      <c r="DMC17" s="33"/>
      <c r="DMD17" s="33"/>
      <c r="DME17" s="33"/>
      <c r="DMF17" s="33"/>
      <c r="DMG17" s="33"/>
      <c r="DMH17" s="33"/>
      <c r="DMI17" s="33"/>
      <c r="DMJ17" s="33"/>
      <c r="DMK17" s="33"/>
      <c r="DML17" s="33"/>
      <c r="DMM17" s="33"/>
      <c r="DMN17" s="33"/>
      <c r="DMO17" s="33"/>
      <c r="DMP17" s="33"/>
      <c r="DMQ17" s="33"/>
      <c r="DMR17" s="33"/>
      <c r="DMS17" s="33"/>
      <c r="DMT17" s="33"/>
      <c r="DMU17" s="33"/>
      <c r="DMV17" s="33"/>
      <c r="DMW17" s="33"/>
      <c r="DMX17" s="33"/>
      <c r="DMY17" s="33"/>
      <c r="DMZ17" s="33"/>
      <c r="DNA17" s="33"/>
      <c r="DNB17" s="33"/>
      <c r="DNC17" s="33"/>
      <c r="DND17" s="33"/>
      <c r="DNE17" s="33"/>
      <c r="DNF17" s="33"/>
      <c r="DNG17" s="33"/>
      <c r="DNH17" s="33"/>
      <c r="DNI17" s="33"/>
      <c r="DNJ17" s="33"/>
      <c r="DNK17" s="33"/>
      <c r="DNL17" s="33"/>
      <c r="DNM17" s="33"/>
      <c r="DNN17" s="33"/>
      <c r="DNO17" s="33"/>
      <c r="DNP17" s="33"/>
      <c r="DNQ17" s="33"/>
      <c r="DNR17" s="33"/>
      <c r="DNS17" s="33"/>
      <c r="DNT17" s="33"/>
      <c r="DNU17" s="33"/>
      <c r="DNV17" s="33"/>
      <c r="DNW17" s="33"/>
      <c r="DNX17" s="33"/>
      <c r="DNY17" s="33"/>
      <c r="DNZ17" s="33"/>
      <c r="DOA17" s="33"/>
      <c r="DOB17" s="33"/>
      <c r="DOC17" s="33"/>
      <c r="DOD17" s="33"/>
      <c r="DOE17" s="33"/>
      <c r="DOF17" s="33"/>
      <c r="DOG17" s="33"/>
      <c r="DOH17" s="33"/>
      <c r="DOI17" s="33"/>
      <c r="DOJ17" s="33"/>
      <c r="DOK17" s="33"/>
      <c r="DOL17" s="33"/>
      <c r="DOM17" s="33"/>
      <c r="DON17" s="33"/>
      <c r="DOO17" s="33"/>
      <c r="DOP17" s="33"/>
      <c r="DOQ17" s="33"/>
      <c r="DOR17" s="33"/>
      <c r="DOS17" s="33"/>
      <c r="DOT17" s="33"/>
      <c r="DOU17" s="33"/>
      <c r="DOV17" s="33"/>
      <c r="DOW17" s="33"/>
      <c r="DOX17" s="33"/>
      <c r="DOY17" s="33"/>
      <c r="DOZ17" s="33"/>
      <c r="DPA17" s="33"/>
      <c r="DPB17" s="33"/>
      <c r="DPC17" s="33"/>
      <c r="DPD17" s="33"/>
      <c r="DPE17" s="33"/>
      <c r="DPF17" s="33"/>
      <c r="DPG17" s="33"/>
      <c r="DPH17" s="33"/>
      <c r="DPI17" s="33"/>
      <c r="DPJ17" s="33"/>
      <c r="DPK17" s="33"/>
      <c r="DPL17" s="33"/>
      <c r="DPM17" s="33"/>
      <c r="DPN17" s="33"/>
      <c r="DPO17" s="33"/>
      <c r="DPP17" s="33"/>
      <c r="DPQ17" s="33"/>
      <c r="DPR17" s="33"/>
      <c r="DPS17" s="33"/>
      <c r="DPT17" s="33"/>
      <c r="DPU17" s="33"/>
      <c r="DPV17" s="33"/>
      <c r="DPW17" s="33"/>
      <c r="DPX17" s="33"/>
      <c r="DPY17" s="33"/>
      <c r="DPZ17" s="33"/>
      <c r="DQA17" s="33"/>
      <c r="DQB17" s="33"/>
      <c r="DQC17" s="33"/>
      <c r="DQD17" s="33"/>
      <c r="DQE17" s="33"/>
      <c r="DQF17" s="33"/>
      <c r="DQG17" s="33"/>
      <c r="DQH17" s="33"/>
      <c r="DQI17" s="33"/>
      <c r="DQJ17" s="33"/>
      <c r="DQK17" s="33"/>
      <c r="DQL17" s="33"/>
      <c r="DQM17" s="33"/>
      <c r="DQN17" s="33"/>
      <c r="DQO17" s="33"/>
      <c r="DQP17" s="33"/>
      <c r="DQQ17" s="33"/>
      <c r="DQR17" s="33"/>
      <c r="DQS17" s="33"/>
      <c r="DQT17" s="33"/>
      <c r="DQU17" s="33"/>
      <c r="DQV17" s="33"/>
      <c r="DQW17" s="33"/>
      <c r="DQX17" s="33"/>
      <c r="DQY17" s="33"/>
      <c r="DQZ17" s="33"/>
      <c r="DRA17" s="33"/>
      <c r="DRB17" s="33"/>
      <c r="DRC17" s="33"/>
      <c r="DRD17" s="33"/>
      <c r="DRE17" s="33"/>
      <c r="DRF17" s="33"/>
      <c r="DRG17" s="33"/>
      <c r="DRH17" s="33"/>
      <c r="DRI17" s="33"/>
      <c r="DRJ17" s="33"/>
      <c r="DRK17" s="33"/>
      <c r="DRL17" s="33"/>
      <c r="DRM17" s="33"/>
      <c r="DRN17" s="33"/>
      <c r="DRO17" s="33"/>
      <c r="DRP17" s="33"/>
      <c r="DRQ17" s="33"/>
      <c r="DRR17" s="33"/>
      <c r="DRS17" s="33"/>
      <c r="DRT17" s="33"/>
      <c r="DRU17" s="33"/>
      <c r="DRV17" s="33"/>
      <c r="DRW17" s="33"/>
      <c r="DRX17" s="33"/>
      <c r="DRY17" s="33"/>
      <c r="DRZ17" s="33"/>
      <c r="DSA17" s="33"/>
      <c r="DSB17" s="33"/>
      <c r="DSC17" s="33"/>
      <c r="DSD17" s="33"/>
      <c r="DSE17" s="33"/>
      <c r="DSF17" s="33"/>
      <c r="DSG17" s="33"/>
      <c r="DSH17" s="33"/>
      <c r="DSI17" s="33"/>
      <c r="DSJ17" s="33"/>
      <c r="DSK17" s="33"/>
      <c r="DSL17" s="33"/>
      <c r="DSM17" s="33"/>
      <c r="DSN17" s="33"/>
      <c r="DSO17" s="33"/>
      <c r="DSP17" s="33"/>
      <c r="DSQ17" s="33"/>
      <c r="DSR17" s="33"/>
      <c r="DSS17" s="33"/>
      <c r="DST17" s="33"/>
      <c r="DSU17" s="33"/>
      <c r="DSV17" s="33"/>
      <c r="DSW17" s="33"/>
      <c r="DSX17" s="33"/>
      <c r="DSY17" s="33"/>
      <c r="DSZ17" s="33"/>
      <c r="DTA17" s="33"/>
      <c r="DTB17" s="33"/>
      <c r="DTC17" s="33"/>
      <c r="DTD17" s="33"/>
      <c r="DTE17" s="33"/>
      <c r="DTF17" s="33"/>
      <c r="DTG17" s="33"/>
      <c r="DTH17" s="33"/>
      <c r="DTI17" s="33"/>
      <c r="DTJ17" s="33"/>
      <c r="DTK17" s="33"/>
      <c r="DTL17" s="33"/>
      <c r="DTM17" s="33"/>
      <c r="DTN17" s="33"/>
      <c r="DTO17" s="33"/>
      <c r="DTP17" s="33"/>
      <c r="DTQ17" s="33"/>
      <c r="DTR17" s="33"/>
      <c r="DTS17" s="33"/>
      <c r="DTT17" s="33"/>
      <c r="DTU17" s="33"/>
      <c r="DTV17" s="33"/>
      <c r="DTW17" s="33"/>
      <c r="DTX17" s="33"/>
      <c r="DTY17" s="33"/>
      <c r="DTZ17" s="33"/>
      <c r="DUA17" s="33"/>
      <c r="DUB17" s="33"/>
      <c r="DUC17" s="33"/>
      <c r="DUD17" s="33"/>
      <c r="DUE17" s="33"/>
      <c r="DUF17" s="33"/>
      <c r="DUG17" s="33"/>
      <c r="DUH17" s="33"/>
      <c r="DUI17" s="33"/>
      <c r="DUJ17" s="33"/>
      <c r="DUK17" s="33"/>
      <c r="DUL17" s="33"/>
      <c r="DUM17" s="33"/>
      <c r="DUN17" s="33"/>
      <c r="DUO17" s="33"/>
      <c r="DUP17" s="33"/>
      <c r="DUQ17" s="33"/>
      <c r="DUR17" s="33"/>
      <c r="DUS17" s="33"/>
      <c r="DUT17" s="33"/>
      <c r="DUU17" s="33"/>
      <c r="DUV17" s="33"/>
      <c r="DUW17" s="33"/>
      <c r="DUX17" s="33"/>
      <c r="DUY17" s="33"/>
      <c r="DUZ17" s="33"/>
      <c r="DVA17" s="33"/>
      <c r="DVB17" s="33"/>
      <c r="DVC17" s="33"/>
      <c r="DVD17" s="33"/>
      <c r="DVE17" s="33"/>
      <c r="DVF17" s="33"/>
      <c r="DVG17" s="33"/>
      <c r="DVH17" s="33"/>
      <c r="DVI17" s="33"/>
      <c r="DVJ17" s="33"/>
      <c r="DVK17" s="33"/>
      <c r="DVL17" s="33"/>
      <c r="DVM17" s="33"/>
      <c r="DVN17" s="33"/>
      <c r="DVO17" s="33"/>
      <c r="DVP17" s="33"/>
      <c r="DVQ17" s="33"/>
      <c r="DVR17" s="33"/>
      <c r="DVS17" s="33"/>
      <c r="DVT17" s="33"/>
      <c r="DVU17" s="33"/>
      <c r="DVV17" s="33"/>
      <c r="DVW17" s="33"/>
      <c r="DVX17" s="33"/>
      <c r="DVY17" s="33"/>
      <c r="DVZ17" s="33"/>
      <c r="DWA17" s="33"/>
      <c r="DWB17" s="33"/>
      <c r="DWC17" s="33"/>
      <c r="DWD17" s="33"/>
      <c r="DWE17" s="33"/>
      <c r="DWF17" s="33"/>
      <c r="DWG17" s="33"/>
      <c r="DWH17" s="33"/>
      <c r="DWI17" s="33"/>
      <c r="DWJ17" s="33"/>
      <c r="DWK17" s="33"/>
      <c r="DWL17" s="33"/>
      <c r="DWM17" s="33"/>
      <c r="DWN17" s="33"/>
      <c r="DWO17" s="33"/>
      <c r="DWP17" s="33"/>
      <c r="DWQ17" s="33"/>
      <c r="DWR17" s="33"/>
      <c r="DWS17" s="33"/>
      <c r="DWT17" s="33"/>
      <c r="DWU17" s="33"/>
      <c r="DWV17" s="33"/>
      <c r="DWW17" s="33"/>
      <c r="DWX17" s="33"/>
      <c r="DWY17" s="33"/>
      <c r="DWZ17" s="33"/>
      <c r="DXA17" s="33"/>
      <c r="DXB17" s="33"/>
      <c r="DXC17" s="33"/>
      <c r="DXD17" s="33"/>
      <c r="DXE17" s="33"/>
      <c r="DXF17" s="33"/>
      <c r="DXG17" s="33"/>
      <c r="DXH17" s="33"/>
      <c r="DXI17" s="33"/>
      <c r="DXJ17" s="33"/>
      <c r="DXK17" s="33"/>
      <c r="DXL17" s="33"/>
      <c r="DXM17" s="33"/>
      <c r="DXN17" s="33"/>
      <c r="DXO17" s="33"/>
      <c r="DXP17" s="33"/>
      <c r="DXQ17" s="33"/>
      <c r="DXR17" s="33"/>
      <c r="DXS17" s="33"/>
      <c r="DXT17" s="33"/>
      <c r="DXU17" s="33"/>
      <c r="DXV17" s="33"/>
      <c r="DXW17" s="33"/>
      <c r="DXX17" s="33"/>
      <c r="DXY17" s="33"/>
      <c r="DXZ17" s="33"/>
      <c r="DYA17" s="33"/>
      <c r="DYB17" s="33"/>
      <c r="DYC17" s="33"/>
      <c r="DYD17" s="33"/>
      <c r="DYE17" s="33"/>
      <c r="DYF17" s="33"/>
      <c r="DYG17" s="33"/>
      <c r="DYH17" s="33"/>
      <c r="DYI17" s="33"/>
      <c r="DYJ17" s="33"/>
      <c r="DYK17" s="33"/>
      <c r="DYL17" s="33"/>
      <c r="DYM17" s="33"/>
      <c r="DYN17" s="33"/>
      <c r="DYO17" s="33"/>
      <c r="DYP17" s="33"/>
      <c r="DYQ17" s="33"/>
      <c r="DYR17" s="33"/>
      <c r="DYS17" s="33"/>
      <c r="DYT17" s="33"/>
      <c r="DYU17" s="33"/>
      <c r="DYV17" s="33"/>
      <c r="DYW17" s="33"/>
      <c r="DYX17" s="33"/>
      <c r="DYY17" s="33"/>
      <c r="DYZ17" s="33"/>
      <c r="DZA17" s="33"/>
      <c r="DZB17" s="33"/>
      <c r="DZC17" s="33"/>
      <c r="DZD17" s="33"/>
      <c r="DZE17" s="33"/>
      <c r="DZF17" s="33"/>
      <c r="DZG17" s="33"/>
      <c r="DZH17" s="33"/>
      <c r="DZI17" s="33"/>
      <c r="DZJ17" s="33"/>
      <c r="DZK17" s="33"/>
      <c r="DZL17" s="33"/>
      <c r="DZM17" s="33"/>
      <c r="DZN17" s="33"/>
      <c r="DZO17" s="33"/>
      <c r="DZP17" s="33"/>
      <c r="DZQ17" s="33"/>
      <c r="DZR17" s="33"/>
      <c r="DZS17" s="33"/>
      <c r="DZT17" s="33"/>
      <c r="DZU17" s="33"/>
      <c r="DZV17" s="33"/>
      <c r="DZW17" s="33"/>
      <c r="DZX17" s="33"/>
      <c r="DZY17" s="33"/>
      <c r="DZZ17" s="33"/>
      <c r="EAA17" s="33"/>
      <c r="EAB17" s="33"/>
      <c r="EAC17" s="33"/>
      <c r="EAD17" s="33"/>
      <c r="EAE17" s="33"/>
      <c r="EAF17" s="33"/>
      <c r="EAG17" s="33"/>
      <c r="EAH17" s="33"/>
      <c r="EAI17" s="33"/>
      <c r="EAJ17" s="33"/>
      <c r="EAK17" s="33"/>
      <c r="EAL17" s="33"/>
      <c r="EAM17" s="33"/>
      <c r="EAN17" s="33"/>
      <c r="EAO17" s="33"/>
      <c r="EAP17" s="33"/>
      <c r="EAQ17" s="33"/>
      <c r="EAR17" s="33"/>
      <c r="EAS17" s="33"/>
      <c r="EAT17" s="33"/>
      <c r="EAU17" s="33"/>
      <c r="EAV17" s="33"/>
      <c r="EAW17" s="33"/>
      <c r="EAX17" s="33"/>
      <c r="EAY17" s="33"/>
      <c r="EAZ17" s="33"/>
      <c r="EBA17" s="33"/>
      <c r="EBB17" s="33"/>
      <c r="EBC17" s="33"/>
      <c r="EBD17" s="33"/>
      <c r="EBE17" s="33"/>
      <c r="EBF17" s="33"/>
      <c r="EBG17" s="33"/>
      <c r="EBH17" s="33"/>
      <c r="EBI17" s="33"/>
      <c r="EBJ17" s="33"/>
      <c r="EBK17" s="33"/>
      <c r="EBL17" s="33"/>
      <c r="EBM17" s="33"/>
      <c r="EBN17" s="33"/>
      <c r="EBO17" s="33"/>
      <c r="EBP17" s="33"/>
      <c r="EBQ17" s="33"/>
      <c r="EBR17" s="33"/>
      <c r="EBS17" s="33"/>
      <c r="EBT17" s="33"/>
      <c r="EBU17" s="33"/>
      <c r="EBV17" s="33"/>
      <c r="EBW17" s="33"/>
      <c r="EBX17" s="33"/>
      <c r="EBY17" s="33"/>
      <c r="EBZ17" s="33"/>
      <c r="ECA17" s="33"/>
      <c r="ECB17" s="33"/>
      <c r="ECC17" s="33"/>
      <c r="ECD17" s="33"/>
      <c r="ECE17" s="33"/>
      <c r="ECF17" s="33"/>
      <c r="ECG17" s="33"/>
      <c r="ECH17" s="33"/>
      <c r="ECI17" s="33"/>
      <c r="ECJ17" s="33"/>
      <c r="ECK17" s="33"/>
      <c r="ECL17" s="33"/>
      <c r="ECM17" s="33"/>
      <c r="ECN17" s="33"/>
      <c r="ECO17" s="33"/>
      <c r="ECP17" s="33"/>
      <c r="ECQ17" s="33"/>
      <c r="ECR17" s="33"/>
      <c r="ECS17" s="33"/>
      <c r="ECT17" s="33"/>
      <c r="ECU17" s="33"/>
      <c r="ECV17" s="33"/>
      <c r="ECW17" s="33"/>
      <c r="ECX17" s="33"/>
      <c r="ECY17" s="33"/>
      <c r="ECZ17" s="33"/>
      <c r="EDA17" s="33"/>
      <c r="EDB17" s="33"/>
      <c r="EDC17" s="33"/>
      <c r="EDD17" s="33"/>
      <c r="EDE17" s="33"/>
      <c r="EDF17" s="33"/>
      <c r="EDG17" s="33"/>
      <c r="EDH17" s="33"/>
      <c r="EDI17" s="33"/>
      <c r="EDJ17" s="33"/>
      <c r="EDK17" s="33"/>
      <c r="EDL17" s="33"/>
      <c r="EDM17" s="33"/>
      <c r="EDN17" s="33"/>
      <c r="EDO17" s="33"/>
      <c r="EDP17" s="33"/>
      <c r="EDQ17" s="33"/>
      <c r="EDR17" s="33"/>
      <c r="EDS17" s="33"/>
      <c r="EDT17" s="33"/>
      <c r="EDU17" s="33"/>
      <c r="EDV17" s="33"/>
      <c r="EDW17" s="33"/>
      <c r="EDX17" s="33"/>
      <c r="EDY17" s="33"/>
      <c r="EDZ17" s="33"/>
      <c r="EEA17" s="33"/>
      <c r="EEB17" s="33"/>
      <c r="EEC17" s="33"/>
      <c r="EED17" s="33"/>
      <c r="EEE17" s="33"/>
      <c r="EEF17" s="33"/>
      <c r="EEG17" s="33"/>
      <c r="EEH17" s="33"/>
      <c r="EEI17" s="33"/>
      <c r="EEJ17" s="33"/>
      <c r="EEK17" s="33"/>
      <c r="EEL17" s="33"/>
      <c r="EEM17" s="33"/>
      <c r="EEN17" s="33"/>
      <c r="EEO17" s="33"/>
      <c r="EEP17" s="33"/>
      <c r="EEQ17" s="33"/>
      <c r="EER17" s="33"/>
      <c r="EES17" s="33"/>
      <c r="EET17" s="33"/>
      <c r="EEU17" s="33"/>
      <c r="EEV17" s="33"/>
      <c r="EEW17" s="33"/>
      <c r="EEX17" s="33"/>
      <c r="EEY17" s="33"/>
      <c r="EEZ17" s="33"/>
      <c r="EFA17" s="33"/>
      <c r="EFB17" s="33"/>
      <c r="EFC17" s="33"/>
      <c r="EFD17" s="33"/>
      <c r="EFE17" s="33"/>
      <c r="EFF17" s="33"/>
      <c r="EFG17" s="33"/>
      <c r="EFH17" s="33"/>
      <c r="EFI17" s="33"/>
      <c r="EFJ17" s="33"/>
      <c r="EFK17" s="33"/>
      <c r="EFL17" s="33"/>
      <c r="EFM17" s="33"/>
      <c r="EFN17" s="33"/>
      <c r="EFO17" s="33"/>
      <c r="EFP17" s="33"/>
      <c r="EFQ17" s="33"/>
      <c r="EFR17" s="33"/>
      <c r="EFS17" s="33"/>
      <c r="EFT17" s="33"/>
      <c r="EFU17" s="33"/>
      <c r="EFV17" s="33"/>
      <c r="EFW17" s="33"/>
      <c r="EFX17" s="33"/>
      <c r="EFY17" s="33"/>
      <c r="EFZ17" s="33"/>
      <c r="EGA17" s="33"/>
      <c r="EGB17" s="33"/>
      <c r="EGC17" s="33"/>
      <c r="EGD17" s="33"/>
      <c r="EGE17" s="33"/>
      <c r="EGF17" s="33"/>
      <c r="EGG17" s="33"/>
      <c r="EGH17" s="33"/>
      <c r="EGI17" s="33"/>
      <c r="EGJ17" s="33"/>
      <c r="EGK17" s="33"/>
      <c r="EGL17" s="33"/>
      <c r="EGM17" s="33"/>
      <c r="EGN17" s="33"/>
      <c r="EGO17" s="33"/>
      <c r="EGP17" s="33"/>
      <c r="EGQ17" s="33"/>
      <c r="EGR17" s="33"/>
      <c r="EGS17" s="33"/>
      <c r="EGT17" s="33"/>
      <c r="EGU17" s="33"/>
      <c r="EGV17" s="33"/>
      <c r="EGW17" s="33"/>
      <c r="EGX17" s="33"/>
      <c r="EGY17" s="33"/>
      <c r="EGZ17" s="33"/>
      <c r="EHA17" s="33"/>
      <c r="EHB17" s="33"/>
      <c r="EHC17" s="33"/>
      <c r="EHD17" s="33"/>
      <c r="EHE17" s="33"/>
      <c r="EHF17" s="33"/>
      <c r="EHG17" s="33"/>
      <c r="EHH17" s="33"/>
      <c r="EHI17" s="33"/>
      <c r="EHJ17" s="33"/>
      <c r="EHK17" s="33"/>
      <c r="EHL17" s="33"/>
      <c r="EHM17" s="33"/>
      <c r="EHN17" s="33"/>
      <c r="EHO17" s="33"/>
      <c r="EHP17" s="33"/>
      <c r="EHQ17" s="33"/>
      <c r="EHR17" s="33"/>
      <c r="EHS17" s="33"/>
      <c r="EHT17" s="33"/>
      <c r="EHU17" s="33"/>
      <c r="EHV17" s="33"/>
      <c r="EHW17" s="33"/>
      <c r="EHX17" s="33"/>
      <c r="EHY17" s="33"/>
      <c r="EHZ17" s="33"/>
      <c r="EIA17" s="33"/>
      <c r="EIB17" s="33"/>
      <c r="EIC17" s="33"/>
      <c r="EID17" s="33"/>
      <c r="EIE17" s="33"/>
      <c r="EIF17" s="33"/>
      <c r="EIG17" s="33"/>
      <c r="EIH17" s="33"/>
      <c r="EII17" s="33"/>
      <c r="EIJ17" s="33"/>
      <c r="EIK17" s="33"/>
      <c r="EIL17" s="33"/>
      <c r="EIM17" s="33"/>
      <c r="EIN17" s="33"/>
      <c r="EIO17" s="33"/>
      <c r="EIP17" s="33"/>
      <c r="EIQ17" s="33"/>
      <c r="EIR17" s="33"/>
      <c r="EIS17" s="33"/>
      <c r="EIT17" s="33"/>
      <c r="EIU17" s="33"/>
      <c r="EIV17" s="33"/>
      <c r="EIW17" s="33"/>
      <c r="EIX17" s="33"/>
      <c r="EIY17" s="33"/>
      <c r="EIZ17" s="33"/>
      <c r="EJA17" s="33"/>
      <c r="EJB17" s="33"/>
      <c r="EJC17" s="33"/>
      <c r="EJD17" s="33"/>
      <c r="EJE17" s="33"/>
      <c r="EJF17" s="33"/>
      <c r="EJG17" s="33"/>
      <c r="EJH17" s="33"/>
      <c r="EJI17" s="33"/>
      <c r="EJJ17" s="33"/>
      <c r="EJK17" s="33"/>
      <c r="EJL17" s="33"/>
      <c r="EJM17" s="33"/>
      <c r="EJN17" s="33"/>
      <c r="EJO17" s="33"/>
      <c r="EJP17" s="33"/>
      <c r="EJQ17" s="33"/>
      <c r="EJR17" s="33"/>
      <c r="EJS17" s="33"/>
      <c r="EJT17" s="33"/>
      <c r="EJU17" s="33"/>
      <c r="EJV17" s="33"/>
      <c r="EJW17" s="33"/>
      <c r="EJX17" s="33"/>
      <c r="EJY17" s="33"/>
      <c r="EJZ17" s="33"/>
      <c r="EKA17" s="33"/>
      <c r="EKB17" s="33"/>
      <c r="EKC17" s="33"/>
      <c r="EKD17" s="33"/>
      <c r="EKE17" s="33"/>
      <c r="EKF17" s="33"/>
      <c r="EKG17" s="33"/>
      <c r="EKH17" s="33"/>
      <c r="EKI17" s="33"/>
      <c r="EKJ17" s="33"/>
      <c r="EKK17" s="33"/>
      <c r="EKL17" s="33"/>
      <c r="EKM17" s="33"/>
      <c r="EKN17" s="33"/>
      <c r="EKO17" s="33"/>
      <c r="EKP17" s="33"/>
      <c r="EKQ17" s="33"/>
      <c r="EKR17" s="33"/>
      <c r="EKS17" s="33"/>
      <c r="EKT17" s="33"/>
      <c r="EKU17" s="33"/>
      <c r="EKV17" s="33"/>
      <c r="EKW17" s="33"/>
      <c r="EKX17" s="33"/>
      <c r="EKY17" s="33"/>
      <c r="EKZ17" s="33"/>
      <c r="ELA17" s="33"/>
      <c r="ELB17" s="33"/>
      <c r="ELC17" s="33"/>
      <c r="ELD17" s="33"/>
      <c r="ELE17" s="33"/>
      <c r="ELF17" s="33"/>
      <c r="ELG17" s="33"/>
      <c r="ELH17" s="33"/>
      <c r="ELI17" s="33"/>
      <c r="ELJ17" s="33"/>
      <c r="ELK17" s="33"/>
      <c r="ELL17" s="33"/>
      <c r="ELM17" s="33"/>
      <c r="ELN17" s="33"/>
      <c r="ELO17" s="33"/>
      <c r="ELP17" s="33"/>
      <c r="ELQ17" s="33"/>
      <c r="ELR17" s="33"/>
      <c r="ELS17" s="33"/>
      <c r="ELT17" s="33"/>
      <c r="ELU17" s="33"/>
      <c r="ELV17" s="33"/>
      <c r="ELW17" s="33"/>
      <c r="ELX17" s="33"/>
      <c r="ELY17" s="33"/>
      <c r="ELZ17" s="33"/>
      <c r="EMA17" s="33"/>
      <c r="EMB17" s="33"/>
      <c r="EMC17" s="33"/>
      <c r="EMD17" s="33"/>
      <c r="EME17" s="33"/>
      <c r="EMF17" s="33"/>
      <c r="EMG17" s="33"/>
      <c r="EMH17" s="33"/>
      <c r="EMI17" s="33"/>
      <c r="EMJ17" s="33"/>
      <c r="EMK17" s="33"/>
      <c r="EML17" s="33"/>
      <c r="EMM17" s="33"/>
      <c r="EMN17" s="33"/>
      <c r="EMO17" s="33"/>
      <c r="EMP17" s="33"/>
      <c r="EMQ17" s="33"/>
      <c r="EMR17" s="33"/>
      <c r="EMS17" s="33"/>
      <c r="EMT17" s="33"/>
      <c r="EMU17" s="33"/>
      <c r="EMV17" s="33"/>
      <c r="EMW17" s="33"/>
      <c r="EMX17" s="33"/>
      <c r="EMY17" s="33"/>
      <c r="EMZ17" s="33"/>
      <c r="ENA17" s="33"/>
      <c r="ENB17" s="33"/>
      <c r="ENC17" s="33"/>
      <c r="END17" s="33"/>
      <c r="ENE17" s="33"/>
      <c r="ENF17" s="33"/>
      <c r="ENG17" s="33"/>
      <c r="ENH17" s="33"/>
      <c r="ENI17" s="33"/>
      <c r="ENJ17" s="33"/>
      <c r="ENK17" s="33"/>
      <c r="ENL17" s="33"/>
      <c r="ENM17" s="33"/>
      <c r="ENN17" s="33"/>
      <c r="ENO17" s="33"/>
      <c r="ENP17" s="33"/>
      <c r="ENQ17" s="33"/>
      <c r="ENR17" s="33"/>
      <c r="ENS17" s="33"/>
      <c r="ENT17" s="33"/>
      <c r="ENU17" s="33"/>
      <c r="ENV17" s="33"/>
      <c r="ENW17" s="33"/>
      <c r="ENX17" s="33"/>
      <c r="ENY17" s="33"/>
      <c r="ENZ17" s="33"/>
      <c r="EOA17" s="33"/>
      <c r="EOB17" s="33"/>
      <c r="EOC17" s="33"/>
      <c r="EOD17" s="33"/>
      <c r="EOE17" s="33"/>
      <c r="EOF17" s="33"/>
      <c r="EOG17" s="33"/>
      <c r="EOH17" s="33"/>
      <c r="EOI17" s="33"/>
      <c r="EOJ17" s="33"/>
      <c r="EOK17" s="33"/>
      <c r="EOL17" s="33"/>
      <c r="EOM17" s="33"/>
      <c r="EON17" s="33"/>
      <c r="EOO17" s="33"/>
      <c r="EOP17" s="33"/>
      <c r="EOQ17" s="33"/>
      <c r="EOR17" s="33"/>
      <c r="EOS17" s="33"/>
      <c r="EOT17" s="33"/>
      <c r="EOU17" s="33"/>
      <c r="EOV17" s="33"/>
      <c r="EOW17" s="33"/>
      <c r="EOX17" s="33"/>
      <c r="EOY17" s="33"/>
      <c r="EOZ17" s="33"/>
      <c r="EPA17" s="33"/>
      <c r="EPB17" s="33"/>
      <c r="EPC17" s="33"/>
      <c r="EPD17" s="33"/>
      <c r="EPE17" s="33"/>
      <c r="EPF17" s="33"/>
      <c r="EPG17" s="33"/>
      <c r="EPH17" s="33"/>
      <c r="EPI17" s="33"/>
      <c r="EPJ17" s="33"/>
      <c r="EPK17" s="33"/>
      <c r="EPL17" s="33"/>
      <c r="EPM17" s="33"/>
      <c r="EPN17" s="33"/>
      <c r="EPO17" s="33"/>
      <c r="EPP17" s="33"/>
      <c r="EPQ17" s="33"/>
      <c r="EPR17" s="33"/>
      <c r="EPS17" s="33"/>
      <c r="EPT17" s="33"/>
      <c r="EPU17" s="33"/>
      <c r="EPV17" s="33"/>
      <c r="EPW17" s="33"/>
      <c r="EPX17" s="33"/>
      <c r="EPY17" s="33"/>
      <c r="EPZ17" s="33"/>
      <c r="EQA17" s="33"/>
      <c r="EQB17" s="33"/>
      <c r="EQC17" s="33"/>
      <c r="EQD17" s="33"/>
      <c r="EQE17" s="33"/>
      <c r="EQF17" s="33"/>
      <c r="EQG17" s="33"/>
      <c r="EQH17" s="33"/>
      <c r="EQI17" s="33"/>
      <c r="EQJ17" s="33"/>
      <c r="EQK17" s="33"/>
      <c r="EQL17" s="33"/>
      <c r="EQM17" s="33"/>
      <c r="EQN17" s="33"/>
      <c r="EQO17" s="33"/>
      <c r="EQP17" s="33"/>
      <c r="EQQ17" s="33"/>
      <c r="EQR17" s="33"/>
      <c r="EQS17" s="33"/>
      <c r="EQT17" s="33"/>
      <c r="EQU17" s="33"/>
      <c r="EQV17" s="33"/>
      <c r="EQW17" s="33"/>
      <c r="EQX17" s="33"/>
      <c r="EQY17" s="33"/>
      <c r="EQZ17" s="33"/>
      <c r="ERA17" s="33"/>
      <c r="ERB17" s="33"/>
      <c r="ERC17" s="33"/>
      <c r="ERD17" s="33"/>
      <c r="ERE17" s="33"/>
      <c r="ERF17" s="33"/>
      <c r="ERG17" s="33"/>
      <c r="ERH17" s="33"/>
      <c r="ERI17" s="33"/>
      <c r="ERJ17" s="33"/>
      <c r="ERK17" s="33"/>
      <c r="ERL17" s="33"/>
      <c r="ERM17" s="33"/>
      <c r="ERN17" s="33"/>
      <c r="ERO17" s="33"/>
      <c r="ERP17" s="33"/>
      <c r="ERQ17" s="33"/>
      <c r="ERR17" s="33"/>
      <c r="ERS17" s="33"/>
      <c r="ERT17" s="33"/>
      <c r="ERU17" s="33"/>
      <c r="ERV17" s="33"/>
      <c r="ERW17" s="33"/>
      <c r="ERX17" s="33"/>
      <c r="ERY17" s="33"/>
      <c r="ERZ17" s="33"/>
      <c r="ESA17" s="33"/>
      <c r="ESB17" s="33"/>
      <c r="ESC17" s="33"/>
      <c r="ESD17" s="33"/>
      <c r="ESE17" s="33"/>
      <c r="ESF17" s="33"/>
      <c r="ESG17" s="33"/>
      <c r="ESH17" s="33"/>
      <c r="ESI17" s="33"/>
      <c r="ESJ17" s="33"/>
      <c r="ESK17" s="33"/>
      <c r="ESL17" s="33"/>
      <c r="ESM17" s="33"/>
      <c r="ESN17" s="33"/>
      <c r="ESO17" s="33"/>
      <c r="ESP17" s="33"/>
      <c r="ESQ17" s="33"/>
      <c r="ESR17" s="33"/>
      <c r="ESS17" s="33"/>
      <c r="EST17" s="33"/>
      <c r="ESU17" s="33"/>
      <c r="ESV17" s="33"/>
      <c r="ESW17" s="33"/>
      <c r="ESX17" s="33"/>
      <c r="ESY17" s="33"/>
      <c r="ESZ17" s="33"/>
      <c r="ETA17" s="33"/>
      <c r="ETB17" s="33"/>
      <c r="ETC17" s="33"/>
      <c r="ETD17" s="33"/>
      <c r="ETE17" s="33"/>
      <c r="ETF17" s="33"/>
      <c r="ETG17" s="33"/>
      <c r="ETH17" s="33"/>
      <c r="ETI17" s="33"/>
      <c r="ETJ17" s="33"/>
      <c r="ETK17" s="33"/>
      <c r="ETL17" s="33"/>
      <c r="ETM17" s="33"/>
      <c r="ETN17" s="33"/>
      <c r="ETO17" s="33"/>
      <c r="ETP17" s="33"/>
      <c r="ETQ17" s="33"/>
      <c r="ETR17" s="33"/>
      <c r="ETS17" s="33"/>
      <c r="ETT17" s="33"/>
      <c r="ETU17" s="33"/>
      <c r="ETV17" s="33"/>
      <c r="ETW17" s="33"/>
      <c r="ETX17" s="33"/>
      <c r="ETY17" s="33"/>
      <c r="ETZ17" s="33"/>
      <c r="EUA17" s="33"/>
      <c r="EUB17" s="33"/>
      <c r="EUC17" s="33"/>
      <c r="EUD17" s="33"/>
      <c r="EUE17" s="33"/>
      <c r="EUF17" s="33"/>
      <c r="EUG17" s="33"/>
      <c r="EUH17" s="33"/>
      <c r="EUI17" s="33"/>
      <c r="EUJ17" s="33"/>
      <c r="EUK17" s="33"/>
      <c r="EUL17" s="33"/>
      <c r="EUM17" s="33"/>
      <c r="EUN17" s="33"/>
      <c r="EUO17" s="33"/>
      <c r="EUP17" s="33"/>
      <c r="EUQ17" s="33"/>
      <c r="EUR17" s="33"/>
      <c r="EUS17" s="33"/>
      <c r="EUT17" s="33"/>
      <c r="EUU17" s="33"/>
      <c r="EUV17" s="33"/>
      <c r="EUW17" s="33"/>
      <c r="EUX17" s="33"/>
      <c r="EUY17" s="33"/>
      <c r="EUZ17" s="33"/>
      <c r="EVA17" s="33"/>
      <c r="EVB17" s="33"/>
      <c r="EVC17" s="33"/>
      <c r="EVD17" s="33"/>
      <c r="EVE17" s="33"/>
      <c r="EVF17" s="33"/>
      <c r="EVG17" s="33"/>
      <c r="EVH17" s="33"/>
      <c r="EVI17" s="33"/>
      <c r="EVJ17" s="33"/>
      <c r="EVK17" s="33"/>
      <c r="EVL17" s="33"/>
      <c r="EVM17" s="33"/>
      <c r="EVN17" s="33"/>
      <c r="EVO17" s="33"/>
      <c r="EVP17" s="33"/>
      <c r="EVQ17" s="33"/>
      <c r="EVR17" s="33"/>
      <c r="EVS17" s="33"/>
      <c r="EVT17" s="33"/>
      <c r="EVU17" s="33"/>
      <c r="EVV17" s="33"/>
      <c r="EVW17" s="33"/>
      <c r="EVX17" s="33"/>
      <c r="EVY17" s="33"/>
      <c r="EVZ17" s="33"/>
      <c r="EWA17" s="33"/>
      <c r="EWB17" s="33"/>
      <c r="EWC17" s="33"/>
      <c r="EWD17" s="33"/>
      <c r="EWE17" s="33"/>
      <c r="EWF17" s="33"/>
      <c r="EWG17" s="33"/>
      <c r="EWH17" s="33"/>
      <c r="EWI17" s="33"/>
      <c r="EWJ17" s="33"/>
      <c r="EWK17" s="33"/>
      <c r="EWL17" s="33"/>
      <c r="EWM17" s="33"/>
      <c r="EWN17" s="33"/>
      <c r="EWO17" s="33"/>
      <c r="EWP17" s="33"/>
      <c r="EWQ17" s="33"/>
      <c r="EWR17" s="33"/>
      <c r="EWS17" s="33"/>
      <c r="EWT17" s="33"/>
      <c r="EWU17" s="33"/>
      <c r="EWV17" s="33"/>
      <c r="EWW17" s="33"/>
      <c r="EWX17" s="33"/>
      <c r="EWY17" s="33"/>
      <c r="EWZ17" s="33"/>
      <c r="EXA17" s="33"/>
      <c r="EXB17" s="33"/>
      <c r="EXC17" s="33"/>
      <c r="EXD17" s="33"/>
      <c r="EXE17" s="33"/>
      <c r="EXF17" s="33"/>
      <c r="EXG17" s="33"/>
      <c r="EXH17" s="33"/>
      <c r="EXI17" s="33"/>
      <c r="EXJ17" s="33"/>
      <c r="EXK17" s="33"/>
      <c r="EXL17" s="33"/>
      <c r="EXM17" s="33"/>
      <c r="EXN17" s="33"/>
      <c r="EXO17" s="33"/>
      <c r="EXP17" s="33"/>
      <c r="EXQ17" s="33"/>
      <c r="EXR17" s="33"/>
      <c r="EXS17" s="33"/>
      <c r="EXT17" s="33"/>
      <c r="EXU17" s="33"/>
      <c r="EXV17" s="33"/>
      <c r="EXW17" s="33"/>
      <c r="EXX17" s="33"/>
      <c r="EXY17" s="33"/>
      <c r="EXZ17" s="33"/>
      <c r="EYA17" s="33"/>
      <c r="EYB17" s="33"/>
      <c r="EYC17" s="33"/>
      <c r="EYD17" s="33"/>
      <c r="EYE17" s="33"/>
      <c r="EYF17" s="33"/>
      <c r="EYG17" s="33"/>
      <c r="EYH17" s="33"/>
      <c r="EYI17" s="33"/>
      <c r="EYJ17" s="33"/>
      <c r="EYK17" s="33"/>
      <c r="EYL17" s="33"/>
      <c r="EYM17" s="33"/>
      <c r="EYN17" s="33"/>
      <c r="EYO17" s="33"/>
      <c r="EYP17" s="33"/>
      <c r="EYQ17" s="33"/>
      <c r="EYR17" s="33"/>
      <c r="EYS17" s="33"/>
      <c r="EYT17" s="33"/>
      <c r="EYU17" s="33"/>
      <c r="EYV17" s="33"/>
      <c r="EYW17" s="33"/>
      <c r="EYX17" s="33"/>
      <c r="EYY17" s="33"/>
      <c r="EYZ17" s="33"/>
      <c r="EZA17" s="33"/>
      <c r="EZB17" s="33"/>
      <c r="EZC17" s="33"/>
      <c r="EZD17" s="33"/>
      <c r="EZE17" s="33"/>
      <c r="EZF17" s="33"/>
      <c r="EZG17" s="33"/>
      <c r="EZH17" s="33"/>
      <c r="EZI17" s="33"/>
      <c r="EZJ17" s="33"/>
      <c r="EZK17" s="33"/>
      <c r="EZL17" s="33"/>
      <c r="EZM17" s="33"/>
      <c r="EZN17" s="33"/>
      <c r="EZO17" s="33"/>
      <c r="EZP17" s="33"/>
      <c r="EZQ17" s="33"/>
      <c r="EZR17" s="33"/>
      <c r="EZS17" s="33"/>
      <c r="EZT17" s="33"/>
      <c r="EZU17" s="33"/>
      <c r="EZV17" s="33"/>
      <c r="EZW17" s="33"/>
      <c r="EZX17" s="33"/>
      <c r="EZY17" s="33"/>
      <c r="EZZ17" s="33"/>
      <c r="FAA17" s="33"/>
      <c r="FAB17" s="33"/>
      <c r="FAC17" s="33"/>
      <c r="FAD17" s="33"/>
      <c r="FAE17" s="33"/>
      <c r="FAF17" s="33"/>
      <c r="FAG17" s="33"/>
      <c r="FAH17" s="33"/>
      <c r="FAI17" s="33"/>
      <c r="FAJ17" s="33"/>
      <c r="FAK17" s="33"/>
      <c r="FAL17" s="33"/>
      <c r="FAM17" s="33"/>
      <c r="FAN17" s="33"/>
      <c r="FAO17" s="33"/>
      <c r="FAP17" s="33"/>
      <c r="FAQ17" s="33"/>
      <c r="FAR17" s="33"/>
      <c r="FAS17" s="33"/>
      <c r="FAT17" s="33"/>
      <c r="FAU17" s="33"/>
      <c r="FAV17" s="33"/>
      <c r="FAW17" s="33"/>
      <c r="FAX17" s="33"/>
      <c r="FAY17" s="33"/>
      <c r="FAZ17" s="33"/>
      <c r="FBA17" s="33"/>
      <c r="FBB17" s="33"/>
      <c r="FBC17" s="33"/>
      <c r="FBD17" s="33"/>
      <c r="FBE17" s="33"/>
      <c r="FBF17" s="33"/>
      <c r="FBG17" s="33"/>
      <c r="FBH17" s="33"/>
      <c r="FBI17" s="33"/>
      <c r="FBJ17" s="33"/>
      <c r="FBK17" s="33"/>
      <c r="FBL17" s="33"/>
      <c r="FBM17" s="33"/>
      <c r="FBN17" s="33"/>
      <c r="FBO17" s="33"/>
      <c r="FBP17" s="33"/>
      <c r="FBQ17" s="33"/>
      <c r="FBR17" s="33"/>
      <c r="FBS17" s="33"/>
      <c r="FBT17" s="33"/>
      <c r="FBU17" s="33"/>
      <c r="FBV17" s="33"/>
      <c r="FBW17" s="33"/>
      <c r="FBX17" s="33"/>
      <c r="FBY17" s="33"/>
      <c r="FBZ17" s="33"/>
      <c r="FCA17" s="33"/>
      <c r="FCB17" s="33"/>
      <c r="FCC17" s="33"/>
      <c r="FCD17" s="33"/>
      <c r="FCE17" s="33"/>
      <c r="FCF17" s="33"/>
      <c r="FCG17" s="33"/>
      <c r="FCH17" s="33"/>
      <c r="FCI17" s="33"/>
      <c r="FCJ17" s="33"/>
      <c r="FCK17" s="33"/>
      <c r="FCL17" s="33"/>
      <c r="FCM17" s="33"/>
      <c r="FCN17" s="33"/>
      <c r="FCO17" s="33"/>
      <c r="FCP17" s="33"/>
      <c r="FCQ17" s="33"/>
      <c r="FCR17" s="33"/>
      <c r="FCS17" s="33"/>
      <c r="FCT17" s="33"/>
      <c r="FCU17" s="33"/>
      <c r="FCV17" s="33"/>
      <c r="FCW17" s="33"/>
      <c r="FCX17" s="33"/>
      <c r="FCY17" s="33"/>
      <c r="FCZ17" s="33"/>
      <c r="FDA17" s="33"/>
      <c r="FDB17" s="33"/>
      <c r="FDC17" s="33"/>
      <c r="FDD17" s="33"/>
      <c r="FDE17" s="33"/>
      <c r="FDF17" s="33"/>
      <c r="FDG17" s="33"/>
      <c r="FDH17" s="33"/>
      <c r="FDI17" s="33"/>
      <c r="FDJ17" s="33"/>
      <c r="FDK17" s="33"/>
      <c r="FDL17" s="33"/>
      <c r="FDM17" s="33"/>
      <c r="FDN17" s="33"/>
      <c r="FDO17" s="33"/>
      <c r="FDP17" s="33"/>
      <c r="FDQ17" s="33"/>
      <c r="FDR17" s="33"/>
      <c r="FDS17" s="33"/>
      <c r="FDT17" s="33"/>
      <c r="FDU17" s="33"/>
      <c r="FDV17" s="33"/>
      <c r="FDW17" s="33"/>
      <c r="FDX17" s="33"/>
      <c r="FDY17" s="33"/>
      <c r="FDZ17" s="33"/>
      <c r="FEA17" s="33"/>
      <c r="FEB17" s="33"/>
      <c r="FEC17" s="33"/>
      <c r="FED17" s="33"/>
      <c r="FEE17" s="33"/>
      <c r="FEF17" s="33"/>
      <c r="FEG17" s="33"/>
      <c r="FEH17" s="33"/>
      <c r="FEI17" s="33"/>
      <c r="FEJ17" s="33"/>
      <c r="FEK17" s="33"/>
      <c r="FEL17" s="33"/>
      <c r="FEM17" s="33"/>
      <c r="FEN17" s="33"/>
      <c r="FEO17" s="33"/>
      <c r="FEP17" s="33"/>
      <c r="FEQ17" s="33"/>
      <c r="FER17" s="33"/>
      <c r="FES17" s="33"/>
      <c r="FET17" s="33"/>
      <c r="FEU17" s="33"/>
      <c r="FEV17" s="33"/>
      <c r="FEW17" s="33"/>
      <c r="FEX17" s="33"/>
      <c r="FEY17" s="33"/>
      <c r="FEZ17" s="33"/>
      <c r="FFA17" s="33"/>
      <c r="FFB17" s="33"/>
      <c r="FFC17" s="33"/>
      <c r="FFD17" s="33"/>
      <c r="FFE17" s="33"/>
      <c r="FFF17" s="33"/>
      <c r="FFG17" s="33"/>
      <c r="FFH17" s="33"/>
      <c r="FFI17" s="33"/>
      <c r="FFJ17" s="33"/>
      <c r="FFK17" s="33"/>
      <c r="FFL17" s="33"/>
      <c r="FFM17" s="33"/>
      <c r="FFN17" s="33"/>
      <c r="FFO17" s="33"/>
      <c r="FFP17" s="33"/>
      <c r="FFQ17" s="33"/>
      <c r="FFR17" s="33"/>
      <c r="FFS17" s="33"/>
      <c r="FFT17" s="33"/>
      <c r="FFU17" s="33"/>
      <c r="FFV17" s="33"/>
      <c r="FFW17" s="33"/>
      <c r="FFX17" s="33"/>
      <c r="FFY17" s="33"/>
      <c r="FFZ17" s="33"/>
      <c r="FGA17" s="33"/>
      <c r="FGB17" s="33"/>
      <c r="FGC17" s="33"/>
      <c r="FGD17" s="33"/>
      <c r="FGE17" s="33"/>
      <c r="FGF17" s="33"/>
      <c r="FGG17" s="33"/>
      <c r="FGH17" s="33"/>
      <c r="FGI17" s="33"/>
      <c r="FGJ17" s="33"/>
      <c r="FGK17" s="33"/>
      <c r="FGL17" s="33"/>
      <c r="FGM17" s="33"/>
      <c r="FGN17" s="33"/>
      <c r="FGO17" s="33"/>
      <c r="FGP17" s="33"/>
      <c r="FGQ17" s="33"/>
      <c r="FGR17" s="33"/>
      <c r="FGS17" s="33"/>
      <c r="FGT17" s="33"/>
      <c r="FGU17" s="33"/>
      <c r="FGV17" s="33"/>
      <c r="FGW17" s="33"/>
      <c r="FGX17" s="33"/>
      <c r="FGY17" s="33"/>
      <c r="FGZ17" s="33"/>
      <c r="FHA17" s="33"/>
      <c r="FHB17" s="33"/>
      <c r="FHC17" s="33"/>
      <c r="FHD17" s="33"/>
      <c r="FHE17" s="33"/>
      <c r="FHF17" s="33"/>
      <c r="FHG17" s="33"/>
      <c r="FHH17" s="33"/>
      <c r="FHI17" s="33"/>
      <c r="FHJ17" s="33"/>
      <c r="FHK17" s="33"/>
      <c r="FHL17" s="33"/>
      <c r="FHM17" s="33"/>
      <c r="FHN17" s="33"/>
      <c r="FHO17" s="33"/>
      <c r="FHP17" s="33"/>
      <c r="FHQ17" s="33"/>
      <c r="FHR17" s="33"/>
      <c r="FHS17" s="33"/>
      <c r="FHT17" s="33"/>
      <c r="FHU17" s="33"/>
      <c r="FHV17" s="33"/>
      <c r="FHW17" s="33"/>
      <c r="FHX17" s="33"/>
      <c r="FHY17" s="33"/>
      <c r="FHZ17" s="33"/>
      <c r="FIA17" s="33"/>
      <c r="FIB17" s="33"/>
      <c r="FIC17" s="33"/>
      <c r="FID17" s="33"/>
      <c r="FIE17" s="33"/>
      <c r="FIF17" s="33"/>
      <c r="FIG17" s="33"/>
      <c r="FIH17" s="33"/>
      <c r="FII17" s="33"/>
      <c r="FIJ17" s="33"/>
      <c r="FIK17" s="33"/>
      <c r="FIL17" s="33"/>
      <c r="FIM17" s="33"/>
      <c r="FIN17" s="33"/>
      <c r="FIO17" s="33"/>
      <c r="FIP17" s="33"/>
      <c r="FIQ17" s="33"/>
      <c r="FIR17" s="33"/>
      <c r="FIS17" s="33"/>
      <c r="FIT17" s="33"/>
      <c r="FIU17" s="33"/>
      <c r="FIV17" s="33"/>
      <c r="FIW17" s="33"/>
      <c r="FIX17" s="33"/>
      <c r="FIY17" s="33"/>
      <c r="FIZ17" s="33"/>
      <c r="FJA17" s="33"/>
      <c r="FJB17" s="33"/>
      <c r="FJC17" s="33"/>
      <c r="FJD17" s="33"/>
      <c r="FJE17" s="33"/>
      <c r="FJF17" s="33"/>
      <c r="FJG17" s="33"/>
      <c r="FJH17" s="33"/>
      <c r="FJI17" s="33"/>
      <c r="FJJ17" s="33"/>
      <c r="FJK17" s="33"/>
      <c r="FJL17" s="33"/>
      <c r="FJM17" s="33"/>
      <c r="FJN17" s="33"/>
      <c r="FJO17" s="33"/>
      <c r="FJP17" s="33"/>
      <c r="FJQ17" s="33"/>
      <c r="FJR17" s="33"/>
      <c r="FJS17" s="33"/>
      <c r="FJT17" s="33"/>
      <c r="FJU17" s="33"/>
      <c r="FJV17" s="33"/>
      <c r="FJW17" s="33"/>
      <c r="FJX17" s="33"/>
      <c r="FJY17" s="33"/>
      <c r="FJZ17" s="33"/>
      <c r="FKA17" s="33"/>
      <c r="FKB17" s="33"/>
      <c r="FKC17" s="33"/>
      <c r="FKD17" s="33"/>
      <c r="FKE17" s="33"/>
      <c r="FKF17" s="33"/>
      <c r="FKG17" s="33"/>
      <c r="FKH17" s="33"/>
      <c r="FKI17" s="33"/>
      <c r="FKJ17" s="33"/>
      <c r="FKK17" s="33"/>
      <c r="FKL17" s="33"/>
      <c r="FKM17" s="33"/>
      <c r="FKN17" s="33"/>
      <c r="FKO17" s="33"/>
      <c r="FKP17" s="33"/>
      <c r="FKQ17" s="33"/>
      <c r="FKR17" s="33"/>
      <c r="FKS17" s="33"/>
      <c r="FKT17" s="33"/>
      <c r="FKU17" s="33"/>
      <c r="FKV17" s="33"/>
      <c r="FKW17" s="33"/>
      <c r="FKX17" s="33"/>
      <c r="FKY17" s="33"/>
      <c r="FKZ17" s="33"/>
      <c r="FLA17" s="33"/>
      <c r="FLB17" s="33"/>
      <c r="FLC17" s="33"/>
      <c r="FLD17" s="33"/>
      <c r="FLE17" s="33"/>
      <c r="FLF17" s="33"/>
      <c r="FLG17" s="33"/>
      <c r="FLH17" s="33"/>
      <c r="FLI17" s="33"/>
      <c r="FLJ17" s="33"/>
      <c r="FLK17" s="33"/>
      <c r="FLL17" s="33"/>
      <c r="FLM17" s="33"/>
      <c r="FLN17" s="33"/>
      <c r="FLO17" s="33"/>
      <c r="FLP17" s="33"/>
      <c r="FLQ17" s="33"/>
      <c r="FLR17" s="33"/>
      <c r="FLS17" s="33"/>
      <c r="FLT17" s="33"/>
      <c r="FLU17" s="33"/>
      <c r="FLV17" s="33"/>
      <c r="FLW17" s="33"/>
      <c r="FLX17" s="33"/>
      <c r="FLY17" s="33"/>
      <c r="FLZ17" s="33"/>
      <c r="FMA17" s="33"/>
      <c r="FMB17" s="33"/>
      <c r="FMC17" s="33"/>
      <c r="FMD17" s="33"/>
      <c r="FME17" s="33"/>
      <c r="FMF17" s="33"/>
      <c r="FMG17" s="33"/>
      <c r="FMH17" s="33"/>
      <c r="FMI17" s="33"/>
      <c r="FMJ17" s="33"/>
      <c r="FMK17" s="33"/>
      <c r="FML17" s="33"/>
      <c r="FMM17" s="33"/>
      <c r="FMN17" s="33"/>
      <c r="FMO17" s="33"/>
      <c r="FMP17" s="33"/>
      <c r="FMQ17" s="33"/>
      <c r="FMR17" s="33"/>
      <c r="FMS17" s="33"/>
      <c r="FMT17" s="33"/>
      <c r="FMU17" s="33"/>
      <c r="FMV17" s="33"/>
      <c r="FMW17" s="33"/>
      <c r="FMX17" s="33"/>
      <c r="FMY17" s="33"/>
      <c r="FMZ17" s="33"/>
      <c r="FNA17" s="33"/>
      <c r="FNB17" s="33"/>
      <c r="FNC17" s="33"/>
      <c r="FND17" s="33"/>
      <c r="FNE17" s="33"/>
      <c r="FNF17" s="33"/>
      <c r="FNG17" s="33"/>
      <c r="FNH17" s="33"/>
      <c r="FNI17" s="33"/>
      <c r="FNJ17" s="33"/>
      <c r="FNK17" s="33"/>
      <c r="FNL17" s="33"/>
      <c r="FNM17" s="33"/>
      <c r="FNN17" s="33"/>
      <c r="FNO17" s="33"/>
      <c r="FNP17" s="33"/>
      <c r="FNQ17" s="33"/>
      <c r="FNR17" s="33"/>
      <c r="FNS17" s="33"/>
      <c r="FNT17" s="33"/>
      <c r="FNU17" s="33"/>
      <c r="FNV17" s="33"/>
      <c r="FNW17" s="33"/>
      <c r="FNX17" s="33"/>
      <c r="FNY17" s="33"/>
      <c r="FNZ17" s="33"/>
      <c r="FOA17" s="33"/>
      <c r="FOB17" s="33"/>
      <c r="FOC17" s="33"/>
      <c r="FOD17" s="33"/>
      <c r="FOE17" s="33"/>
      <c r="FOF17" s="33"/>
      <c r="FOG17" s="33"/>
      <c r="FOH17" s="33"/>
      <c r="FOI17" s="33"/>
      <c r="FOJ17" s="33"/>
      <c r="FOK17" s="33"/>
      <c r="FOL17" s="33"/>
      <c r="FOM17" s="33"/>
      <c r="FON17" s="33"/>
      <c r="FOO17" s="33"/>
      <c r="FOP17" s="33"/>
      <c r="FOQ17" s="33"/>
      <c r="FOR17" s="33"/>
      <c r="FOS17" s="33"/>
      <c r="FOT17" s="33"/>
      <c r="FOU17" s="33"/>
      <c r="FOV17" s="33"/>
      <c r="FOW17" s="33"/>
      <c r="FOX17" s="33"/>
      <c r="FOY17" s="33"/>
      <c r="FOZ17" s="33"/>
      <c r="FPA17" s="33"/>
      <c r="FPB17" s="33"/>
      <c r="FPC17" s="33"/>
      <c r="FPD17" s="33"/>
      <c r="FPE17" s="33"/>
      <c r="FPF17" s="33"/>
      <c r="FPG17" s="33"/>
      <c r="FPH17" s="33"/>
      <c r="FPI17" s="33"/>
      <c r="FPJ17" s="33"/>
      <c r="FPK17" s="33"/>
      <c r="FPL17" s="33"/>
      <c r="FPM17" s="33"/>
      <c r="FPN17" s="33"/>
      <c r="FPO17" s="33"/>
      <c r="FPP17" s="33"/>
      <c r="FPQ17" s="33"/>
      <c r="FPR17" s="33"/>
      <c r="FPS17" s="33"/>
      <c r="FPT17" s="33"/>
      <c r="FPU17" s="33"/>
      <c r="FPV17" s="33"/>
      <c r="FPW17" s="33"/>
      <c r="FPX17" s="33"/>
      <c r="FPY17" s="33"/>
      <c r="FPZ17" s="33"/>
      <c r="FQA17" s="33"/>
      <c r="FQB17" s="33"/>
      <c r="FQC17" s="33"/>
      <c r="FQD17" s="33"/>
      <c r="FQE17" s="33"/>
      <c r="FQF17" s="33"/>
      <c r="FQG17" s="33"/>
      <c r="FQH17" s="33"/>
      <c r="FQI17" s="33"/>
      <c r="FQJ17" s="33"/>
      <c r="FQK17" s="33"/>
      <c r="FQL17" s="33"/>
      <c r="FQM17" s="33"/>
      <c r="FQN17" s="33"/>
      <c r="FQO17" s="33"/>
      <c r="FQP17" s="33"/>
      <c r="FQQ17" s="33"/>
      <c r="FQR17" s="33"/>
      <c r="FQS17" s="33"/>
      <c r="FQT17" s="33"/>
      <c r="FQU17" s="33"/>
      <c r="FQV17" s="33"/>
      <c r="FQW17" s="33"/>
      <c r="FQX17" s="33"/>
      <c r="FQY17" s="33"/>
      <c r="FQZ17" s="33"/>
      <c r="FRA17" s="33"/>
      <c r="FRB17" s="33"/>
      <c r="FRC17" s="33"/>
      <c r="FRD17" s="33"/>
      <c r="FRE17" s="33"/>
      <c r="FRF17" s="33"/>
      <c r="FRG17" s="33"/>
      <c r="FRH17" s="33"/>
      <c r="FRI17" s="33"/>
      <c r="FRJ17" s="33"/>
      <c r="FRK17" s="33"/>
      <c r="FRL17" s="33"/>
      <c r="FRM17" s="33"/>
      <c r="FRN17" s="33"/>
      <c r="FRO17" s="33"/>
      <c r="FRP17" s="33"/>
      <c r="FRQ17" s="33"/>
      <c r="FRR17" s="33"/>
      <c r="FRS17" s="33"/>
      <c r="FRT17" s="33"/>
      <c r="FRU17" s="33"/>
      <c r="FRV17" s="33"/>
      <c r="FRW17" s="33"/>
      <c r="FRX17" s="33"/>
      <c r="FRY17" s="33"/>
      <c r="FRZ17" s="33"/>
      <c r="FSA17" s="33"/>
      <c r="FSB17" s="33"/>
      <c r="FSC17" s="33"/>
      <c r="FSD17" s="33"/>
      <c r="FSE17" s="33"/>
      <c r="FSF17" s="33"/>
      <c r="FSG17" s="33"/>
      <c r="FSH17" s="33"/>
      <c r="FSI17" s="33"/>
      <c r="FSJ17" s="33"/>
      <c r="FSK17" s="33"/>
      <c r="FSL17" s="33"/>
      <c r="FSM17" s="33"/>
      <c r="FSN17" s="33"/>
      <c r="FSO17" s="33"/>
      <c r="FSP17" s="33"/>
      <c r="FSQ17" s="33"/>
      <c r="FSR17" s="33"/>
      <c r="FSS17" s="33"/>
      <c r="FST17" s="33"/>
      <c r="FSU17" s="33"/>
      <c r="FSV17" s="33"/>
      <c r="FSW17" s="33"/>
      <c r="FSX17" s="33"/>
      <c r="FSY17" s="33"/>
      <c r="FSZ17" s="33"/>
      <c r="FTA17" s="33"/>
      <c r="FTB17" s="33"/>
      <c r="FTC17" s="33"/>
      <c r="FTD17" s="33"/>
      <c r="FTE17" s="33"/>
      <c r="FTF17" s="33"/>
      <c r="FTG17" s="33"/>
      <c r="FTH17" s="33"/>
      <c r="FTI17" s="33"/>
      <c r="FTJ17" s="33"/>
      <c r="FTK17" s="33"/>
      <c r="FTL17" s="33"/>
      <c r="FTM17" s="33"/>
      <c r="FTN17" s="33"/>
      <c r="FTO17" s="33"/>
      <c r="FTP17" s="33"/>
      <c r="FTQ17" s="33"/>
      <c r="FTR17" s="33"/>
      <c r="FTS17" s="33"/>
      <c r="FTT17" s="33"/>
      <c r="FTU17" s="33"/>
      <c r="FTV17" s="33"/>
      <c r="FTW17" s="33"/>
      <c r="FTX17" s="33"/>
      <c r="FTY17" s="33"/>
      <c r="FTZ17" s="33"/>
      <c r="FUA17" s="33"/>
      <c r="FUB17" s="33"/>
      <c r="FUC17" s="33"/>
      <c r="FUD17" s="33"/>
      <c r="FUE17" s="33"/>
      <c r="FUF17" s="33"/>
      <c r="FUG17" s="33"/>
      <c r="FUH17" s="33"/>
      <c r="FUI17" s="33"/>
      <c r="FUJ17" s="33"/>
      <c r="FUK17" s="33"/>
      <c r="FUL17" s="33"/>
      <c r="FUM17" s="33"/>
      <c r="FUN17" s="33"/>
      <c r="FUO17" s="33"/>
      <c r="FUP17" s="33"/>
      <c r="FUQ17" s="33"/>
      <c r="FUR17" s="33"/>
      <c r="FUS17" s="33"/>
      <c r="FUT17" s="33"/>
      <c r="FUU17" s="33"/>
      <c r="FUV17" s="33"/>
      <c r="FUW17" s="33"/>
      <c r="FUX17" s="33"/>
      <c r="FUY17" s="33"/>
      <c r="FUZ17" s="33"/>
      <c r="FVA17" s="33"/>
      <c r="FVB17" s="33"/>
      <c r="FVC17" s="33"/>
      <c r="FVD17" s="33"/>
      <c r="FVE17" s="33"/>
      <c r="FVF17" s="33"/>
      <c r="FVG17" s="33"/>
      <c r="FVH17" s="33"/>
      <c r="FVI17" s="33"/>
      <c r="FVJ17" s="33"/>
      <c r="FVK17" s="33"/>
      <c r="FVL17" s="33"/>
      <c r="FVM17" s="33"/>
      <c r="FVN17" s="33"/>
      <c r="FVO17" s="33"/>
      <c r="FVP17" s="33"/>
      <c r="FVQ17" s="33"/>
      <c r="FVR17" s="33"/>
      <c r="FVS17" s="33"/>
      <c r="FVT17" s="33"/>
      <c r="FVU17" s="33"/>
      <c r="FVV17" s="33"/>
      <c r="FVW17" s="33"/>
      <c r="FVX17" s="33"/>
      <c r="FVY17" s="33"/>
      <c r="FVZ17" s="33"/>
      <c r="FWA17" s="33"/>
      <c r="FWB17" s="33"/>
      <c r="FWC17" s="33"/>
      <c r="FWD17" s="33"/>
      <c r="FWE17" s="33"/>
      <c r="FWF17" s="33"/>
      <c r="FWG17" s="33"/>
      <c r="FWH17" s="33"/>
      <c r="FWI17" s="33"/>
      <c r="FWJ17" s="33"/>
      <c r="FWK17" s="33"/>
      <c r="FWL17" s="33"/>
      <c r="FWM17" s="33"/>
      <c r="FWN17" s="33"/>
      <c r="FWO17" s="33"/>
      <c r="FWP17" s="33"/>
      <c r="FWQ17" s="33"/>
      <c r="FWR17" s="33"/>
      <c r="FWS17" s="33"/>
      <c r="FWT17" s="33"/>
      <c r="FWU17" s="33"/>
      <c r="FWV17" s="33"/>
      <c r="FWW17" s="33"/>
      <c r="FWX17" s="33"/>
      <c r="FWY17" s="33"/>
      <c r="FWZ17" s="33"/>
      <c r="FXA17" s="33"/>
      <c r="FXB17" s="33"/>
      <c r="FXC17" s="33"/>
      <c r="FXD17" s="33"/>
      <c r="FXE17" s="33"/>
      <c r="FXF17" s="33"/>
      <c r="FXG17" s="33"/>
      <c r="FXH17" s="33"/>
      <c r="FXI17" s="33"/>
      <c r="FXJ17" s="33"/>
      <c r="FXK17" s="33"/>
      <c r="FXL17" s="33"/>
      <c r="FXM17" s="33"/>
      <c r="FXN17" s="33"/>
      <c r="FXO17" s="33"/>
      <c r="FXP17" s="33"/>
      <c r="FXQ17" s="33"/>
      <c r="FXR17" s="33"/>
      <c r="FXS17" s="33"/>
      <c r="FXT17" s="33"/>
      <c r="FXU17" s="33"/>
      <c r="FXV17" s="33"/>
      <c r="FXW17" s="33"/>
      <c r="FXX17" s="33"/>
      <c r="FXY17" s="33"/>
      <c r="FXZ17" s="33"/>
      <c r="FYA17" s="33"/>
      <c r="FYB17" s="33"/>
      <c r="FYC17" s="33"/>
      <c r="FYD17" s="33"/>
      <c r="FYE17" s="33"/>
      <c r="FYF17" s="33"/>
      <c r="FYG17" s="33"/>
      <c r="FYH17" s="33"/>
      <c r="FYI17" s="33"/>
      <c r="FYJ17" s="33"/>
      <c r="FYK17" s="33"/>
      <c r="FYL17" s="33"/>
      <c r="FYM17" s="33"/>
      <c r="FYN17" s="33"/>
      <c r="FYO17" s="33"/>
      <c r="FYP17" s="33"/>
      <c r="FYQ17" s="33"/>
      <c r="FYR17" s="33"/>
      <c r="FYS17" s="33"/>
      <c r="FYT17" s="33"/>
      <c r="FYU17" s="33"/>
      <c r="FYV17" s="33"/>
      <c r="FYW17" s="33"/>
      <c r="FYX17" s="33"/>
      <c r="FYY17" s="33"/>
      <c r="FYZ17" s="33"/>
      <c r="FZA17" s="33"/>
      <c r="FZB17" s="33"/>
      <c r="FZC17" s="33"/>
      <c r="FZD17" s="33"/>
      <c r="FZE17" s="33"/>
      <c r="FZF17" s="33"/>
      <c r="FZG17" s="33"/>
      <c r="FZH17" s="33"/>
      <c r="FZI17" s="33"/>
      <c r="FZJ17" s="33"/>
      <c r="FZK17" s="33"/>
      <c r="FZL17" s="33"/>
      <c r="FZM17" s="33"/>
      <c r="FZN17" s="33"/>
      <c r="FZO17" s="33"/>
      <c r="FZP17" s="33"/>
      <c r="FZQ17" s="33"/>
      <c r="FZR17" s="33"/>
      <c r="FZS17" s="33"/>
      <c r="FZT17" s="33"/>
      <c r="FZU17" s="33"/>
      <c r="FZV17" s="33"/>
      <c r="FZW17" s="33"/>
      <c r="FZX17" s="33"/>
      <c r="FZY17" s="33"/>
      <c r="FZZ17" s="33"/>
      <c r="GAA17" s="33"/>
      <c r="GAB17" s="33"/>
      <c r="GAC17" s="33"/>
      <c r="GAD17" s="33"/>
      <c r="GAE17" s="33"/>
      <c r="GAF17" s="33"/>
      <c r="GAG17" s="33"/>
      <c r="GAH17" s="33"/>
      <c r="GAI17" s="33"/>
      <c r="GAJ17" s="33"/>
      <c r="GAK17" s="33"/>
      <c r="GAL17" s="33"/>
      <c r="GAM17" s="33"/>
      <c r="GAN17" s="33"/>
      <c r="GAO17" s="33"/>
      <c r="GAP17" s="33"/>
      <c r="GAQ17" s="33"/>
      <c r="GAR17" s="33"/>
      <c r="GAS17" s="33"/>
      <c r="GAT17" s="33"/>
      <c r="GAU17" s="33"/>
      <c r="GAV17" s="33"/>
      <c r="GAW17" s="33"/>
      <c r="GAX17" s="33"/>
      <c r="GAY17" s="33"/>
      <c r="GAZ17" s="33"/>
      <c r="GBA17" s="33"/>
      <c r="GBB17" s="33"/>
      <c r="GBC17" s="33"/>
      <c r="GBD17" s="33"/>
      <c r="GBE17" s="33"/>
      <c r="GBF17" s="33"/>
      <c r="GBG17" s="33"/>
      <c r="GBH17" s="33"/>
      <c r="GBI17" s="33"/>
      <c r="GBJ17" s="33"/>
      <c r="GBK17" s="33"/>
      <c r="GBL17" s="33"/>
      <c r="GBM17" s="33"/>
      <c r="GBN17" s="33"/>
      <c r="GBO17" s="33"/>
      <c r="GBP17" s="33"/>
      <c r="GBQ17" s="33"/>
      <c r="GBR17" s="33"/>
      <c r="GBS17" s="33"/>
      <c r="GBT17" s="33"/>
      <c r="GBU17" s="33"/>
      <c r="GBV17" s="33"/>
      <c r="GBW17" s="33"/>
      <c r="GBX17" s="33"/>
      <c r="GBY17" s="33"/>
      <c r="GBZ17" s="33"/>
      <c r="GCA17" s="33"/>
      <c r="GCB17" s="33"/>
      <c r="GCC17" s="33"/>
      <c r="GCD17" s="33"/>
      <c r="GCE17" s="33"/>
      <c r="GCF17" s="33"/>
      <c r="GCG17" s="33"/>
      <c r="GCH17" s="33"/>
      <c r="GCI17" s="33"/>
      <c r="GCJ17" s="33"/>
      <c r="GCK17" s="33"/>
      <c r="GCL17" s="33"/>
      <c r="GCM17" s="33"/>
      <c r="GCN17" s="33"/>
      <c r="GCO17" s="33"/>
      <c r="GCP17" s="33"/>
      <c r="GCQ17" s="33"/>
      <c r="GCR17" s="33"/>
      <c r="GCS17" s="33"/>
      <c r="GCT17" s="33"/>
      <c r="GCU17" s="33"/>
      <c r="GCV17" s="33"/>
      <c r="GCW17" s="33"/>
      <c r="GCX17" s="33"/>
      <c r="GCY17" s="33"/>
      <c r="GCZ17" s="33"/>
      <c r="GDA17" s="33"/>
      <c r="GDB17" s="33"/>
      <c r="GDC17" s="33"/>
      <c r="GDD17" s="33"/>
      <c r="GDE17" s="33"/>
      <c r="GDF17" s="33"/>
      <c r="GDG17" s="33"/>
      <c r="GDH17" s="33"/>
      <c r="GDI17" s="33"/>
      <c r="GDJ17" s="33"/>
      <c r="GDK17" s="33"/>
      <c r="GDL17" s="33"/>
      <c r="GDM17" s="33"/>
      <c r="GDN17" s="33"/>
      <c r="GDO17" s="33"/>
      <c r="GDP17" s="33"/>
      <c r="GDQ17" s="33"/>
      <c r="GDR17" s="33"/>
      <c r="GDS17" s="33"/>
      <c r="GDT17" s="33"/>
      <c r="GDU17" s="33"/>
      <c r="GDV17" s="33"/>
      <c r="GDW17" s="33"/>
      <c r="GDX17" s="33"/>
      <c r="GDY17" s="33"/>
      <c r="GDZ17" s="33"/>
      <c r="GEA17" s="33"/>
      <c r="GEB17" s="33"/>
      <c r="GEC17" s="33"/>
      <c r="GED17" s="33"/>
      <c r="GEE17" s="33"/>
      <c r="GEF17" s="33"/>
      <c r="GEG17" s="33"/>
      <c r="GEH17" s="33"/>
      <c r="GEI17" s="33"/>
      <c r="GEJ17" s="33"/>
      <c r="GEK17" s="33"/>
      <c r="GEL17" s="33"/>
      <c r="GEM17" s="33"/>
      <c r="GEN17" s="33"/>
      <c r="GEO17" s="33"/>
      <c r="GEP17" s="33"/>
      <c r="GEQ17" s="33"/>
      <c r="GER17" s="33"/>
      <c r="GES17" s="33"/>
      <c r="GET17" s="33"/>
      <c r="GEU17" s="33"/>
      <c r="GEV17" s="33"/>
      <c r="GEW17" s="33"/>
      <c r="GEX17" s="33"/>
      <c r="GEY17" s="33"/>
      <c r="GEZ17" s="33"/>
      <c r="GFA17" s="33"/>
      <c r="GFB17" s="33"/>
      <c r="GFC17" s="33"/>
      <c r="GFD17" s="33"/>
      <c r="GFE17" s="33"/>
      <c r="GFF17" s="33"/>
      <c r="GFG17" s="33"/>
      <c r="GFH17" s="33"/>
      <c r="GFI17" s="33"/>
      <c r="GFJ17" s="33"/>
      <c r="GFK17" s="33"/>
      <c r="GFL17" s="33"/>
      <c r="GFM17" s="33"/>
      <c r="GFN17" s="33"/>
      <c r="GFO17" s="33"/>
      <c r="GFP17" s="33"/>
      <c r="GFQ17" s="33"/>
      <c r="GFR17" s="33"/>
      <c r="GFS17" s="33"/>
      <c r="GFT17" s="33"/>
      <c r="GFU17" s="33"/>
      <c r="GFV17" s="33"/>
      <c r="GFW17" s="33"/>
      <c r="GFX17" s="33"/>
      <c r="GFY17" s="33"/>
      <c r="GFZ17" s="33"/>
      <c r="GGA17" s="33"/>
      <c r="GGB17" s="33"/>
      <c r="GGC17" s="33"/>
      <c r="GGD17" s="33"/>
      <c r="GGE17" s="33"/>
      <c r="GGF17" s="33"/>
      <c r="GGG17" s="33"/>
      <c r="GGH17" s="33"/>
      <c r="GGI17" s="33"/>
      <c r="GGJ17" s="33"/>
      <c r="GGK17" s="33"/>
      <c r="GGL17" s="33"/>
      <c r="GGM17" s="33"/>
      <c r="GGN17" s="33"/>
      <c r="GGO17" s="33"/>
      <c r="GGP17" s="33"/>
      <c r="GGQ17" s="33"/>
      <c r="GGR17" s="33"/>
      <c r="GGS17" s="33"/>
      <c r="GGT17" s="33"/>
      <c r="GGU17" s="33"/>
      <c r="GGV17" s="33"/>
      <c r="GGW17" s="33"/>
      <c r="GGX17" s="33"/>
      <c r="GGY17" s="33"/>
      <c r="GGZ17" s="33"/>
      <c r="GHA17" s="33"/>
      <c r="GHB17" s="33"/>
      <c r="GHC17" s="33"/>
      <c r="GHD17" s="33"/>
      <c r="GHE17" s="33"/>
      <c r="GHF17" s="33"/>
      <c r="GHG17" s="33"/>
      <c r="GHH17" s="33"/>
      <c r="GHI17" s="33"/>
      <c r="GHJ17" s="33"/>
      <c r="GHK17" s="33"/>
      <c r="GHL17" s="33"/>
      <c r="GHM17" s="33"/>
      <c r="GHN17" s="33"/>
      <c r="GHO17" s="33"/>
      <c r="GHP17" s="33"/>
      <c r="GHQ17" s="33"/>
      <c r="GHR17" s="33"/>
      <c r="GHS17" s="33"/>
      <c r="GHT17" s="33"/>
      <c r="GHU17" s="33"/>
      <c r="GHV17" s="33"/>
      <c r="GHW17" s="33"/>
      <c r="GHX17" s="33"/>
      <c r="GHY17" s="33"/>
      <c r="GHZ17" s="33"/>
      <c r="GIA17" s="33"/>
      <c r="GIB17" s="33"/>
      <c r="GIC17" s="33"/>
      <c r="GID17" s="33"/>
      <c r="GIE17" s="33"/>
      <c r="GIF17" s="33"/>
      <c r="GIG17" s="33"/>
      <c r="GIH17" s="33"/>
      <c r="GII17" s="33"/>
      <c r="GIJ17" s="33"/>
      <c r="GIK17" s="33"/>
      <c r="GIL17" s="33"/>
      <c r="GIM17" s="33"/>
      <c r="GIN17" s="33"/>
      <c r="GIO17" s="33"/>
      <c r="GIP17" s="33"/>
      <c r="GIQ17" s="33"/>
      <c r="GIR17" s="33"/>
      <c r="GIS17" s="33"/>
      <c r="GIT17" s="33"/>
      <c r="GIU17" s="33"/>
      <c r="GIV17" s="33"/>
      <c r="GIW17" s="33"/>
      <c r="GIX17" s="33"/>
      <c r="GIY17" s="33"/>
      <c r="GIZ17" s="33"/>
      <c r="GJA17" s="33"/>
      <c r="GJB17" s="33"/>
      <c r="GJC17" s="33"/>
      <c r="GJD17" s="33"/>
      <c r="GJE17" s="33"/>
      <c r="GJF17" s="33"/>
      <c r="GJG17" s="33"/>
      <c r="GJH17" s="33"/>
      <c r="GJI17" s="33"/>
      <c r="GJJ17" s="33"/>
      <c r="GJK17" s="33"/>
      <c r="GJL17" s="33"/>
      <c r="GJM17" s="33"/>
      <c r="GJN17" s="33"/>
      <c r="GJO17" s="33"/>
      <c r="GJP17" s="33"/>
      <c r="GJQ17" s="33"/>
      <c r="GJR17" s="33"/>
      <c r="GJS17" s="33"/>
      <c r="GJT17" s="33"/>
      <c r="GJU17" s="33"/>
      <c r="GJV17" s="33"/>
      <c r="GJW17" s="33"/>
      <c r="GJX17" s="33"/>
      <c r="GJY17" s="33"/>
      <c r="GJZ17" s="33"/>
      <c r="GKA17" s="33"/>
      <c r="GKB17" s="33"/>
      <c r="GKC17" s="33"/>
      <c r="GKD17" s="33"/>
      <c r="GKE17" s="33"/>
      <c r="GKF17" s="33"/>
      <c r="GKG17" s="33"/>
      <c r="GKH17" s="33"/>
      <c r="GKI17" s="33"/>
      <c r="GKJ17" s="33"/>
      <c r="GKK17" s="33"/>
      <c r="GKL17" s="33"/>
      <c r="GKM17" s="33"/>
      <c r="GKN17" s="33"/>
      <c r="GKO17" s="33"/>
      <c r="GKP17" s="33"/>
      <c r="GKQ17" s="33"/>
      <c r="GKR17" s="33"/>
      <c r="GKS17" s="33"/>
      <c r="GKT17" s="33"/>
      <c r="GKU17" s="33"/>
      <c r="GKV17" s="33"/>
      <c r="GKW17" s="33"/>
      <c r="GKX17" s="33"/>
      <c r="GKY17" s="33"/>
      <c r="GKZ17" s="33"/>
      <c r="GLA17" s="33"/>
      <c r="GLB17" s="33"/>
      <c r="GLC17" s="33"/>
      <c r="GLD17" s="33"/>
      <c r="GLE17" s="33"/>
      <c r="GLF17" s="33"/>
      <c r="GLG17" s="33"/>
      <c r="GLH17" s="33"/>
      <c r="GLI17" s="33"/>
      <c r="GLJ17" s="33"/>
      <c r="GLK17" s="33"/>
      <c r="GLL17" s="33"/>
      <c r="GLM17" s="33"/>
      <c r="GLN17" s="33"/>
      <c r="GLO17" s="33"/>
      <c r="GLP17" s="33"/>
      <c r="GLQ17" s="33"/>
      <c r="GLR17" s="33"/>
      <c r="GLS17" s="33"/>
      <c r="GLT17" s="33"/>
      <c r="GLU17" s="33"/>
      <c r="GLV17" s="33"/>
      <c r="GLW17" s="33"/>
      <c r="GLX17" s="33"/>
      <c r="GLY17" s="33"/>
      <c r="GLZ17" s="33"/>
      <c r="GMA17" s="33"/>
      <c r="GMB17" s="33"/>
      <c r="GMC17" s="33"/>
      <c r="GMD17" s="33"/>
      <c r="GME17" s="33"/>
      <c r="GMF17" s="33"/>
      <c r="GMG17" s="33"/>
      <c r="GMH17" s="33"/>
      <c r="GMI17" s="33"/>
      <c r="GMJ17" s="33"/>
      <c r="GMK17" s="33"/>
      <c r="GML17" s="33"/>
      <c r="GMM17" s="33"/>
      <c r="GMN17" s="33"/>
      <c r="GMO17" s="33"/>
      <c r="GMP17" s="33"/>
      <c r="GMQ17" s="33"/>
      <c r="GMR17" s="33"/>
      <c r="GMS17" s="33"/>
      <c r="GMT17" s="33"/>
      <c r="GMU17" s="33"/>
      <c r="GMV17" s="33"/>
      <c r="GMW17" s="33"/>
      <c r="GMX17" s="33"/>
      <c r="GMY17" s="33"/>
      <c r="GMZ17" s="33"/>
      <c r="GNA17" s="33"/>
      <c r="GNB17" s="33"/>
      <c r="GNC17" s="33"/>
      <c r="GND17" s="33"/>
      <c r="GNE17" s="33"/>
      <c r="GNF17" s="33"/>
      <c r="GNG17" s="33"/>
      <c r="GNH17" s="33"/>
      <c r="GNI17" s="33"/>
      <c r="GNJ17" s="33"/>
      <c r="GNK17" s="33"/>
      <c r="GNL17" s="33"/>
      <c r="GNM17" s="33"/>
      <c r="GNN17" s="33"/>
      <c r="GNO17" s="33"/>
      <c r="GNP17" s="33"/>
      <c r="GNQ17" s="33"/>
      <c r="GNR17" s="33"/>
      <c r="GNS17" s="33"/>
      <c r="GNT17" s="33"/>
      <c r="GNU17" s="33"/>
      <c r="GNV17" s="33"/>
      <c r="GNW17" s="33"/>
      <c r="GNX17" s="33"/>
      <c r="GNY17" s="33"/>
      <c r="GNZ17" s="33"/>
      <c r="GOA17" s="33"/>
      <c r="GOB17" s="33"/>
      <c r="GOC17" s="33"/>
      <c r="GOD17" s="33"/>
      <c r="GOE17" s="33"/>
      <c r="GOF17" s="33"/>
      <c r="GOG17" s="33"/>
      <c r="GOH17" s="33"/>
      <c r="GOI17" s="33"/>
      <c r="GOJ17" s="33"/>
      <c r="GOK17" s="33"/>
      <c r="GOL17" s="33"/>
      <c r="GOM17" s="33"/>
      <c r="GON17" s="33"/>
      <c r="GOO17" s="33"/>
      <c r="GOP17" s="33"/>
      <c r="GOQ17" s="33"/>
      <c r="GOR17" s="33"/>
      <c r="GOS17" s="33"/>
      <c r="GOT17" s="33"/>
      <c r="GOU17" s="33"/>
      <c r="GOV17" s="33"/>
      <c r="GOW17" s="33"/>
      <c r="GOX17" s="33"/>
      <c r="GOY17" s="33"/>
      <c r="GOZ17" s="33"/>
      <c r="GPA17" s="33"/>
      <c r="GPB17" s="33"/>
      <c r="GPC17" s="33"/>
      <c r="GPD17" s="33"/>
      <c r="GPE17" s="33"/>
      <c r="GPF17" s="33"/>
      <c r="GPG17" s="33"/>
      <c r="GPH17" s="33"/>
      <c r="GPI17" s="33"/>
      <c r="GPJ17" s="33"/>
      <c r="GPK17" s="33"/>
      <c r="GPL17" s="33"/>
      <c r="GPM17" s="33"/>
      <c r="GPN17" s="33"/>
      <c r="GPO17" s="33"/>
      <c r="GPP17" s="33"/>
      <c r="GPQ17" s="33"/>
      <c r="GPR17" s="33"/>
      <c r="GPS17" s="33"/>
      <c r="GPT17" s="33"/>
      <c r="GPU17" s="33"/>
      <c r="GPV17" s="33"/>
      <c r="GPW17" s="33"/>
      <c r="GPX17" s="33"/>
      <c r="GPY17" s="33"/>
      <c r="GPZ17" s="33"/>
      <c r="GQA17" s="33"/>
      <c r="GQB17" s="33"/>
      <c r="GQC17" s="33"/>
      <c r="GQD17" s="33"/>
      <c r="GQE17" s="33"/>
      <c r="GQF17" s="33"/>
      <c r="GQG17" s="33"/>
      <c r="GQH17" s="33"/>
      <c r="GQI17" s="33"/>
      <c r="GQJ17" s="33"/>
      <c r="GQK17" s="33"/>
      <c r="GQL17" s="33"/>
      <c r="GQM17" s="33"/>
      <c r="GQN17" s="33"/>
      <c r="GQO17" s="33"/>
      <c r="GQP17" s="33"/>
      <c r="GQQ17" s="33"/>
      <c r="GQR17" s="33"/>
      <c r="GQS17" s="33"/>
      <c r="GQT17" s="33"/>
      <c r="GQU17" s="33"/>
      <c r="GQV17" s="33"/>
      <c r="GQW17" s="33"/>
      <c r="GQX17" s="33"/>
      <c r="GQY17" s="33"/>
      <c r="GQZ17" s="33"/>
      <c r="GRA17" s="33"/>
      <c r="GRB17" s="33"/>
      <c r="GRC17" s="33"/>
      <c r="GRD17" s="33"/>
      <c r="GRE17" s="33"/>
      <c r="GRF17" s="33"/>
      <c r="GRG17" s="33"/>
      <c r="GRH17" s="33"/>
      <c r="GRI17" s="33"/>
      <c r="GRJ17" s="33"/>
      <c r="GRK17" s="33"/>
      <c r="GRL17" s="33"/>
      <c r="GRM17" s="33"/>
      <c r="GRN17" s="33"/>
      <c r="GRO17" s="33"/>
      <c r="GRP17" s="33"/>
      <c r="GRQ17" s="33"/>
      <c r="GRR17" s="33"/>
      <c r="GRS17" s="33"/>
      <c r="GRT17" s="33"/>
      <c r="GRU17" s="33"/>
      <c r="GRV17" s="33"/>
      <c r="GRW17" s="33"/>
      <c r="GRX17" s="33"/>
      <c r="GRY17" s="33"/>
      <c r="GRZ17" s="33"/>
      <c r="GSA17" s="33"/>
      <c r="GSB17" s="33"/>
      <c r="GSC17" s="33"/>
      <c r="GSD17" s="33"/>
      <c r="GSE17" s="33"/>
      <c r="GSF17" s="33"/>
      <c r="GSG17" s="33"/>
      <c r="GSH17" s="33"/>
      <c r="GSI17" s="33"/>
      <c r="GSJ17" s="33"/>
      <c r="GSK17" s="33"/>
      <c r="GSL17" s="33"/>
      <c r="GSM17" s="33"/>
      <c r="GSN17" s="33"/>
      <c r="GSO17" s="33"/>
      <c r="GSP17" s="33"/>
      <c r="GSQ17" s="33"/>
      <c r="GSR17" s="33"/>
      <c r="GSS17" s="33"/>
      <c r="GST17" s="33"/>
      <c r="GSU17" s="33"/>
      <c r="GSV17" s="33"/>
      <c r="GSW17" s="33"/>
      <c r="GSX17" s="33"/>
      <c r="GSY17" s="33"/>
      <c r="GSZ17" s="33"/>
      <c r="GTA17" s="33"/>
      <c r="GTB17" s="33"/>
      <c r="GTC17" s="33"/>
      <c r="GTD17" s="33"/>
      <c r="GTE17" s="33"/>
      <c r="GTF17" s="33"/>
      <c r="GTG17" s="33"/>
      <c r="GTH17" s="33"/>
      <c r="GTI17" s="33"/>
      <c r="GTJ17" s="33"/>
      <c r="GTK17" s="33"/>
      <c r="GTL17" s="33"/>
      <c r="GTM17" s="33"/>
      <c r="GTN17" s="33"/>
      <c r="GTO17" s="33"/>
      <c r="GTP17" s="33"/>
      <c r="GTQ17" s="33"/>
      <c r="GTR17" s="33"/>
      <c r="GTS17" s="33"/>
      <c r="GTT17" s="33"/>
      <c r="GTU17" s="33"/>
      <c r="GTV17" s="33"/>
      <c r="GTW17" s="33"/>
      <c r="GTX17" s="33"/>
      <c r="GTY17" s="33"/>
      <c r="GTZ17" s="33"/>
      <c r="GUA17" s="33"/>
      <c r="GUB17" s="33"/>
      <c r="GUC17" s="33"/>
      <c r="GUD17" s="33"/>
      <c r="GUE17" s="33"/>
      <c r="GUF17" s="33"/>
      <c r="GUG17" s="33"/>
      <c r="GUH17" s="33"/>
      <c r="GUI17" s="33"/>
      <c r="GUJ17" s="33"/>
      <c r="GUK17" s="33"/>
      <c r="GUL17" s="33"/>
      <c r="GUM17" s="33"/>
      <c r="GUN17" s="33"/>
      <c r="GUO17" s="33"/>
      <c r="GUP17" s="33"/>
      <c r="GUQ17" s="33"/>
      <c r="GUR17" s="33"/>
      <c r="GUS17" s="33"/>
      <c r="GUT17" s="33"/>
      <c r="GUU17" s="33"/>
      <c r="GUV17" s="33"/>
      <c r="GUW17" s="33"/>
      <c r="GUX17" s="33"/>
      <c r="GUY17" s="33"/>
      <c r="GUZ17" s="33"/>
      <c r="GVA17" s="33"/>
      <c r="GVB17" s="33"/>
      <c r="GVC17" s="33"/>
      <c r="GVD17" s="33"/>
      <c r="GVE17" s="33"/>
      <c r="GVF17" s="33"/>
      <c r="GVG17" s="33"/>
      <c r="GVH17" s="33"/>
      <c r="GVI17" s="33"/>
      <c r="GVJ17" s="33"/>
      <c r="GVK17" s="33"/>
      <c r="GVL17" s="33"/>
      <c r="GVM17" s="33"/>
      <c r="GVN17" s="33"/>
      <c r="GVO17" s="33"/>
      <c r="GVP17" s="33"/>
      <c r="GVQ17" s="33"/>
      <c r="GVR17" s="33"/>
      <c r="GVS17" s="33"/>
      <c r="GVT17" s="33"/>
      <c r="GVU17" s="33"/>
      <c r="GVV17" s="33"/>
      <c r="GVW17" s="33"/>
      <c r="GVX17" s="33"/>
      <c r="GVY17" s="33"/>
      <c r="GVZ17" s="33"/>
      <c r="GWA17" s="33"/>
      <c r="GWB17" s="33"/>
      <c r="GWC17" s="33"/>
      <c r="GWD17" s="33"/>
      <c r="GWE17" s="33"/>
      <c r="GWF17" s="33"/>
      <c r="GWG17" s="33"/>
      <c r="GWH17" s="33"/>
      <c r="GWI17" s="33"/>
      <c r="GWJ17" s="33"/>
      <c r="GWK17" s="33"/>
      <c r="GWL17" s="33"/>
      <c r="GWM17" s="33"/>
      <c r="GWN17" s="33"/>
      <c r="GWO17" s="33"/>
      <c r="GWP17" s="33"/>
      <c r="GWQ17" s="33"/>
      <c r="GWR17" s="33"/>
      <c r="GWS17" s="33"/>
      <c r="GWT17" s="33"/>
      <c r="GWU17" s="33"/>
      <c r="GWV17" s="33"/>
      <c r="GWW17" s="33"/>
      <c r="GWX17" s="33"/>
      <c r="GWY17" s="33"/>
      <c r="GWZ17" s="33"/>
      <c r="GXA17" s="33"/>
      <c r="GXB17" s="33"/>
      <c r="GXC17" s="33"/>
      <c r="GXD17" s="33"/>
      <c r="GXE17" s="33"/>
      <c r="GXF17" s="33"/>
      <c r="GXG17" s="33"/>
      <c r="GXH17" s="33"/>
      <c r="GXI17" s="33"/>
      <c r="GXJ17" s="33"/>
      <c r="GXK17" s="33"/>
      <c r="GXL17" s="33"/>
      <c r="GXM17" s="33"/>
      <c r="GXN17" s="33"/>
      <c r="GXO17" s="33"/>
      <c r="GXP17" s="33"/>
      <c r="GXQ17" s="33"/>
      <c r="GXR17" s="33"/>
      <c r="GXS17" s="33"/>
      <c r="GXT17" s="33"/>
      <c r="GXU17" s="33"/>
      <c r="GXV17" s="33"/>
      <c r="GXW17" s="33"/>
      <c r="GXX17" s="33"/>
      <c r="GXY17" s="33"/>
      <c r="GXZ17" s="33"/>
      <c r="GYA17" s="33"/>
      <c r="GYB17" s="33"/>
      <c r="GYC17" s="33"/>
      <c r="GYD17" s="33"/>
      <c r="GYE17" s="33"/>
      <c r="GYF17" s="33"/>
      <c r="GYG17" s="33"/>
      <c r="GYH17" s="33"/>
      <c r="GYI17" s="33"/>
      <c r="GYJ17" s="33"/>
      <c r="GYK17" s="33"/>
      <c r="GYL17" s="33"/>
      <c r="GYM17" s="33"/>
      <c r="GYN17" s="33"/>
      <c r="GYO17" s="33"/>
      <c r="GYP17" s="33"/>
      <c r="GYQ17" s="33"/>
      <c r="GYR17" s="33"/>
      <c r="GYS17" s="33"/>
      <c r="GYT17" s="33"/>
      <c r="GYU17" s="33"/>
      <c r="GYV17" s="33"/>
      <c r="GYW17" s="33"/>
      <c r="GYX17" s="33"/>
      <c r="GYY17" s="33"/>
      <c r="GYZ17" s="33"/>
      <c r="GZA17" s="33"/>
      <c r="GZB17" s="33"/>
      <c r="GZC17" s="33"/>
      <c r="GZD17" s="33"/>
      <c r="GZE17" s="33"/>
      <c r="GZF17" s="33"/>
      <c r="GZG17" s="33"/>
      <c r="GZH17" s="33"/>
      <c r="GZI17" s="33"/>
      <c r="GZJ17" s="33"/>
      <c r="GZK17" s="33"/>
      <c r="GZL17" s="33"/>
      <c r="GZM17" s="33"/>
      <c r="GZN17" s="33"/>
      <c r="GZO17" s="33"/>
      <c r="GZP17" s="33"/>
      <c r="GZQ17" s="33"/>
      <c r="GZR17" s="33"/>
      <c r="GZS17" s="33"/>
      <c r="GZT17" s="33"/>
      <c r="GZU17" s="33"/>
      <c r="GZV17" s="33"/>
      <c r="GZW17" s="33"/>
      <c r="GZX17" s="33"/>
      <c r="GZY17" s="33"/>
      <c r="GZZ17" s="33"/>
      <c r="HAA17" s="33"/>
      <c r="HAB17" s="33"/>
      <c r="HAC17" s="33"/>
      <c r="HAD17" s="33"/>
      <c r="HAE17" s="33"/>
      <c r="HAF17" s="33"/>
      <c r="HAG17" s="33"/>
      <c r="HAH17" s="33"/>
      <c r="HAI17" s="33"/>
      <c r="HAJ17" s="33"/>
      <c r="HAK17" s="33"/>
      <c r="HAL17" s="33"/>
      <c r="HAM17" s="33"/>
      <c r="HAN17" s="33"/>
      <c r="HAO17" s="33"/>
      <c r="HAP17" s="33"/>
      <c r="HAQ17" s="33"/>
      <c r="HAR17" s="33"/>
      <c r="HAS17" s="33"/>
      <c r="HAT17" s="33"/>
      <c r="HAU17" s="33"/>
      <c r="HAV17" s="33"/>
      <c r="HAW17" s="33"/>
      <c r="HAX17" s="33"/>
      <c r="HAY17" s="33"/>
      <c r="HAZ17" s="33"/>
      <c r="HBA17" s="33"/>
      <c r="HBB17" s="33"/>
      <c r="HBC17" s="33"/>
      <c r="HBD17" s="33"/>
      <c r="HBE17" s="33"/>
      <c r="HBF17" s="33"/>
      <c r="HBG17" s="33"/>
      <c r="HBH17" s="33"/>
      <c r="HBI17" s="33"/>
      <c r="HBJ17" s="33"/>
      <c r="HBK17" s="33"/>
      <c r="HBL17" s="33"/>
      <c r="HBM17" s="33"/>
      <c r="HBN17" s="33"/>
      <c r="HBO17" s="33"/>
      <c r="HBP17" s="33"/>
      <c r="HBQ17" s="33"/>
      <c r="HBR17" s="33"/>
      <c r="HBS17" s="33"/>
      <c r="HBT17" s="33"/>
      <c r="HBU17" s="33"/>
      <c r="HBV17" s="33"/>
      <c r="HBW17" s="33"/>
      <c r="HBX17" s="33"/>
      <c r="HBY17" s="33"/>
      <c r="HBZ17" s="33"/>
      <c r="HCA17" s="33"/>
      <c r="HCB17" s="33"/>
      <c r="HCC17" s="33"/>
      <c r="HCD17" s="33"/>
      <c r="HCE17" s="33"/>
      <c r="HCF17" s="33"/>
      <c r="HCG17" s="33"/>
      <c r="HCH17" s="33"/>
      <c r="HCI17" s="33"/>
      <c r="HCJ17" s="33"/>
      <c r="HCK17" s="33"/>
      <c r="HCL17" s="33"/>
      <c r="HCM17" s="33"/>
      <c r="HCN17" s="33"/>
      <c r="HCO17" s="33"/>
      <c r="HCP17" s="33"/>
      <c r="HCQ17" s="33"/>
      <c r="HCR17" s="33"/>
      <c r="HCS17" s="33"/>
      <c r="HCT17" s="33"/>
      <c r="HCU17" s="33"/>
      <c r="HCV17" s="33"/>
      <c r="HCW17" s="33"/>
      <c r="HCX17" s="33"/>
      <c r="HCY17" s="33"/>
      <c r="HCZ17" s="33"/>
      <c r="HDA17" s="33"/>
      <c r="HDB17" s="33"/>
      <c r="HDC17" s="33"/>
      <c r="HDD17" s="33"/>
      <c r="HDE17" s="33"/>
      <c r="HDF17" s="33"/>
      <c r="HDG17" s="33"/>
      <c r="HDH17" s="33"/>
      <c r="HDI17" s="33"/>
      <c r="HDJ17" s="33"/>
      <c r="HDK17" s="33"/>
      <c r="HDL17" s="33"/>
      <c r="HDM17" s="33"/>
      <c r="HDN17" s="33"/>
      <c r="HDO17" s="33"/>
      <c r="HDP17" s="33"/>
      <c r="HDQ17" s="33"/>
      <c r="HDR17" s="33"/>
      <c r="HDS17" s="33"/>
      <c r="HDT17" s="33"/>
      <c r="HDU17" s="33"/>
      <c r="HDV17" s="33"/>
      <c r="HDW17" s="33"/>
      <c r="HDX17" s="33"/>
      <c r="HDY17" s="33"/>
      <c r="HDZ17" s="33"/>
      <c r="HEA17" s="33"/>
      <c r="HEB17" s="33"/>
      <c r="HEC17" s="33"/>
      <c r="HED17" s="33"/>
      <c r="HEE17" s="33"/>
      <c r="HEF17" s="33"/>
      <c r="HEG17" s="33"/>
      <c r="HEH17" s="33"/>
      <c r="HEI17" s="33"/>
      <c r="HEJ17" s="33"/>
      <c r="HEK17" s="33"/>
      <c r="HEL17" s="33"/>
      <c r="HEM17" s="33"/>
      <c r="HEN17" s="33"/>
      <c r="HEO17" s="33"/>
      <c r="HEP17" s="33"/>
      <c r="HEQ17" s="33"/>
      <c r="HER17" s="33"/>
      <c r="HES17" s="33"/>
      <c r="HET17" s="33"/>
      <c r="HEU17" s="33"/>
      <c r="HEV17" s="33"/>
      <c r="HEW17" s="33"/>
      <c r="HEX17" s="33"/>
      <c r="HEY17" s="33"/>
      <c r="HEZ17" s="33"/>
      <c r="HFA17" s="33"/>
      <c r="HFB17" s="33"/>
      <c r="HFC17" s="33"/>
      <c r="HFD17" s="33"/>
      <c r="HFE17" s="33"/>
      <c r="HFF17" s="33"/>
      <c r="HFG17" s="33"/>
      <c r="HFH17" s="33"/>
      <c r="HFI17" s="33"/>
      <c r="HFJ17" s="33"/>
      <c r="HFK17" s="33"/>
      <c r="HFL17" s="33"/>
      <c r="HFM17" s="33"/>
      <c r="HFN17" s="33"/>
      <c r="HFO17" s="33"/>
      <c r="HFP17" s="33"/>
      <c r="HFQ17" s="33"/>
      <c r="HFR17" s="33"/>
      <c r="HFS17" s="33"/>
      <c r="HFT17" s="33"/>
      <c r="HFU17" s="33"/>
      <c r="HFV17" s="33"/>
      <c r="HFW17" s="33"/>
      <c r="HFX17" s="33"/>
      <c r="HFY17" s="33"/>
      <c r="HFZ17" s="33"/>
      <c r="HGA17" s="33"/>
      <c r="HGB17" s="33"/>
      <c r="HGC17" s="33"/>
      <c r="HGD17" s="33"/>
      <c r="HGE17" s="33"/>
      <c r="HGF17" s="33"/>
      <c r="HGG17" s="33"/>
      <c r="HGH17" s="33"/>
      <c r="HGI17" s="33"/>
      <c r="HGJ17" s="33"/>
      <c r="HGK17" s="33"/>
      <c r="HGL17" s="33"/>
      <c r="HGM17" s="33"/>
      <c r="HGN17" s="33"/>
      <c r="HGO17" s="33"/>
      <c r="HGP17" s="33"/>
      <c r="HGQ17" s="33"/>
      <c r="HGR17" s="33"/>
      <c r="HGS17" s="33"/>
      <c r="HGT17" s="33"/>
      <c r="HGU17" s="33"/>
      <c r="HGV17" s="33"/>
      <c r="HGW17" s="33"/>
      <c r="HGX17" s="33"/>
      <c r="HGY17" s="33"/>
      <c r="HGZ17" s="33"/>
      <c r="HHA17" s="33"/>
      <c r="HHB17" s="33"/>
      <c r="HHC17" s="33"/>
      <c r="HHD17" s="33"/>
      <c r="HHE17" s="33"/>
      <c r="HHF17" s="33"/>
      <c r="HHG17" s="33"/>
      <c r="HHH17" s="33"/>
      <c r="HHI17" s="33"/>
      <c r="HHJ17" s="33"/>
      <c r="HHK17" s="33"/>
      <c r="HHL17" s="33"/>
      <c r="HHM17" s="33"/>
      <c r="HHN17" s="33"/>
      <c r="HHO17" s="33"/>
      <c r="HHP17" s="33"/>
      <c r="HHQ17" s="33"/>
      <c r="HHR17" s="33"/>
      <c r="HHS17" s="33"/>
      <c r="HHT17" s="33"/>
      <c r="HHU17" s="33"/>
      <c r="HHV17" s="33"/>
      <c r="HHW17" s="33"/>
      <c r="HHX17" s="33"/>
      <c r="HHY17" s="33"/>
      <c r="HHZ17" s="33"/>
      <c r="HIA17" s="33"/>
      <c r="HIB17" s="33"/>
      <c r="HIC17" s="33"/>
      <c r="HID17" s="33"/>
      <c r="HIE17" s="33"/>
      <c r="HIF17" s="33"/>
      <c r="HIG17" s="33"/>
      <c r="HIH17" s="33"/>
      <c r="HII17" s="33"/>
      <c r="HIJ17" s="33"/>
      <c r="HIK17" s="33"/>
      <c r="HIL17" s="33"/>
      <c r="HIM17" s="33"/>
      <c r="HIN17" s="33"/>
      <c r="HIO17" s="33"/>
      <c r="HIP17" s="33"/>
      <c r="HIQ17" s="33"/>
      <c r="HIR17" s="33"/>
      <c r="HIS17" s="33"/>
      <c r="HIT17" s="33"/>
      <c r="HIU17" s="33"/>
      <c r="HIV17" s="33"/>
      <c r="HIW17" s="33"/>
      <c r="HIX17" s="33"/>
      <c r="HIY17" s="33"/>
      <c r="HIZ17" s="33"/>
      <c r="HJA17" s="33"/>
      <c r="HJB17" s="33"/>
      <c r="HJC17" s="33"/>
      <c r="HJD17" s="33"/>
      <c r="HJE17" s="33"/>
      <c r="HJF17" s="33"/>
      <c r="HJG17" s="33"/>
      <c r="HJH17" s="33"/>
      <c r="HJI17" s="33"/>
      <c r="HJJ17" s="33"/>
      <c r="HJK17" s="33"/>
      <c r="HJL17" s="33"/>
      <c r="HJM17" s="33"/>
      <c r="HJN17" s="33"/>
      <c r="HJO17" s="33"/>
      <c r="HJP17" s="33"/>
      <c r="HJQ17" s="33"/>
      <c r="HJR17" s="33"/>
      <c r="HJS17" s="33"/>
      <c r="HJT17" s="33"/>
      <c r="HJU17" s="33"/>
      <c r="HJV17" s="33"/>
      <c r="HJW17" s="33"/>
      <c r="HJX17" s="33"/>
      <c r="HJY17" s="33"/>
      <c r="HJZ17" s="33"/>
      <c r="HKA17" s="33"/>
      <c r="HKB17" s="33"/>
      <c r="HKC17" s="33"/>
      <c r="HKD17" s="33"/>
      <c r="HKE17" s="33"/>
      <c r="HKF17" s="33"/>
      <c r="HKG17" s="33"/>
      <c r="HKH17" s="33"/>
      <c r="HKI17" s="33"/>
      <c r="HKJ17" s="33"/>
      <c r="HKK17" s="33"/>
      <c r="HKL17" s="33"/>
      <c r="HKM17" s="33"/>
      <c r="HKN17" s="33"/>
      <c r="HKO17" s="33"/>
      <c r="HKP17" s="33"/>
      <c r="HKQ17" s="33"/>
      <c r="HKR17" s="33"/>
      <c r="HKS17" s="33"/>
      <c r="HKT17" s="33"/>
      <c r="HKU17" s="33"/>
      <c r="HKV17" s="33"/>
      <c r="HKW17" s="33"/>
      <c r="HKX17" s="33"/>
      <c r="HKY17" s="33"/>
      <c r="HKZ17" s="33"/>
      <c r="HLA17" s="33"/>
      <c r="HLB17" s="33"/>
      <c r="HLC17" s="33"/>
      <c r="HLD17" s="33"/>
      <c r="HLE17" s="33"/>
      <c r="HLF17" s="33"/>
      <c r="HLG17" s="33"/>
      <c r="HLH17" s="33"/>
      <c r="HLI17" s="33"/>
      <c r="HLJ17" s="33"/>
      <c r="HLK17" s="33"/>
      <c r="HLL17" s="33"/>
      <c r="HLM17" s="33"/>
      <c r="HLN17" s="33"/>
      <c r="HLO17" s="33"/>
      <c r="HLP17" s="33"/>
      <c r="HLQ17" s="33"/>
      <c r="HLR17" s="33"/>
      <c r="HLS17" s="33"/>
      <c r="HLT17" s="33"/>
      <c r="HLU17" s="33"/>
      <c r="HLV17" s="33"/>
      <c r="HLW17" s="33"/>
      <c r="HLX17" s="33"/>
      <c r="HLY17" s="33"/>
      <c r="HLZ17" s="33"/>
      <c r="HMA17" s="33"/>
      <c r="HMB17" s="33"/>
      <c r="HMC17" s="33"/>
      <c r="HMD17" s="33"/>
      <c r="HME17" s="33"/>
      <c r="HMF17" s="33"/>
      <c r="HMG17" s="33"/>
      <c r="HMH17" s="33"/>
      <c r="HMI17" s="33"/>
      <c r="HMJ17" s="33"/>
      <c r="HMK17" s="33"/>
      <c r="HML17" s="33"/>
      <c r="HMM17" s="33"/>
      <c r="HMN17" s="33"/>
      <c r="HMO17" s="33"/>
      <c r="HMP17" s="33"/>
      <c r="HMQ17" s="33"/>
      <c r="HMR17" s="33"/>
      <c r="HMS17" s="33"/>
      <c r="HMT17" s="33"/>
      <c r="HMU17" s="33"/>
      <c r="HMV17" s="33"/>
      <c r="HMW17" s="33"/>
      <c r="HMX17" s="33"/>
      <c r="HMY17" s="33"/>
      <c r="HMZ17" s="33"/>
      <c r="HNA17" s="33"/>
      <c r="HNB17" s="33"/>
      <c r="HNC17" s="33"/>
      <c r="HND17" s="33"/>
      <c r="HNE17" s="33"/>
      <c r="HNF17" s="33"/>
      <c r="HNG17" s="33"/>
      <c r="HNH17" s="33"/>
      <c r="HNI17" s="33"/>
      <c r="HNJ17" s="33"/>
      <c r="HNK17" s="33"/>
      <c r="HNL17" s="33"/>
      <c r="HNM17" s="33"/>
      <c r="HNN17" s="33"/>
      <c r="HNO17" s="33"/>
      <c r="HNP17" s="33"/>
      <c r="HNQ17" s="33"/>
      <c r="HNR17" s="33"/>
      <c r="HNS17" s="33"/>
      <c r="HNT17" s="33"/>
      <c r="HNU17" s="33"/>
      <c r="HNV17" s="33"/>
      <c r="HNW17" s="33"/>
      <c r="HNX17" s="33"/>
      <c r="HNY17" s="33"/>
      <c r="HNZ17" s="33"/>
      <c r="HOA17" s="33"/>
      <c r="HOB17" s="33"/>
      <c r="HOC17" s="33"/>
      <c r="HOD17" s="33"/>
      <c r="HOE17" s="33"/>
      <c r="HOF17" s="33"/>
      <c r="HOG17" s="33"/>
      <c r="HOH17" s="33"/>
      <c r="HOI17" s="33"/>
      <c r="HOJ17" s="33"/>
      <c r="HOK17" s="33"/>
      <c r="HOL17" s="33"/>
      <c r="HOM17" s="33"/>
      <c r="HON17" s="33"/>
      <c r="HOO17" s="33"/>
      <c r="HOP17" s="33"/>
      <c r="HOQ17" s="33"/>
      <c r="HOR17" s="33"/>
      <c r="HOS17" s="33"/>
      <c r="HOT17" s="33"/>
      <c r="HOU17" s="33"/>
      <c r="HOV17" s="33"/>
      <c r="HOW17" s="33"/>
      <c r="HOX17" s="33"/>
      <c r="HOY17" s="33"/>
      <c r="HOZ17" s="33"/>
      <c r="HPA17" s="33"/>
      <c r="HPB17" s="33"/>
      <c r="HPC17" s="33"/>
      <c r="HPD17" s="33"/>
      <c r="HPE17" s="33"/>
      <c r="HPF17" s="33"/>
      <c r="HPG17" s="33"/>
      <c r="HPH17" s="33"/>
      <c r="HPI17" s="33"/>
      <c r="HPJ17" s="33"/>
      <c r="HPK17" s="33"/>
      <c r="HPL17" s="33"/>
      <c r="HPM17" s="33"/>
      <c r="HPN17" s="33"/>
      <c r="HPO17" s="33"/>
      <c r="HPP17" s="33"/>
      <c r="HPQ17" s="33"/>
      <c r="HPR17" s="33"/>
      <c r="HPS17" s="33"/>
      <c r="HPT17" s="33"/>
      <c r="HPU17" s="33"/>
      <c r="HPV17" s="33"/>
      <c r="HPW17" s="33"/>
      <c r="HPX17" s="33"/>
      <c r="HPY17" s="33"/>
      <c r="HPZ17" s="33"/>
      <c r="HQA17" s="33"/>
      <c r="HQB17" s="33"/>
      <c r="HQC17" s="33"/>
      <c r="HQD17" s="33"/>
      <c r="HQE17" s="33"/>
      <c r="HQF17" s="33"/>
      <c r="HQG17" s="33"/>
      <c r="HQH17" s="33"/>
      <c r="HQI17" s="33"/>
      <c r="HQJ17" s="33"/>
      <c r="HQK17" s="33"/>
      <c r="HQL17" s="33"/>
      <c r="HQM17" s="33"/>
      <c r="HQN17" s="33"/>
      <c r="HQO17" s="33"/>
      <c r="HQP17" s="33"/>
      <c r="HQQ17" s="33"/>
      <c r="HQR17" s="33"/>
      <c r="HQS17" s="33"/>
      <c r="HQT17" s="33"/>
      <c r="HQU17" s="33"/>
      <c r="HQV17" s="33"/>
      <c r="HQW17" s="33"/>
      <c r="HQX17" s="33"/>
      <c r="HQY17" s="33"/>
      <c r="HQZ17" s="33"/>
      <c r="HRA17" s="33"/>
      <c r="HRB17" s="33"/>
      <c r="HRC17" s="33"/>
      <c r="HRD17" s="33"/>
      <c r="HRE17" s="33"/>
      <c r="HRF17" s="33"/>
      <c r="HRG17" s="33"/>
      <c r="HRH17" s="33"/>
      <c r="HRI17" s="33"/>
      <c r="HRJ17" s="33"/>
      <c r="HRK17" s="33"/>
      <c r="HRL17" s="33"/>
      <c r="HRM17" s="33"/>
      <c r="HRN17" s="33"/>
      <c r="HRO17" s="33"/>
      <c r="HRP17" s="33"/>
      <c r="HRQ17" s="33"/>
      <c r="HRR17" s="33"/>
      <c r="HRS17" s="33"/>
      <c r="HRT17" s="33"/>
      <c r="HRU17" s="33"/>
      <c r="HRV17" s="33"/>
      <c r="HRW17" s="33"/>
      <c r="HRX17" s="33"/>
      <c r="HRY17" s="33"/>
      <c r="HRZ17" s="33"/>
      <c r="HSA17" s="33"/>
      <c r="HSB17" s="33"/>
      <c r="HSC17" s="33"/>
      <c r="HSD17" s="33"/>
      <c r="HSE17" s="33"/>
      <c r="HSF17" s="33"/>
      <c r="HSG17" s="33"/>
      <c r="HSH17" s="33"/>
      <c r="HSI17" s="33"/>
      <c r="HSJ17" s="33"/>
      <c r="HSK17" s="33"/>
      <c r="HSL17" s="33"/>
      <c r="HSM17" s="33"/>
      <c r="HSN17" s="33"/>
      <c r="HSO17" s="33"/>
      <c r="HSP17" s="33"/>
      <c r="HSQ17" s="33"/>
      <c r="HSR17" s="33"/>
      <c r="HSS17" s="33"/>
      <c r="HST17" s="33"/>
      <c r="HSU17" s="33"/>
      <c r="HSV17" s="33"/>
      <c r="HSW17" s="33"/>
      <c r="HSX17" s="33"/>
      <c r="HSY17" s="33"/>
      <c r="HSZ17" s="33"/>
      <c r="HTA17" s="33"/>
      <c r="HTB17" s="33"/>
      <c r="HTC17" s="33"/>
      <c r="HTD17" s="33"/>
      <c r="HTE17" s="33"/>
      <c r="HTF17" s="33"/>
      <c r="HTG17" s="33"/>
      <c r="HTH17" s="33"/>
      <c r="HTI17" s="33"/>
      <c r="HTJ17" s="33"/>
      <c r="HTK17" s="33"/>
      <c r="HTL17" s="33"/>
      <c r="HTM17" s="33"/>
      <c r="HTN17" s="33"/>
      <c r="HTO17" s="33"/>
      <c r="HTP17" s="33"/>
      <c r="HTQ17" s="33"/>
      <c r="HTR17" s="33"/>
      <c r="HTS17" s="33"/>
      <c r="HTT17" s="33"/>
      <c r="HTU17" s="33"/>
      <c r="HTV17" s="33"/>
      <c r="HTW17" s="33"/>
      <c r="HTX17" s="33"/>
      <c r="HTY17" s="33"/>
      <c r="HTZ17" s="33"/>
      <c r="HUA17" s="33"/>
      <c r="HUB17" s="33"/>
      <c r="HUC17" s="33"/>
      <c r="HUD17" s="33"/>
      <c r="HUE17" s="33"/>
      <c r="HUF17" s="33"/>
      <c r="HUG17" s="33"/>
      <c r="HUH17" s="33"/>
      <c r="HUI17" s="33"/>
      <c r="HUJ17" s="33"/>
      <c r="HUK17" s="33"/>
      <c r="HUL17" s="33"/>
      <c r="HUM17" s="33"/>
      <c r="HUN17" s="33"/>
      <c r="HUO17" s="33"/>
      <c r="HUP17" s="33"/>
      <c r="HUQ17" s="33"/>
      <c r="HUR17" s="33"/>
      <c r="HUS17" s="33"/>
      <c r="HUT17" s="33"/>
      <c r="HUU17" s="33"/>
      <c r="HUV17" s="33"/>
      <c r="HUW17" s="33"/>
      <c r="HUX17" s="33"/>
      <c r="HUY17" s="33"/>
      <c r="HUZ17" s="33"/>
      <c r="HVA17" s="33"/>
      <c r="HVB17" s="33"/>
      <c r="HVC17" s="33"/>
      <c r="HVD17" s="33"/>
      <c r="HVE17" s="33"/>
      <c r="HVF17" s="33"/>
      <c r="HVG17" s="33"/>
      <c r="HVH17" s="33"/>
      <c r="HVI17" s="33"/>
      <c r="HVJ17" s="33"/>
      <c r="HVK17" s="33"/>
      <c r="HVL17" s="33"/>
      <c r="HVM17" s="33"/>
      <c r="HVN17" s="33"/>
      <c r="HVO17" s="33"/>
      <c r="HVP17" s="33"/>
      <c r="HVQ17" s="33"/>
      <c r="HVR17" s="33"/>
      <c r="HVS17" s="33"/>
      <c r="HVT17" s="33"/>
      <c r="HVU17" s="33"/>
      <c r="HVV17" s="33"/>
      <c r="HVW17" s="33"/>
      <c r="HVX17" s="33"/>
      <c r="HVY17" s="33"/>
      <c r="HVZ17" s="33"/>
      <c r="HWA17" s="33"/>
      <c r="HWB17" s="33"/>
      <c r="HWC17" s="33"/>
      <c r="HWD17" s="33"/>
      <c r="HWE17" s="33"/>
      <c r="HWF17" s="33"/>
      <c r="HWG17" s="33"/>
      <c r="HWH17" s="33"/>
      <c r="HWI17" s="33"/>
      <c r="HWJ17" s="33"/>
      <c r="HWK17" s="33"/>
      <c r="HWL17" s="33"/>
      <c r="HWM17" s="33"/>
      <c r="HWN17" s="33"/>
      <c r="HWO17" s="33"/>
      <c r="HWP17" s="33"/>
      <c r="HWQ17" s="33"/>
      <c r="HWR17" s="33"/>
      <c r="HWS17" s="33"/>
      <c r="HWT17" s="33"/>
      <c r="HWU17" s="33"/>
      <c r="HWV17" s="33"/>
      <c r="HWW17" s="33"/>
      <c r="HWX17" s="33"/>
      <c r="HWY17" s="33"/>
      <c r="HWZ17" s="33"/>
      <c r="HXA17" s="33"/>
      <c r="HXB17" s="33"/>
      <c r="HXC17" s="33"/>
      <c r="HXD17" s="33"/>
      <c r="HXE17" s="33"/>
      <c r="HXF17" s="33"/>
      <c r="HXG17" s="33"/>
      <c r="HXH17" s="33"/>
      <c r="HXI17" s="33"/>
      <c r="HXJ17" s="33"/>
      <c r="HXK17" s="33"/>
      <c r="HXL17" s="33"/>
      <c r="HXM17" s="33"/>
      <c r="HXN17" s="33"/>
      <c r="HXO17" s="33"/>
      <c r="HXP17" s="33"/>
      <c r="HXQ17" s="33"/>
      <c r="HXR17" s="33"/>
      <c r="HXS17" s="33"/>
      <c r="HXT17" s="33"/>
      <c r="HXU17" s="33"/>
      <c r="HXV17" s="33"/>
      <c r="HXW17" s="33"/>
      <c r="HXX17" s="33"/>
      <c r="HXY17" s="33"/>
      <c r="HXZ17" s="33"/>
      <c r="HYA17" s="33"/>
      <c r="HYB17" s="33"/>
      <c r="HYC17" s="33"/>
      <c r="HYD17" s="33"/>
      <c r="HYE17" s="33"/>
      <c r="HYF17" s="33"/>
      <c r="HYG17" s="33"/>
      <c r="HYH17" s="33"/>
      <c r="HYI17" s="33"/>
      <c r="HYJ17" s="33"/>
      <c r="HYK17" s="33"/>
      <c r="HYL17" s="33"/>
      <c r="HYM17" s="33"/>
      <c r="HYN17" s="33"/>
      <c r="HYO17" s="33"/>
      <c r="HYP17" s="33"/>
      <c r="HYQ17" s="33"/>
      <c r="HYR17" s="33"/>
      <c r="HYS17" s="33"/>
      <c r="HYT17" s="33"/>
      <c r="HYU17" s="33"/>
      <c r="HYV17" s="33"/>
      <c r="HYW17" s="33"/>
      <c r="HYX17" s="33"/>
      <c r="HYY17" s="33"/>
      <c r="HYZ17" s="33"/>
      <c r="HZA17" s="33"/>
      <c r="HZB17" s="33"/>
      <c r="HZC17" s="33"/>
      <c r="HZD17" s="33"/>
      <c r="HZE17" s="33"/>
      <c r="HZF17" s="33"/>
      <c r="HZG17" s="33"/>
      <c r="HZH17" s="33"/>
      <c r="HZI17" s="33"/>
      <c r="HZJ17" s="33"/>
      <c r="HZK17" s="33"/>
      <c r="HZL17" s="33"/>
      <c r="HZM17" s="33"/>
      <c r="HZN17" s="33"/>
      <c r="HZO17" s="33"/>
      <c r="HZP17" s="33"/>
      <c r="HZQ17" s="33"/>
      <c r="HZR17" s="33"/>
      <c r="HZS17" s="33"/>
      <c r="HZT17" s="33"/>
      <c r="HZU17" s="33"/>
      <c r="HZV17" s="33"/>
      <c r="HZW17" s="33"/>
      <c r="HZX17" s="33"/>
      <c r="HZY17" s="33"/>
      <c r="HZZ17" s="33"/>
      <c r="IAA17" s="33"/>
      <c r="IAB17" s="33"/>
      <c r="IAC17" s="33"/>
      <c r="IAD17" s="33"/>
      <c r="IAE17" s="33"/>
      <c r="IAF17" s="33"/>
      <c r="IAG17" s="33"/>
      <c r="IAH17" s="33"/>
      <c r="IAI17" s="33"/>
      <c r="IAJ17" s="33"/>
      <c r="IAK17" s="33"/>
      <c r="IAL17" s="33"/>
      <c r="IAM17" s="33"/>
      <c r="IAN17" s="33"/>
      <c r="IAO17" s="33"/>
      <c r="IAP17" s="33"/>
      <c r="IAQ17" s="33"/>
      <c r="IAR17" s="33"/>
      <c r="IAS17" s="33"/>
      <c r="IAT17" s="33"/>
      <c r="IAU17" s="33"/>
      <c r="IAV17" s="33"/>
      <c r="IAW17" s="33"/>
      <c r="IAX17" s="33"/>
      <c r="IAY17" s="33"/>
      <c r="IAZ17" s="33"/>
      <c r="IBA17" s="33"/>
      <c r="IBB17" s="33"/>
      <c r="IBC17" s="33"/>
      <c r="IBD17" s="33"/>
      <c r="IBE17" s="33"/>
      <c r="IBF17" s="33"/>
      <c r="IBG17" s="33"/>
      <c r="IBH17" s="33"/>
      <c r="IBI17" s="33"/>
      <c r="IBJ17" s="33"/>
      <c r="IBK17" s="33"/>
      <c r="IBL17" s="33"/>
      <c r="IBM17" s="33"/>
      <c r="IBN17" s="33"/>
      <c r="IBO17" s="33"/>
      <c r="IBP17" s="33"/>
      <c r="IBQ17" s="33"/>
      <c r="IBR17" s="33"/>
      <c r="IBS17" s="33"/>
      <c r="IBT17" s="33"/>
      <c r="IBU17" s="33"/>
      <c r="IBV17" s="33"/>
      <c r="IBW17" s="33"/>
      <c r="IBX17" s="33"/>
      <c r="IBY17" s="33"/>
      <c r="IBZ17" s="33"/>
      <c r="ICA17" s="33"/>
      <c r="ICB17" s="33"/>
      <c r="ICC17" s="33"/>
      <c r="ICD17" s="33"/>
      <c r="ICE17" s="33"/>
      <c r="ICF17" s="33"/>
      <c r="ICG17" s="33"/>
      <c r="ICH17" s="33"/>
      <c r="ICI17" s="33"/>
      <c r="ICJ17" s="33"/>
      <c r="ICK17" s="33"/>
      <c r="ICL17" s="33"/>
      <c r="ICM17" s="33"/>
      <c r="ICN17" s="33"/>
      <c r="ICO17" s="33"/>
      <c r="ICP17" s="33"/>
      <c r="ICQ17" s="33"/>
      <c r="ICR17" s="33"/>
      <c r="ICS17" s="33"/>
      <c r="ICT17" s="33"/>
      <c r="ICU17" s="33"/>
      <c r="ICV17" s="33"/>
      <c r="ICW17" s="33"/>
      <c r="ICX17" s="33"/>
      <c r="ICY17" s="33"/>
      <c r="ICZ17" s="33"/>
      <c r="IDA17" s="33"/>
      <c r="IDB17" s="33"/>
      <c r="IDC17" s="33"/>
      <c r="IDD17" s="33"/>
      <c r="IDE17" s="33"/>
      <c r="IDF17" s="33"/>
      <c r="IDG17" s="33"/>
      <c r="IDH17" s="33"/>
      <c r="IDI17" s="33"/>
      <c r="IDJ17" s="33"/>
      <c r="IDK17" s="33"/>
      <c r="IDL17" s="33"/>
      <c r="IDM17" s="33"/>
      <c r="IDN17" s="33"/>
      <c r="IDO17" s="33"/>
      <c r="IDP17" s="33"/>
      <c r="IDQ17" s="33"/>
      <c r="IDR17" s="33"/>
      <c r="IDS17" s="33"/>
      <c r="IDT17" s="33"/>
      <c r="IDU17" s="33"/>
      <c r="IDV17" s="33"/>
      <c r="IDW17" s="33"/>
      <c r="IDX17" s="33"/>
      <c r="IDY17" s="33"/>
      <c r="IDZ17" s="33"/>
      <c r="IEA17" s="33"/>
      <c r="IEB17" s="33"/>
      <c r="IEC17" s="33"/>
      <c r="IED17" s="33"/>
      <c r="IEE17" s="33"/>
      <c r="IEF17" s="33"/>
      <c r="IEG17" s="33"/>
      <c r="IEH17" s="33"/>
      <c r="IEI17" s="33"/>
      <c r="IEJ17" s="33"/>
      <c r="IEK17" s="33"/>
      <c r="IEL17" s="33"/>
      <c r="IEM17" s="33"/>
      <c r="IEN17" s="33"/>
      <c r="IEO17" s="33"/>
      <c r="IEP17" s="33"/>
      <c r="IEQ17" s="33"/>
      <c r="IER17" s="33"/>
      <c r="IES17" s="33"/>
      <c r="IET17" s="33"/>
      <c r="IEU17" s="33"/>
      <c r="IEV17" s="33"/>
      <c r="IEW17" s="33"/>
      <c r="IEX17" s="33"/>
      <c r="IEY17" s="33"/>
      <c r="IEZ17" s="33"/>
      <c r="IFA17" s="33"/>
      <c r="IFB17" s="33"/>
      <c r="IFC17" s="33"/>
      <c r="IFD17" s="33"/>
      <c r="IFE17" s="33"/>
      <c r="IFF17" s="33"/>
      <c r="IFG17" s="33"/>
      <c r="IFH17" s="33"/>
      <c r="IFI17" s="33"/>
      <c r="IFJ17" s="33"/>
      <c r="IFK17" s="33"/>
      <c r="IFL17" s="33"/>
      <c r="IFM17" s="33"/>
      <c r="IFN17" s="33"/>
      <c r="IFO17" s="33"/>
      <c r="IFP17" s="33"/>
      <c r="IFQ17" s="33"/>
      <c r="IFR17" s="33"/>
      <c r="IFS17" s="33"/>
      <c r="IFT17" s="33"/>
      <c r="IFU17" s="33"/>
      <c r="IFV17" s="33"/>
      <c r="IFW17" s="33"/>
      <c r="IFX17" s="33"/>
      <c r="IFY17" s="33"/>
      <c r="IFZ17" s="33"/>
      <c r="IGA17" s="33"/>
      <c r="IGB17" s="33"/>
      <c r="IGC17" s="33"/>
      <c r="IGD17" s="33"/>
      <c r="IGE17" s="33"/>
      <c r="IGF17" s="33"/>
      <c r="IGG17" s="33"/>
      <c r="IGH17" s="33"/>
      <c r="IGI17" s="33"/>
      <c r="IGJ17" s="33"/>
      <c r="IGK17" s="33"/>
      <c r="IGL17" s="33"/>
      <c r="IGM17" s="33"/>
      <c r="IGN17" s="33"/>
      <c r="IGO17" s="33"/>
      <c r="IGP17" s="33"/>
      <c r="IGQ17" s="33"/>
      <c r="IGR17" s="33"/>
      <c r="IGS17" s="33"/>
      <c r="IGT17" s="33"/>
      <c r="IGU17" s="33"/>
      <c r="IGV17" s="33"/>
      <c r="IGW17" s="33"/>
      <c r="IGX17" s="33"/>
      <c r="IGY17" s="33"/>
      <c r="IGZ17" s="33"/>
      <c r="IHA17" s="33"/>
      <c r="IHB17" s="33"/>
      <c r="IHC17" s="33"/>
      <c r="IHD17" s="33"/>
      <c r="IHE17" s="33"/>
      <c r="IHF17" s="33"/>
      <c r="IHG17" s="33"/>
      <c r="IHH17" s="33"/>
      <c r="IHI17" s="33"/>
      <c r="IHJ17" s="33"/>
      <c r="IHK17" s="33"/>
      <c r="IHL17" s="33"/>
      <c r="IHM17" s="33"/>
      <c r="IHN17" s="33"/>
      <c r="IHO17" s="33"/>
      <c r="IHP17" s="33"/>
      <c r="IHQ17" s="33"/>
      <c r="IHR17" s="33"/>
      <c r="IHS17" s="33"/>
      <c r="IHT17" s="33"/>
      <c r="IHU17" s="33"/>
      <c r="IHV17" s="33"/>
      <c r="IHW17" s="33"/>
      <c r="IHX17" s="33"/>
      <c r="IHY17" s="33"/>
      <c r="IHZ17" s="33"/>
      <c r="IIA17" s="33"/>
      <c r="IIB17" s="33"/>
      <c r="IIC17" s="33"/>
      <c r="IID17" s="33"/>
      <c r="IIE17" s="33"/>
      <c r="IIF17" s="33"/>
      <c r="IIG17" s="33"/>
      <c r="IIH17" s="33"/>
      <c r="III17" s="33"/>
      <c r="IIJ17" s="33"/>
      <c r="IIK17" s="33"/>
      <c r="IIL17" s="33"/>
      <c r="IIM17" s="33"/>
      <c r="IIN17" s="33"/>
      <c r="IIO17" s="33"/>
      <c r="IIP17" s="33"/>
      <c r="IIQ17" s="33"/>
      <c r="IIR17" s="33"/>
      <c r="IIS17" s="33"/>
      <c r="IIT17" s="33"/>
      <c r="IIU17" s="33"/>
      <c r="IIV17" s="33"/>
      <c r="IIW17" s="33"/>
      <c r="IIX17" s="33"/>
      <c r="IIY17" s="33"/>
      <c r="IIZ17" s="33"/>
      <c r="IJA17" s="33"/>
      <c r="IJB17" s="33"/>
      <c r="IJC17" s="33"/>
      <c r="IJD17" s="33"/>
      <c r="IJE17" s="33"/>
      <c r="IJF17" s="33"/>
      <c r="IJG17" s="33"/>
      <c r="IJH17" s="33"/>
      <c r="IJI17" s="33"/>
      <c r="IJJ17" s="33"/>
      <c r="IJK17" s="33"/>
      <c r="IJL17" s="33"/>
      <c r="IJM17" s="33"/>
      <c r="IJN17" s="33"/>
      <c r="IJO17" s="33"/>
      <c r="IJP17" s="33"/>
      <c r="IJQ17" s="33"/>
      <c r="IJR17" s="33"/>
      <c r="IJS17" s="33"/>
      <c r="IJT17" s="33"/>
      <c r="IJU17" s="33"/>
      <c r="IJV17" s="33"/>
      <c r="IJW17" s="33"/>
      <c r="IJX17" s="33"/>
      <c r="IJY17" s="33"/>
      <c r="IJZ17" s="33"/>
      <c r="IKA17" s="33"/>
      <c r="IKB17" s="33"/>
      <c r="IKC17" s="33"/>
      <c r="IKD17" s="33"/>
      <c r="IKE17" s="33"/>
      <c r="IKF17" s="33"/>
      <c r="IKG17" s="33"/>
      <c r="IKH17" s="33"/>
      <c r="IKI17" s="33"/>
      <c r="IKJ17" s="33"/>
      <c r="IKK17" s="33"/>
      <c r="IKL17" s="33"/>
      <c r="IKM17" s="33"/>
      <c r="IKN17" s="33"/>
      <c r="IKO17" s="33"/>
      <c r="IKP17" s="33"/>
      <c r="IKQ17" s="33"/>
      <c r="IKR17" s="33"/>
      <c r="IKS17" s="33"/>
      <c r="IKT17" s="33"/>
      <c r="IKU17" s="33"/>
      <c r="IKV17" s="33"/>
      <c r="IKW17" s="33"/>
      <c r="IKX17" s="33"/>
      <c r="IKY17" s="33"/>
      <c r="IKZ17" s="33"/>
      <c r="ILA17" s="33"/>
      <c r="ILB17" s="33"/>
      <c r="ILC17" s="33"/>
      <c r="ILD17" s="33"/>
      <c r="ILE17" s="33"/>
      <c r="ILF17" s="33"/>
      <c r="ILG17" s="33"/>
      <c r="ILH17" s="33"/>
      <c r="ILI17" s="33"/>
      <c r="ILJ17" s="33"/>
      <c r="ILK17" s="33"/>
      <c r="ILL17" s="33"/>
      <c r="ILM17" s="33"/>
      <c r="ILN17" s="33"/>
      <c r="ILO17" s="33"/>
      <c r="ILP17" s="33"/>
      <c r="ILQ17" s="33"/>
      <c r="ILR17" s="33"/>
      <c r="ILS17" s="33"/>
      <c r="ILT17" s="33"/>
      <c r="ILU17" s="33"/>
      <c r="ILV17" s="33"/>
      <c r="ILW17" s="33"/>
      <c r="ILX17" s="33"/>
      <c r="ILY17" s="33"/>
      <c r="ILZ17" s="33"/>
      <c r="IMA17" s="33"/>
      <c r="IMB17" s="33"/>
      <c r="IMC17" s="33"/>
      <c r="IMD17" s="33"/>
      <c r="IME17" s="33"/>
      <c r="IMF17" s="33"/>
      <c r="IMG17" s="33"/>
      <c r="IMH17" s="33"/>
      <c r="IMI17" s="33"/>
      <c r="IMJ17" s="33"/>
      <c r="IMK17" s="33"/>
      <c r="IML17" s="33"/>
      <c r="IMM17" s="33"/>
      <c r="IMN17" s="33"/>
      <c r="IMO17" s="33"/>
      <c r="IMP17" s="33"/>
      <c r="IMQ17" s="33"/>
      <c r="IMR17" s="33"/>
      <c r="IMS17" s="33"/>
      <c r="IMT17" s="33"/>
      <c r="IMU17" s="33"/>
      <c r="IMV17" s="33"/>
      <c r="IMW17" s="33"/>
      <c r="IMX17" s="33"/>
      <c r="IMY17" s="33"/>
      <c r="IMZ17" s="33"/>
      <c r="INA17" s="33"/>
      <c r="INB17" s="33"/>
      <c r="INC17" s="33"/>
      <c r="IND17" s="33"/>
      <c r="INE17" s="33"/>
      <c r="INF17" s="33"/>
      <c r="ING17" s="33"/>
      <c r="INH17" s="33"/>
      <c r="INI17" s="33"/>
      <c r="INJ17" s="33"/>
      <c r="INK17" s="33"/>
      <c r="INL17" s="33"/>
      <c r="INM17" s="33"/>
      <c r="INN17" s="33"/>
      <c r="INO17" s="33"/>
      <c r="INP17" s="33"/>
      <c r="INQ17" s="33"/>
      <c r="INR17" s="33"/>
      <c r="INS17" s="33"/>
      <c r="INT17" s="33"/>
      <c r="INU17" s="33"/>
      <c r="INV17" s="33"/>
      <c r="INW17" s="33"/>
      <c r="INX17" s="33"/>
      <c r="INY17" s="33"/>
      <c r="INZ17" s="33"/>
      <c r="IOA17" s="33"/>
      <c r="IOB17" s="33"/>
      <c r="IOC17" s="33"/>
      <c r="IOD17" s="33"/>
      <c r="IOE17" s="33"/>
      <c r="IOF17" s="33"/>
      <c r="IOG17" s="33"/>
      <c r="IOH17" s="33"/>
      <c r="IOI17" s="33"/>
      <c r="IOJ17" s="33"/>
      <c r="IOK17" s="33"/>
      <c r="IOL17" s="33"/>
      <c r="IOM17" s="33"/>
      <c r="ION17" s="33"/>
      <c r="IOO17" s="33"/>
      <c r="IOP17" s="33"/>
      <c r="IOQ17" s="33"/>
      <c r="IOR17" s="33"/>
      <c r="IOS17" s="33"/>
      <c r="IOT17" s="33"/>
      <c r="IOU17" s="33"/>
      <c r="IOV17" s="33"/>
      <c r="IOW17" s="33"/>
      <c r="IOX17" s="33"/>
      <c r="IOY17" s="33"/>
      <c r="IOZ17" s="33"/>
      <c r="IPA17" s="33"/>
      <c r="IPB17" s="33"/>
      <c r="IPC17" s="33"/>
      <c r="IPD17" s="33"/>
      <c r="IPE17" s="33"/>
      <c r="IPF17" s="33"/>
      <c r="IPG17" s="33"/>
      <c r="IPH17" s="33"/>
      <c r="IPI17" s="33"/>
      <c r="IPJ17" s="33"/>
      <c r="IPK17" s="33"/>
      <c r="IPL17" s="33"/>
      <c r="IPM17" s="33"/>
      <c r="IPN17" s="33"/>
      <c r="IPO17" s="33"/>
      <c r="IPP17" s="33"/>
      <c r="IPQ17" s="33"/>
      <c r="IPR17" s="33"/>
      <c r="IPS17" s="33"/>
      <c r="IPT17" s="33"/>
      <c r="IPU17" s="33"/>
      <c r="IPV17" s="33"/>
      <c r="IPW17" s="33"/>
      <c r="IPX17" s="33"/>
      <c r="IPY17" s="33"/>
      <c r="IPZ17" s="33"/>
      <c r="IQA17" s="33"/>
      <c r="IQB17" s="33"/>
      <c r="IQC17" s="33"/>
      <c r="IQD17" s="33"/>
      <c r="IQE17" s="33"/>
      <c r="IQF17" s="33"/>
      <c r="IQG17" s="33"/>
      <c r="IQH17" s="33"/>
      <c r="IQI17" s="33"/>
      <c r="IQJ17" s="33"/>
      <c r="IQK17" s="33"/>
      <c r="IQL17" s="33"/>
      <c r="IQM17" s="33"/>
      <c r="IQN17" s="33"/>
      <c r="IQO17" s="33"/>
      <c r="IQP17" s="33"/>
      <c r="IQQ17" s="33"/>
      <c r="IQR17" s="33"/>
      <c r="IQS17" s="33"/>
      <c r="IQT17" s="33"/>
      <c r="IQU17" s="33"/>
      <c r="IQV17" s="33"/>
      <c r="IQW17" s="33"/>
      <c r="IQX17" s="33"/>
      <c r="IQY17" s="33"/>
      <c r="IQZ17" s="33"/>
      <c r="IRA17" s="33"/>
      <c r="IRB17" s="33"/>
      <c r="IRC17" s="33"/>
      <c r="IRD17" s="33"/>
      <c r="IRE17" s="33"/>
      <c r="IRF17" s="33"/>
      <c r="IRG17" s="33"/>
      <c r="IRH17" s="33"/>
      <c r="IRI17" s="33"/>
      <c r="IRJ17" s="33"/>
      <c r="IRK17" s="33"/>
      <c r="IRL17" s="33"/>
      <c r="IRM17" s="33"/>
      <c r="IRN17" s="33"/>
      <c r="IRO17" s="33"/>
      <c r="IRP17" s="33"/>
      <c r="IRQ17" s="33"/>
      <c r="IRR17" s="33"/>
      <c r="IRS17" s="33"/>
      <c r="IRT17" s="33"/>
      <c r="IRU17" s="33"/>
      <c r="IRV17" s="33"/>
      <c r="IRW17" s="33"/>
      <c r="IRX17" s="33"/>
      <c r="IRY17" s="33"/>
      <c r="IRZ17" s="33"/>
      <c r="ISA17" s="33"/>
      <c r="ISB17" s="33"/>
      <c r="ISC17" s="33"/>
      <c r="ISD17" s="33"/>
      <c r="ISE17" s="33"/>
      <c r="ISF17" s="33"/>
      <c r="ISG17" s="33"/>
      <c r="ISH17" s="33"/>
      <c r="ISI17" s="33"/>
      <c r="ISJ17" s="33"/>
      <c r="ISK17" s="33"/>
      <c r="ISL17" s="33"/>
      <c r="ISM17" s="33"/>
      <c r="ISN17" s="33"/>
      <c r="ISO17" s="33"/>
      <c r="ISP17" s="33"/>
      <c r="ISQ17" s="33"/>
      <c r="ISR17" s="33"/>
      <c r="ISS17" s="33"/>
      <c r="IST17" s="33"/>
      <c r="ISU17" s="33"/>
      <c r="ISV17" s="33"/>
      <c r="ISW17" s="33"/>
      <c r="ISX17" s="33"/>
      <c r="ISY17" s="33"/>
      <c r="ISZ17" s="33"/>
      <c r="ITA17" s="33"/>
      <c r="ITB17" s="33"/>
      <c r="ITC17" s="33"/>
      <c r="ITD17" s="33"/>
      <c r="ITE17" s="33"/>
      <c r="ITF17" s="33"/>
      <c r="ITG17" s="33"/>
      <c r="ITH17" s="33"/>
      <c r="ITI17" s="33"/>
      <c r="ITJ17" s="33"/>
      <c r="ITK17" s="33"/>
      <c r="ITL17" s="33"/>
      <c r="ITM17" s="33"/>
      <c r="ITN17" s="33"/>
      <c r="ITO17" s="33"/>
      <c r="ITP17" s="33"/>
      <c r="ITQ17" s="33"/>
      <c r="ITR17" s="33"/>
      <c r="ITS17" s="33"/>
      <c r="ITT17" s="33"/>
      <c r="ITU17" s="33"/>
      <c r="ITV17" s="33"/>
      <c r="ITW17" s="33"/>
      <c r="ITX17" s="33"/>
      <c r="ITY17" s="33"/>
      <c r="ITZ17" s="33"/>
      <c r="IUA17" s="33"/>
      <c r="IUB17" s="33"/>
      <c r="IUC17" s="33"/>
      <c r="IUD17" s="33"/>
      <c r="IUE17" s="33"/>
      <c r="IUF17" s="33"/>
      <c r="IUG17" s="33"/>
      <c r="IUH17" s="33"/>
      <c r="IUI17" s="33"/>
      <c r="IUJ17" s="33"/>
      <c r="IUK17" s="33"/>
      <c r="IUL17" s="33"/>
      <c r="IUM17" s="33"/>
      <c r="IUN17" s="33"/>
      <c r="IUO17" s="33"/>
      <c r="IUP17" s="33"/>
      <c r="IUQ17" s="33"/>
      <c r="IUR17" s="33"/>
      <c r="IUS17" s="33"/>
      <c r="IUT17" s="33"/>
      <c r="IUU17" s="33"/>
      <c r="IUV17" s="33"/>
      <c r="IUW17" s="33"/>
      <c r="IUX17" s="33"/>
      <c r="IUY17" s="33"/>
      <c r="IUZ17" s="33"/>
      <c r="IVA17" s="33"/>
      <c r="IVB17" s="33"/>
      <c r="IVC17" s="33"/>
      <c r="IVD17" s="33"/>
      <c r="IVE17" s="33"/>
      <c r="IVF17" s="33"/>
      <c r="IVG17" s="33"/>
      <c r="IVH17" s="33"/>
      <c r="IVI17" s="33"/>
      <c r="IVJ17" s="33"/>
      <c r="IVK17" s="33"/>
      <c r="IVL17" s="33"/>
      <c r="IVM17" s="33"/>
      <c r="IVN17" s="33"/>
      <c r="IVO17" s="33"/>
      <c r="IVP17" s="33"/>
      <c r="IVQ17" s="33"/>
      <c r="IVR17" s="33"/>
      <c r="IVS17" s="33"/>
      <c r="IVT17" s="33"/>
      <c r="IVU17" s="33"/>
      <c r="IVV17" s="33"/>
      <c r="IVW17" s="33"/>
      <c r="IVX17" s="33"/>
      <c r="IVY17" s="33"/>
      <c r="IVZ17" s="33"/>
      <c r="IWA17" s="33"/>
      <c r="IWB17" s="33"/>
      <c r="IWC17" s="33"/>
      <c r="IWD17" s="33"/>
      <c r="IWE17" s="33"/>
      <c r="IWF17" s="33"/>
      <c r="IWG17" s="33"/>
      <c r="IWH17" s="33"/>
      <c r="IWI17" s="33"/>
      <c r="IWJ17" s="33"/>
      <c r="IWK17" s="33"/>
      <c r="IWL17" s="33"/>
      <c r="IWM17" s="33"/>
      <c r="IWN17" s="33"/>
      <c r="IWO17" s="33"/>
      <c r="IWP17" s="33"/>
      <c r="IWQ17" s="33"/>
      <c r="IWR17" s="33"/>
      <c r="IWS17" s="33"/>
      <c r="IWT17" s="33"/>
      <c r="IWU17" s="33"/>
      <c r="IWV17" s="33"/>
      <c r="IWW17" s="33"/>
      <c r="IWX17" s="33"/>
      <c r="IWY17" s="33"/>
      <c r="IWZ17" s="33"/>
      <c r="IXA17" s="33"/>
      <c r="IXB17" s="33"/>
      <c r="IXC17" s="33"/>
      <c r="IXD17" s="33"/>
      <c r="IXE17" s="33"/>
      <c r="IXF17" s="33"/>
      <c r="IXG17" s="33"/>
      <c r="IXH17" s="33"/>
      <c r="IXI17" s="33"/>
      <c r="IXJ17" s="33"/>
      <c r="IXK17" s="33"/>
      <c r="IXL17" s="33"/>
      <c r="IXM17" s="33"/>
      <c r="IXN17" s="33"/>
      <c r="IXO17" s="33"/>
      <c r="IXP17" s="33"/>
      <c r="IXQ17" s="33"/>
      <c r="IXR17" s="33"/>
      <c r="IXS17" s="33"/>
      <c r="IXT17" s="33"/>
      <c r="IXU17" s="33"/>
      <c r="IXV17" s="33"/>
      <c r="IXW17" s="33"/>
      <c r="IXX17" s="33"/>
      <c r="IXY17" s="33"/>
      <c r="IXZ17" s="33"/>
      <c r="IYA17" s="33"/>
      <c r="IYB17" s="33"/>
      <c r="IYC17" s="33"/>
      <c r="IYD17" s="33"/>
      <c r="IYE17" s="33"/>
      <c r="IYF17" s="33"/>
      <c r="IYG17" s="33"/>
      <c r="IYH17" s="33"/>
      <c r="IYI17" s="33"/>
      <c r="IYJ17" s="33"/>
      <c r="IYK17" s="33"/>
      <c r="IYL17" s="33"/>
      <c r="IYM17" s="33"/>
      <c r="IYN17" s="33"/>
      <c r="IYO17" s="33"/>
      <c r="IYP17" s="33"/>
      <c r="IYQ17" s="33"/>
      <c r="IYR17" s="33"/>
      <c r="IYS17" s="33"/>
      <c r="IYT17" s="33"/>
      <c r="IYU17" s="33"/>
      <c r="IYV17" s="33"/>
      <c r="IYW17" s="33"/>
      <c r="IYX17" s="33"/>
      <c r="IYY17" s="33"/>
      <c r="IYZ17" s="33"/>
      <c r="IZA17" s="33"/>
      <c r="IZB17" s="33"/>
      <c r="IZC17" s="33"/>
      <c r="IZD17" s="33"/>
      <c r="IZE17" s="33"/>
      <c r="IZF17" s="33"/>
      <c r="IZG17" s="33"/>
      <c r="IZH17" s="33"/>
      <c r="IZI17" s="33"/>
      <c r="IZJ17" s="33"/>
      <c r="IZK17" s="33"/>
      <c r="IZL17" s="33"/>
      <c r="IZM17" s="33"/>
      <c r="IZN17" s="33"/>
      <c r="IZO17" s="33"/>
      <c r="IZP17" s="33"/>
      <c r="IZQ17" s="33"/>
      <c r="IZR17" s="33"/>
      <c r="IZS17" s="33"/>
      <c r="IZT17" s="33"/>
      <c r="IZU17" s="33"/>
      <c r="IZV17" s="33"/>
      <c r="IZW17" s="33"/>
      <c r="IZX17" s="33"/>
      <c r="IZY17" s="33"/>
      <c r="IZZ17" s="33"/>
      <c r="JAA17" s="33"/>
      <c r="JAB17" s="33"/>
      <c r="JAC17" s="33"/>
      <c r="JAD17" s="33"/>
      <c r="JAE17" s="33"/>
      <c r="JAF17" s="33"/>
      <c r="JAG17" s="33"/>
      <c r="JAH17" s="33"/>
      <c r="JAI17" s="33"/>
      <c r="JAJ17" s="33"/>
      <c r="JAK17" s="33"/>
      <c r="JAL17" s="33"/>
      <c r="JAM17" s="33"/>
      <c r="JAN17" s="33"/>
      <c r="JAO17" s="33"/>
      <c r="JAP17" s="33"/>
      <c r="JAQ17" s="33"/>
      <c r="JAR17" s="33"/>
      <c r="JAS17" s="33"/>
      <c r="JAT17" s="33"/>
      <c r="JAU17" s="33"/>
      <c r="JAV17" s="33"/>
      <c r="JAW17" s="33"/>
      <c r="JAX17" s="33"/>
      <c r="JAY17" s="33"/>
      <c r="JAZ17" s="33"/>
      <c r="JBA17" s="33"/>
      <c r="JBB17" s="33"/>
      <c r="JBC17" s="33"/>
      <c r="JBD17" s="33"/>
      <c r="JBE17" s="33"/>
      <c r="JBF17" s="33"/>
      <c r="JBG17" s="33"/>
      <c r="JBH17" s="33"/>
      <c r="JBI17" s="33"/>
      <c r="JBJ17" s="33"/>
      <c r="JBK17" s="33"/>
      <c r="JBL17" s="33"/>
      <c r="JBM17" s="33"/>
      <c r="JBN17" s="33"/>
      <c r="JBO17" s="33"/>
      <c r="JBP17" s="33"/>
      <c r="JBQ17" s="33"/>
      <c r="JBR17" s="33"/>
      <c r="JBS17" s="33"/>
      <c r="JBT17" s="33"/>
      <c r="JBU17" s="33"/>
      <c r="JBV17" s="33"/>
      <c r="JBW17" s="33"/>
      <c r="JBX17" s="33"/>
      <c r="JBY17" s="33"/>
      <c r="JBZ17" s="33"/>
      <c r="JCA17" s="33"/>
      <c r="JCB17" s="33"/>
      <c r="JCC17" s="33"/>
      <c r="JCD17" s="33"/>
      <c r="JCE17" s="33"/>
      <c r="JCF17" s="33"/>
      <c r="JCG17" s="33"/>
      <c r="JCH17" s="33"/>
      <c r="JCI17" s="33"/>
      <c r="JCJ17" s="33"/>
      <c r="JCK17" s="33"/>
      <c r="JCL17" s="33"/>
      <c r="JCM17" s="33"/>
      <c r="JCN17" s="33"/>
      <c r="JCO17" s="33"/>
      <c r="JCP17" s="33"/>
      <c r="JCQ17" s="33"/>
      <c r="JCR17" s="33"/>
      <c r="JCS17" s="33"/>
      <c r="JCT17" s="33"/>
      <c r="JCU17" s="33"/>
      <c r="JCV17" s="33"/>
      <c r="JCW17" s="33"/>
      <c r="JCX17" s="33"/>
      <c r="JCY17" s="33"/>
      <c r="JCZ17" s="33"/>
      <c r="JDA17" s="33"/>
      <c r="JDB17" s="33"/>
      <c r="JDC17" s="33"/>
      <c r="JDD17" s="33"/>
      <c r="JDE17" s="33"/>
      <c r="JDF17" s="33"/>
      <c r="JDG17" s="33"/>
      <c r="JDH17" s="33"/>
      <c r="JDI17" s="33"/>
      <c r="JDJ17" s="33"/>
      <c r="JDK17" s="33"/>
      <c r="JDL17" s="33"/>
      <c r="JDM17" s="33"/>
      <c r="JDN17" s="33"/>
      <c r="JDO17" s="33"/>
      <c r="JDP17" s="33"/>
      <c r="JDQ17" s="33"/>
      <c r="JDR17" s="33"/>
      <c r="JDS17" s="33"/>
      <c r="JDT17" s="33"/>
      <c r="JDU17" s="33"/>
      <c r="JDV17" s="33"/>
      <c r="JDW17" s="33"/>
      <c r="JDX17" s="33"/>
      <c r="JDY17" s="33"/>
      <c r="JDZ17" s="33"/>
      <c r="JEA17" s="33"/>
      <c r="JEB17" s="33"/>
      <c r="JEC17" s="33"/>
      <c r="JED17" s="33"/>
      <c r="JEE17" s="33"/>
      <c r="JEF17" s="33"/>
      <c r="JEG17" s="33"/>
      <c r="JEH17" s="33"/>
      <c r="JEI17" s="33"/>
      <c r="JEJ17" s="33"/>
      <c r="JEK17" s="33"/>
      <c r="JEL17" s="33"/>
      <c r="JEM17" s="33"/>
      <c r="JEN17" s="33"/>
      <c r="JEO17" s="33"/>
      <c r="JEP17" s="33"/>
      <c r="JEQ17" s="33"/>
      <c r="JER17" s="33"/>
      <c r="JES17" s="33"/>
      <c r="JET17" s="33"/>
      <c r="JEU17" s="33"/>
      <c r="JEV17" s="33"/>
      <c r="JEW17" s="33"/>
      <c r="JEX17" s="33"/>
      <c r="JEY17" s="33"/>
      <c r="JEZ17" s="33"/>
      <c r="JFA17" s="33"/>
      <c r="JFB17" s="33"/>
      <c r="JFC17" s="33"/>
      <c r="JFD17" s="33"/>
      <c r="JFE17" s="33"/>
      <c r="JFF17" s="33"/>
      <c r="JFG17" s="33"/>
      <c r="JFH17" s="33"/>
      <c r="JFI17" s="33"/>
      <c r="JFJ17" s="33"/>
      <c r="JFK17" s="33"/>
      <c r="JFL17" s="33"/>
      <c r="JFM17" s="33"/>
      <c r="JFN17" s="33"/>
      <c r="JFO17" s="33"/>
      <c r="JFP17" s="33"/>
      <c r="JFQ17" s="33"/>
      <c r="JFR17" s="33"/>
      <c r="JFS17" s="33"/>
      <c r="JFT17" s="33"/>
      <c r="JFU17" s="33"/>
      <c r="JFV17" s="33"/>
      <c r="JFW17" s="33"/>
      <c r="JFX17" s="33"/>
      <c r="JFY17" s="33"/>
      <c r="JFZ17" s="33"/>
      <c r="JGA17" s="33"/>
      <c r="JGB17" s="33"/>
      <c r="JGC17" s="33"/>
      <c r="JGD17" s="33"/>
      <c r="JGE17" s="33"/>
      <c r="JGF17" s="33"/>
      <c r="JGG17" s="33"/>
      <c r="JGH17" s="33"/>
      <c r="JGI17" s="33"/>
      <c r="JGJ17" s="33"/>
      <c r="JGK17" s="33"/>
      <c r="JGL17" s="33"/>
      <c r="JGM17" s="33"/>
      <c r="JGN17" s="33"/>
      <c r="JGO17" s="33"/>
      <c r="JGP17" s="33"/>
      <c r="JGQ17" s="33"/>
      <c r="JGR17" s="33"/>
      <c r="JGS17" s="33"/>
      <c r="JGT17" s="33"/>
      <c r="JGU17" s="33"/>
      <c r="JGV17" s="33"/>
      <c r="JGW17" s="33"/>
      <c r="JGX17" s="33"/>
      <c r="JGY17" s="33"/>
      <c r="JGZ17" s="33"/>
      <c r="JHA17" s="33"/>
      <c r="JHB17" s="33"/>
      <c r="JHC17" s="33"/>
      <c r="JHD17" s="33"/>
      <c r="JHE17" s="33"/>
      <c r="JHF17" s="33"/>
      <c r="JHG17" s="33"/>
      <c r="JHH17" s="33"/>
      <c r="JHI17" s="33"/>
      <c r="JHJ17" s="33"/>
      <c r="JHK17" s="33"/>
      <c r="JHL17" s="33"/>
      <c r="JHM17" s="33"/>
      <c r="JHN17" s="33"/>
      <c r="JHO17" s="33"/>
      <c r="JHP17" s="33"/>
      <c r="JHQ17" s="33"/>
      <c r="JHR17" s="33"/>
      <c r="JHS17" s="33"/>
      <c r="JHT17" s="33"/>
      <c r="JHU17" s="33"/>
      <c r="JHV17" s="33"/>
      <c r="JHW17" s="33"/>
      <c r="JHX17" s="33"/>
      <c r="JHY17" s="33"/>
      <c r="JHZ17" s="33"/>
      <c r="JIA17" s="33"/>
      <c r="JIB17" s="33"/>
      <c r="JIC17" s="33"/>
      <c r="JID17" s="33"/>
      <c r="JIE17" s="33"/>
      <c r="JIF17" s="33"/>
      <c r="JIG17" s="33"/>
      <c r="JIH17" s="33"/>
      <c r="JII17" s="33"/>
      <c r="JIJ17" s="33"/>
      <c r="JIK17" s="33"/>
      <c r="JIL17" s="33"/>
      <c r="JIM17" s="33"/>
      <c r="JIN17" s="33"/>
      <c r="JIO17" s="33"/>
      <c r="JIP17" s="33"/>
      <c r="JIQ17" s="33"/>
      <c r="JIR17" s="33"/>
      <c r="JIS17" s="33"/>
      <c r="JIT17" s="33"/>
      <c r="JIU17" s="33"/>
      <c r="JIV17" s="33"/>
      <c r="JIW17" s="33"/>
      <c r="JIX17" s="33"/>
      <c r="JIY17" s="33"/>
      <c r="JIZ17" s="33"/>
      <c r="JJA17" s="33"/>
      <c r="JJB17" s="33"/>
      <c r="JJC17" s="33"/>
      <c r="JJD17" s="33"/>
      <c r="JJE17" s="33"/>
      <c r="JJF17" s="33"/>
      <c r="JJG17" s="33"/>
      <c r="JJH17" s="33"/>
      <c r="JJI17" s="33"/>
      <c r="JJJ17" s="33"/>
      <c r="JJK17" s="33"/>
      <c r="JJL17" s="33"/>
      <c r="JJM17" s="33"/>
      <c r="JJN17" s="33"/>
      <c r="JJO17" s="33"/>
      <c r="JJP17" s="33"/>
      <c r="JJQ17" s="33"/>
      <c r="JJR17" s="33"/>
      <c r="JJS17" s="33"/>
      <c r="JJT17" s="33"/>
      <c r="JJU17" s="33"/>
      <c r="JJV17" s="33"/>
      <c r="JJW17" s="33"/>
      <c r="JJX17" s="33"/>
      <c r="JJY17" s="33"/>
      <c r="JJZ17" s="33"/>
      <c r="JKA17" s="33"/>
      <c r="JKB17" s="33"/>
      <c r="JKC17" s="33"/>
      <c r="JKD17" s="33"/>
      <c r="JKE17" s="33"/>
      <c r="JKF17" s="33"/>
      <c r="JKG17" s="33"/>
      <c r="JKH17" s="33"/>
      <c r="JKI17" s="33"/>
      <c r="JKJ17" s="33"/>
      <c r="JKK17" s="33"/>
      <c r="JKL17" s="33"/>
      <c r="JKM17" s="33"/>
      <c r="JKN17" s="33"/>
      <c r="JKO17" s="33"/>
      <c r="JKP17" s="33"/>
      <c r="JKQ17" s="33"/>
      <c r="JKR17" s="33"/>
      <c r="JKS17" s="33"/>
      <c r="JKT17" s="33"/>
      <c r="JKU17" s="33"/>
      <c r="JKV17" s="33"/>
      <c r="JKW17" s="33"/>
      <c r="JKX17" s="33"/>
      <c r="JKY17" s="33"/>
      <c r="JKZ17" s="33"/>
      <c r="JLA17" s="33"/>
      <c r="JLB17" s="33"/>
      <c r="JLC17" s="33"/>
      <c r="JLD17" s="33"/>
      <c r="JLE17" s="33"/>
      <c r="JLF17" s="33"/>
      <c r="JLG17" s="33"/>
      <c r="JLH17" s="33"/>
      <c r="JLI17" s="33"/>
      <c r="JLJ17" s="33"/>
      <c r="JLK17" s="33"/>
      <c r="JLL17" s="33"/>
      <c r="JLM17" s="33"/>
      <c r="JLN17" s="33"/>
      <c r="JLO17" s="33"/>
      <c r="JLP17" s="33"/>
      <c r="JLQ17" s="33"/>
      <c r="JLR17" s="33"/>
      <c r="JLS17" s="33"/>
      <c r="JLT17" s="33"/>
      <c r="JLU17" s="33"/>
      <c r="JLV17" s="33"/>
      <c r="JLW17" s="33"/>
      <c r="JLX17" s="33"/>
      <c r="JLY17" s="33"/>
      <c r="JLZ17" s="33"/>
      <c r="JMA17" s="33"/>
      <c r="JMB17" s="33"/>
      <c r="JMC17" s="33"/>
      <c r="JMD17" s="33"/>
      <c r="JME17" s="33"/>
      <c r="JMF17" s="33"/>
      <c r="JMG17" s="33"/>
      <c r="JMH17" s="33"/>
      <c r="JMI17" s="33"/>
      <c r="JMJ17" s="33"/>
      <c r="JMK17" s="33"/>
      <c r="JML17" s="33"/>
      <c r="JMM17" s="33"/>
      <c r="JMN17" s="33"/>
      <c r="JMO17" s="33"/>
      <c r="JMP17" s="33"/>
      <c r="JMQ17" s="33"/>
      <c r="JMR17" s="33"/>
      <c r="JMS17" s="33"/>
      <c r="JMT17" s="33"/>
      <c r="JMU17" s="33"/>
      <c r="JMV17" s="33"/>
      <c r="JMW17" s="33"/>
      <c r="JMX17" s="33"/>
      <c r="JMY17" s="33"/>
      <c r="JMZ17" s="33"/>
      <c r="JNA17" s="33"/>
      <c r="JNB17" s="33"/>
      <c r="JNC17" s="33"/>
      <c r="JND17" s="33"/>
      <c r="JNE17" s="33"/>
      <c r="JNF17" s="33"/>
      <c r="JNG17" s="33"/>
      <c r="JNH17" s="33"/>
      <c r="JNI17" s="33"/>
      <c r="JNJ17" s="33"/>
      <c r="JNK17" s="33"/>
      <c r="JNL17" s="33"/>
      <c r="JNM17" s="33"/>
      <c r="JNN17" s="33"/>
      <c r="JNO17" s="33"/>
      <c r="JNP17" s="33"/>
      <c r="JNQ17" s="33"/>
      <c r="JNR17" s="33"/>
      <c r="JNS17" s="33"/>
      <c r="JNT17" s="33"/>
      <c r="JNU17" s="33"/>
      <c r="JNV17" s="33"/>
      <c r="JNW17" s="33"/>
      <c r="JNX17" s="33"/>
      <c r="JNY17" s="33"/>
      <c r="JNZ17" s="33"/>
      <c r="JOA17" s="33"/>
      <c r="JOB17" s="33"/>
      <c r="JOC17" s="33"/>
      <c r="JOD17" s="33"/>
      <c r="JOE17" s="33"/>
      <c r="JOF17" s="33"/>
      <c r="JOG17" s="33"/>
      <c r="JOH17" s="33"/>
      <c r="JOI17" s="33"/>
      <c r="JOJ17" s="33"/>
      <c r="JOK17" s="33"/>
      <c r="JOL17" s="33"/>
      <c r="JOM17" s="33"/>
      <c r="JON17" s="33"/>
      <c r="JOO17" s="33"/>
      <c r="JOP17" s="33"/>
      <c r="JOQ17" s="33"/>
      <c r="JOR17" s="33"/>
      <c r="JOS17" s="33"/>
      <c r="JOT17" s="33"/>
      <c r="JOU17" s="33"/>
      <c r="JOV17" s="33"/>
      <c r="JOW17" s="33"/>
      <c r="JOX17" s="33"/>
      <c r="JOY17" s="33"/>
      <c r="JOZ17" s="33"/>
      <c r="JPA17" s="33"/>
      <c r="JPB17" s="33"/>
      <c r="JPC17" s="33"/>
      <c r="JPD17" s="33"/>
      <c r="JPE17" s="33"/>
      <c r="JPF17" s="33"/>
      <c r="JPG17" s="33"/>
      <c r="JPH17" s="33"/>
      <c r="JPI17" s="33"/>
      <c r="JPJ17" s="33"/>
      <c r="JPK17" s="33"/>
      <c r="JPL17" s="33"/>
      <c r="JPM17" s="33"/>
      <c r="JPN17" s="33"/>
      <c r="JPO17" s="33"/>
      <c r="JPP17" s="33"/>
      <c r="JPQ17" s="33"/>
      <c r="JPR17" s="33"/>
      <c r="JPS17" s="33"/>
      <c r="JPT17" s="33"/>
      <c r="JPU17" s="33"/>
      <c r="JPV17" s="33"/>
      <c r="JPW17" s="33"/>
      <c r="JPX17" s="33"/>
      <c r="JPY17" s="33"/>
      <c r="JPZ17" s="33"/>
      <c r="JQA17" s="33"/>
      <c r="JQB17" s="33"/>
      <c r="JQC17" s="33"/>
      <c r="JQD17" s="33"/>
      <c r="JQE17" s="33"/>
      <c r="JQF17" s="33"/>
      <c r="JQG17" s="33"/>
      <c r="JQH17" s="33"/>
      <c r="JQI17" s="33"/>
      <c r="JQJ17" s="33"/>
      <c r="JQK17" s="33"/>
      <c r="JQL17" s="33"/>
      <c r="JQM17" s="33"/>
      <c r="JQN17" s="33"/>
      <c r="JQO17" s="33"/>
      <c r="JQP17" s="33"/>
      <c r="JQQ17" s="33"/>
      <c r="JQR17" s="33"/>
      <c r="JQS17" s="33"/>
      <c r="JQT17" s="33"/>
      <c r="JQU17" s="33"/>
      <c r="JQV17" s="33"/>
      <c r="JQW17" s="33"/>
      <c r="JQX17" s="33"/>
      <c r="JQY17" s="33"/>
      <c r="JQZ17" s="33"/>
      <c r="JRA17" s="33"/>
      <c r="JRB17" s="33"/>
      <c r="JRC17" s="33"/>
      <c r="JRD17" s="33"/>
      <c r="JRE17" s="33"/>
      <c r="JRF17" s="33"/>
      <c r="JRG17" s="33"/>
      <c r="JRH17" s="33"/>
      <c r="JRI17" s="33"/>
      <c r="JRJ17" s="33"/>
      <c r="JRK17" s="33"/>
      <c r="JRL17" s="33"/>
      <c r="JRM17" s="33"/>
      <c r="JRN17" s="33"/>
      <c r="JRO17" s="33"/>
      <c r="JRP17" s="33"/>
      <c r="JRQ17" s="33"/>
      <c r="JRR17" s="33"/>
      <c r="JRS17" s="33"/>
      <c r="JRT17" s="33"/>
      <c r="JRU17" s="33"/>
      <c r="JRV17" s="33"/>
      <c r="JRW17" s="33"/>
      <c r="JRX17" s="33"/>
      <c r="JRY17" s="33"/>
      <c r="JRZ17" s="33"/>
      <c r="JSA17" s="33"/>
      <c r="JSB17" s="33"/>
      <c r="JSC17" s="33"/>
      <c r="JSD17" s="33"/>
      <c r="JSE17" s="33"/>
      <c r="JSF17" s="33"/>
      <c r="JSG17" s="33"/>
      <c r="JSH17" s="33"/>
      <c r="JSI17" s="33"/>
      <c r="JSJ17" s="33"/>
      <c r="JSK17" s="33"/>
      <c r="JSL17" s="33"/>
      <c r="JSM17" s="33"/>
      <c r="JSN17" s="33"/>
      <c r="JSO17" s="33"/>
      <c r="JSP17" s="33"/>
      <c r="JSQ17" s="33"/>
      <c r="JSR17" s="33"/>
      <c r="JSS17" s="33"/>
      <c r="JST17" s="33"/>
      <c r="JSU17" s="33"/>
      <c r="JSV17" s="33"/>
      <c r="JSW17" s="33"/>
      <c r="JSX17" s="33"/>
      <c r="JSY17" s="33"/>
      <c r="JSZ17" s="33"/>
      <c r="JTA17" s="33"/>
      <c r="JTB17" s="33"/>
      <c r="JTC17" s="33"/>
      <c r="JTD17" s="33"/>
      <c r="JTE17" s="33"/>
      <c r="JTF17" s="33"/>
      <c r="JTG17" s="33"/>
      <c r="JTH17" s="33"/>
      <c r="JTI17" s="33"/>
      <c r="JTJ17" s="33"/>
      <c r="JTK17" s="33"/>
      <c r="JTL17" s="33"/>
      <c r="JTM17" s="33"/>
      <c r="JTN17" s="33"/>
      <c r="JTO17" s="33"/>
      <c r="JTP17" s="33"/>
      <c r="JTQ17" s="33"/>
      <c r="JTR17" s="33"/>
      <c r="JTS17" s="33"/>
      <c r="JTT17" s="33"/>
      <c r="JTU17" s="33"/>
      <c r="JTV17" s="33"/>
      <c r="JTW17" s="33"/>
      <c r="JTX17" s="33"/>
      <c r="JTY17" s="33"/>
      <c r="JTZ17" s="33"/>
      <c r="JUA17" s="33"/>
      <c r="JUB17" s="33"/>
      <c r="JUC17" s="33"/>
      <c r="JUD17" s="33"/>
      <c r="JUE17" s="33"/>
      <c r="JUF17" s="33"/>
      <c r="JUG17" s="33"/>
      <c r="JUH17" s="33"/>
      <c r="JUI17" s="33"/>
      <c r="JUJ17" s="33"/>
      <c r="JUK17" s="33"/>
      <c r="JUL17" s="33"/>
      <c r="JUM17" s="33"/>
      <c r="JUN17" s="33"/>
      <c r="JUO17" s="33"/>
      <c r="JUP17" s="33"/>
      <c r="JUQ17" s="33"/>
      <c r="JUR17" s="33"/>
      <c r="JUS17" s="33"/>
      <c r="JUT17" s="33"/>
      <c r="JUU17" s="33"/>
      <c r="JUV17" s="33"/>
      <c r="JUW17" s="33"/>
      <c r="JUX17" s="33"/>
      <c r="JUY17" s="33"/>
      <c r="JUZ17" s="33"/>
      <c r="JVA17" s="33"/>
      <c r="JVB17" s="33"/>
      <c r="JVC17" s="33"/>
      <c r="JVD17" s="33"/>
      <c r="JVE17" s="33"/>
      <c r="JVF17" s="33"/>
      <c r="JVG17" s="33"/>
      <c r="JVH17" s="33"/>
      <c r="JVI17" s="33"/>
      <c r="JVJ17" s="33"/>
      <c r="JVK17" s="33"/>
      <c r="JVL17" s="33"/>
      <c r="JVM17" s="33"/>
      <c r="JVN17" s="33"/>
      <c r="JVO17" s="33"/>
      <c r="JVP17" s="33"/>
      <c r="JVQ17" s="33"/>
      <c r="JVR17" s="33"/>
      <c r="JVS17" s="33"/>
      <c r="JVT17" s="33"/>
      <c r="JVU17" s="33"/>
      <c r="JVV17" s="33"/>
      <c r="JVW17" s="33"/>
      <c r="JVX17" s="33"/>
      <c r="JVY17" s="33"/>
      <c r="JVZ17" s="33"/>
      <c r="JWA17" s="33"/>
      <c r="JWB17" s="33"/>
      <c r="JWC17" s="33"/>
      <c r="JWD17" s="33"/>
      <c r="JWE17" s="33"/>
      <c r="JWF17" s="33"/>
      <c r="JWG17" s="33"/>
      <c r="JWH17" s="33"/>
      <c r="JWI17" s="33"/>
      <c r="JWJ17" s="33"/>
      <c r="JWK17" s="33"/>
      <c r="JWL17" s="33"/>
      <c r="JWM17" s="33"/>
      <c r="JWN17" s="33"/>
      <c r="JWO17" s="33"/>
      <c r="JWP17" s="33"/>
      <c r="JWQ17" s="33"/>
      <c r="JWR17" s="33"/>
      <c r="JWS17" s="33"/>
      <c r="JWT17" s="33"/>
      <c r="JWU17" s="33"/>
      <c r="JWV17" s="33"/>
      <c r="JWW17" s="33"/>
      <c r="JWX17" s="33"/>
      <c r="JWY17" s="33"/>
      <c r="JWZ17" s="33"/>
      <c r="JXA17" s="33"/>
      <c r="JXB17" s="33"/>
      <c r="JXC17" s="33"/>
      <c r="JXD17" s="33"/>
      <c r="JXE17" s="33"/>
      <c r="JXF17" s="33"/>
      <c r="JXG17" s="33"/>
      <c r="JXH17" s="33"/>
      <c r="JXI17" s="33"/>
      <c r="JXJ17" s="33"/>
      <c r="JXK17" s="33"/>
      <c r="JXL17" s="33"/>
      <c r="JXM17" s="33"/>
      <c r="JXN17" s="33"/>
      <c r="JXO17" s="33"/>
      <c r="JXP17" s="33"/>
      <c r="JXQ17" s="33"/>
      <c r="JXR17" s="33"/>
      <c r="JXS17" s="33"/>
      <c r="JXT17" s="33"/>
      <c r="JXU17" s="33"/>
      <c r="JXV17" s="33"/>
      <c r="JXW17" s="33"/>
      <c r="JXX17" s="33"/>
      <c r="JXY17" s="33"/>
      <c r="JXZ17" s="33"/>
      <c r="JYA17" s="33"/>
      <c r="JYB17" s="33"/>
      <c r="JYC17" s="33"/>
      <c r="JYD17" s="33"/>
      <c r="JYE17" s="33"/>
      <c r="JYF17" s="33"/>
      <c r="JYG17" s="33"/>
      <c r="JYH17" s="33"/>
      <c r="JYI17" s="33"/>
      <c r="JYJ17" s="33"/>
      <c r="JYK17" s="33"/>
      <c r="JYL17" s="33"/>
      <c r="JYM17" s="33"/>
      <c r="JYN17" s="33"/>
      <c r="JYO17" s="33"/>
      <c r="JYP17" s="33"/>
      <c r="JYQ17" s="33"/>
      <c r="JYR17" s="33"/>
      <c r="JYS17" s="33"/>
      <c r="JYT17" s="33"/>
      <c r="JYU17" s="33"/>
      <c r="JYV17" s="33"/>
      <c r="JYW17" s="33"/>
      <c r="JYX17" s="33"/>
      <c r="JYY17" s="33"/>
      <c r="JYZ17" s="33"/>
      <c r="JZA17" s="33"/>
      <c r="JZB17" s="33"/>
      <c r="JZC17" s="33"/>
      <c r="JZD17" s="33"/>
      <c r="JZE17" s="33"/>
      <c r="JZF17" s="33"/>
      <c r="JZG17" s="33"/>
      <c r="JZH17" s="33"/>
      <c r="JZI17" s="33"/>
      <c r="JZJ17" s="33"/>
      <c r="JZK17" s="33"/>
      <c r="JZL17" s="33"/>
      <c r="JZM17" s="33"/>
      <c r="JZN17" s="33"/>
      <c r="JZO17" s="33"/>
      <c r="JZP17" s="33"/>
      <c r="JZQ17" s="33"/>
      <c r="JZR17" s="33"/>
      <c r="JZS17" s="33"/>
      <c r="JZT17" s="33"/>
      <c r="JZU17" s="33"/>
      <c r="JZV17" s="33"/>
      <c r="JZW17" s="33"/>
      <c r="JZX17" s="33"/>
      <c r="JZY17" s="33"/>
      <c r="JZZ17" s="33"/>
      <c r="KAA17" s="33"/>
      <c r="KAB17" s="33"/>
      <c r="KAC17" s="33"/>
      <c r="KAD17" s="33"/>
      <c r="KAE17" s="33"/>
      <c r="KAF17" s="33"/>
      <c r="KAG17" s="33"/>
      <c r="KAH17" s="33"/>
      <c r="KAI17" s="33"/>
      <c r="KAJ17" s="33"/>
      <c r="KAK17" s="33"/>
      <c r="KAL17" s="33"/>
      <c r="KAM17" s="33"/>
      <c r="KAN17" s="33"/>
      <c r="KAO17" s="33"/>
      <c r="KAP17" s="33"/>
      <c r="KAQ17" s="33"/>
      <c r="KAR17" s="33"/>
      <c r="KAS17" s="33"/>
      <c r="KAT17" s="33"/>
      <c r="KAU17" s="33"/>
      <c r="KAV17" s="33"/>
      <c r="KAW17" s="33"/>
      <c r="KAX17" s="33"/>
      <c r="KAY17" s="33"/>
      <c r="KAZ17" s="33"/>
      <c r="KBA17" s="33"/>
      <c r="KBB17" s="33"/>
      <c r="KBC17" s="33"/>
      <c r="KBD17" s="33"/>
      <c r="KBE17" s="33"/>
      <c r="KBF17" s="33"/>
      <c r="KBG17" s="33"/>
      <c r="KBH17" s="33"/>
      <c r="KBI17" s="33"/>
      <c r="KBJ17" s="33"/>
      <c r="KBK17" s="33"/>
      <c r="KBL17" s="33"/>
      <c r="KBM17" s="33"/>
      <c r="KBN17" s="33"/>
      <c r="KBO17" s="33"/>
      <c r="KBP17" s="33"/>
      <c r="KBQ17" s="33"/>
      <c r="KBR17" s="33"/>
      <c r="KBS17" s="33"/>
      <c r="KBT17" s="33"/>
      <c r="KBU17" s="33"/>
      <c r="KBV17" s="33"/>
      <c r="KBW17" s="33"/>
      <c r="KBX17" s="33"/>
      <c r="KBY17" s="33"/>
      <c r="KBZ17" s="33"/>
      <c r="KCA17" s="33"/>
      <c r="KCB17" s="33"/>
      <c r="KCC17" s="33"/>
      <c r="KCD17" s="33"/>
      <c r="KCE17" s="33"/>
      <c r="KCF17" s="33"/>
      <c r="KCG17" s="33"/>
      <c r="KCH17" s="33"/>
      <c r="KCI17" s="33"/>
      <c r="KCJ17" s="33"/>
      <c r="KCK17" s="33"/>
      <c r="KCL17" s="33"/>
      <c r="KCM17" s="33"/>
      <c r="KCN17" s="33"/>
      <c r="KCO17" s="33"/>
      <c r="KCP17" s="33"/>
      <c r="KCQ17" s="33"/>
      <c r="KCR17" s="33"/>
      <c r="KCS17" s="33"/>
      <c r="KCT17" s="33"/>
      <c r="KCU17" s="33"/>
      <c r="KCV17" s="33"/>
      <c r="KCW17" s="33"/>
      <c r="KCX17" s="33"/>
      <c r="KCY17" s="33"/>
      <c r="KCZ17" s="33"/>
      <c r="KDA17" s="33"/>
      <c r="KDB17" s="33"/>
      <c r="KDC17" s="33"/>
      <c r="KDD17" s="33"/>
      <c r="KDE17" s="33"/>
      <c r="KDF17" s="33"/>
      <c r="KDG17" s="33"/>
      <c r="KDH17" s="33"/>
      <c r="KDI17" s="33"/>
      <c r="KDJ17" s="33"/>
      <c r="KDK17" s="33"/>
      <c r="KDL17" s="33"/>
      <c r="KDM17" s="33"/>
      <c r="KDN17" s="33"/>
      <c r="KDO17" s="33"/>
      <c r="KDP17" s="33"/>
      <c r="KDQ17" s="33"/>
      <c r="KDR17" s="33"/>
      <c r="KDS17" s="33"/>
      <c r="KDT17" s="33"/>
      <c r="KDU17" s="33"/>
      <c r="KDV17" s="33"/>
      <c r="KDW17" s="33"/>
      <c r="KDX17" s="33"/>
      <c r="KDY17" s="33"/>
      <c r="KDZ17" s="33"/>
      <c r="KEA17" s="33"/>
      <c r="KEB17" s="33"/>
      <c r="KEC17" s="33"/>
      <c r="KED17" s="33"/>
      <c r="KEE17" s="33"/>
      <c r="KEF17" s="33"/>
      <c r="KEG17" s="33"/>
      <c r="KEH17" s="33"/>
      <c r="KEI17" s="33"/>
      <c r="KEJ17" s="33"/>
      <c r="KEK17" s="33"/>
      <c r="KEL17" s="33"/>
      <c r="KEM17" s="33"/>
      <c r="KEN17" s="33"/>
      <c r="KEO17" s="33"/>
      <c r="KEP17" s="33"/>
      <c r="KEQ17" s="33"/>
      <c r="KER17" s="33"/>
      <c r="KES17" s="33"/>
      <c r="KET17" s="33"/>
      <c r="KEU17" s="33"/>
      <c r="KEV17" s="33"/>
      <c r="KEW17" s="33"/>
      <c r="KEX17" s="33"/>
      <c r="KEY17" s="33"/>
      <c r="KEZ17" s="33"/>
      <c r="KFA17" s="33"/>
      <c r="KFB17" s="33"/>
      <c r="KFC17" s="33"/>
      <c r="KFD17" s="33"/>
      <c r="KFE17" s="33"/>
      <c r="KFF17" s="33"/>
      <c r="KFG17" s="33"/>
      <c r="KFH17" s="33"/>
      <c r="KFI17" s="33"/>
      <c r="KFJ17" s="33"/>
      <c r="KFK17" s="33"/>
      <c r="KFL17" s="33"/>
      <c r="KFM17" s="33"/>
      <c r="KFN17" s="33"/>
      <c r="KFO17" s="33"/>
      <c r="KFP17" s="33"/>
      <c r="KFQ17" s="33"/>
      <c r="KFR17" s="33"/>
      <c r="KFS17" s="33"/>
      <c r="KFT17" s="33"/>
      <c r="KFU17" s="33"/>
      <c r="KFV17" s="33"/>
      <c r="KFW17" s="33"/>
      <c r="KFX17" s="33"/>
      <c r="KFY17" s="33"/>
      <c r="KFZ17" s="33"/>
      <c r="KGA17" s="33"/>
      <c r="KGB17" s="33"/>
      <c r="KGC17" s="33"/>
      <c r="KGD17" s="33"/>
      <c r="KGE17" s="33"/>
      <c r="KGF17" s="33"/>
      <c r="KGG17" s="33"/>
      <c r="KGH17" s="33"/>
      <c r="KGI17" s="33"/>
      <c r="KGJ17" s="33"/>
      <c r="KGK17" s="33"/>
      <c r="KGL17" s="33"/>
      <c r="KGM17" s="33"/>
      <c r="KGN17" s="33"/>
      <c r="KGO17" s="33"/>
      <c r="KGP17" s="33"/>
      <c r="KGQ17" s="33"/>
      <c r="KGR17" s="33"/>
      <c r="KGS17" s="33"/>
      <c r="KGT17" s="33"/>
      <c r="KGU17" s="33"/>
      <c r="KGV17" s="33"/>
      <c r="KGW17" s="33"/>
      <c r="KGX17" s="33"/>
      <c r="KGY17" s="33"/>
      <c r="KGZ17" s="33"/>
      <c r="KHA17" s="33"/>
      <c r="KHB17" s="33"/>
      <c r="KHC17" s="33"/>
      <c r="KHD17" s="33"/>
      <c r="KHE17" s="33"/>
      <c r="KHF17" s="33"/>
      <c r="KHG17" s="33"/>
      <c r="KHH17" s="33"/>
      <c r="KHI17" s="33"/>
      <c r="KHJ17" s="33"/>
      <c r="KHK17" s="33"/>
      <c r="KHL17" s="33"/>
      <c r="KHM17" s="33"/>
      <c r="KHN17" s="33"/>
      <c r="KHO17" s="33"/>
      <c r="KHP17" s="33"/>
      <c r="KHQ17" s="33"/>
      <c r="KHR17" s="33"/>
      <c r="KHS17" s="33"/>
      <c r="KHT17" s="33"/>
      <c r="KHU17" s="33"/>
      <c r="KHV17" s="33"/>
      <c r="KHW17" s="33"/>
      <c r="KHX17" s="33"/>
      <c r="KHY17" s="33"/>
      <c r="KHZ17" s="33"/>
      <c r="KIA17" s="33"/>
      <c r="KIB17" s="33"/>
      <c r="KIC17" s="33"/>
      <c r="KID17" s="33"/>
      <c r="KIE17" s="33"/>
      <c r="KIF17" s="33"/>
      <c r="KIG17" s="33"/>
      <c r="KIH17" s="33"/>
      <c r="KII17" s="33"/>
      <c r="KIJ17" s="33"/>
      <c r="KIK17" s="33"/>
      <c r="KIL17" s="33"/>
      <c r="KIM17" s="33"/>
      <c r="KIN17" s="33"/>
      <c r="KIO17" s="33"/>
      <c r="KIP17" s="33"/>
      <c r="KIQ17" s="33"/>
      <c r="KIR17" s="33"/>
      <c r="KIS17" s="33"/>
      <c r="KIT17" s="33"/>
      <c r="KIU17" s="33"/>
      <c r="KIV17" s="33"/>
      <c r="KIW17" s="33"/>
      <c r="KIX17" s="33"/>
      <c r="KIY17" s="33"/>
      <c r="KIZ17" s="33"/>
      <c r="KJA17" s="33"/>
      <c r="KJB17" s="33"/>
      <c r="KJC17" s="33"/>
      <c r="KJD17" s="33"/>
      <c r="KJE17" s="33"/>
      <c r="KJF17" s="33"/>
      <c r="KJG17" s="33"/>
      <c r="KJH17" s="33"/>
      <c r="KJI17" s="33"/>
      <c r="KJJ17" s="33"/>
      <c r="KJK17" s="33"/>
      <c r="KJL17" s="33"/>
      <c r="KJM17" s="33"/>
      <c r="KJN17" s="33"/>
      <c r="KJO17" s="33"/>
      <c r="KJP17" s="33"/>
      <c r="KJQ17" s="33"/>
      <c r="KJR17" s="33"/>
      <c r="KJS17" s="33"/>
      <c r="KJT17" s="33"/>
      <c r="KJU17" s="33"/>
      <c r="KJV17" s="33"/>
      <c r="KJW17" s="33"/>
      <c r="KJX17" s="33"/>
      <c r="KJY17" s="33"/>
      <c r="KJZ17" s="33"/>
      <c r="KKA17" s="33"/>
      <c r="KKB17" s="33"/>
      <c r="KKC17" s="33"/>
      <c r="KKD17" s="33"/>
      <c r="KKE17" s="33"/>
      <c r="KKF17" s="33"/>
      <c r="KKG17" s="33"/>
      <c r="KKH17" s="33"/>
      <c r="KKI17" s="33"/>
      <c r="KKJ17" s="33"/>
      <c r="KKK17" s="33"/>
      <c r="KKL17" s="33"/>
      <c r="KKM17" s="33"/>
      <c r="KKN17" s="33"/>
      <c r="KKO17" s="33"/>
      <c r="KKP17" s="33"/>
      <c r="KKQ17" s="33"/>
      <c r="KKR17" s="33"/>
      <c r="KKS17" s="33"/>
      <c r="KKT17" s="33"/>
      <c r="KKU17" s="33"/>
      <c r="KKV17" s="33"/>
      <c r="KKW17" s="33"/>
      <c r="KKX17" s="33"/>
      <c r="KKY17" s="33"/>
      <c r="KKZ17" s="33"/>
      <c r="KLA17" s="33"/>
      <c r="KLB17" s="33"/>
      <c r="KLC17" s="33"/>
      <c r="KLD17" s="33"/>
      <c r="KLE17" s="33"/>
      <c r="KLF17" s="33"/>
      <c r="KLG17" s="33"/>
      <c r="KLH17" s="33"/>
      <c r="KLI17" s="33"/>
      <c r="KLJ17" s="33"/>
      <c r="KLK17" s="33"/>
      <c r="KLL17" s="33"/>
      <c r="KLM17" s="33"/>
      <c r="KLN17" s="33"/>
      <c r="KLO17" s="33"/>
      <c r="KLP17" s="33"/>
      <c r="KLQ17" s="33"/>
      <c r="KLR17" s="33"/>
      <c r="KLS17" s="33"/>
      <c r="KLT17" s="33"/>
      <c r="KLU17" s="33"/>
      <c r="KLV17" s="33"/>
      <c r="KLW17" s="33"/>
      <c r="KLX17" s="33"/>
      <c r="KLY17" s="33"/>
      <c r="KLZ17" s="33"/>
      <c r="KMA17" s="33"/>
      <c r="KMB17" s="33"/>
      <c r="KMC17" s="33"/>
      <c r="KMD17" s="33"/>
      <c r="KME17" s="33"/>
      <c r="KMF17" s="33"/>
      <c r="KMG17" s="33"/>
      <c r="KMH17" s="33"/>
      <c r="KMI17" s="33"/>
      <c r="KMJ17" s="33"/>
      <c r="KMK17" s="33"/>
      <c r="KML17" s="33"/>
      <c r="KMM17" s="33"/>
      <c r="KMN17" s="33"/>
      <c r="KMO17" s="33"/>
      <c r="KMP17" s="33"/>
      <c r="KMQ17" s="33"/>
      <c r="KMR17" s="33"/>
      <c r="KMS17" s="33"/>
      <c r="KMT17" s="33"/>
      <c r="KMU17" s="33"/>
      <c r="KMV17" s="33"/>
      <c r="KMW17" s="33"/>
      <c r="KMX17" s="33"/>
      <c r="KMY17" s="33"/>
      <c r="KMZ17" s="33"/>
      <c r="KNA17" s="33"/>
      <c r="KNB17" s="33"/>
      <c r="KNC17" s="33"/>
      <c r="KND17" s="33"/>
      <c r="KNE17" s="33"/>
      <c r="KNF17" s="33"/>
      <c r="KNG17" s="33"/>
      <c r="KNH17" s="33"/>
      <c r="KNI17" s="33"/>
      <c r="KNJ17" s="33"/>
      <c r="KNK17" s="33"/>
      <c r="KNL17" s="33"/>
      <c r="KNM17" s="33"/>
      <c r="KNN17" s="33"/>
      <c r="KNO17" s="33"/>
      <c r="KNP17" s="33"/>
      <c r="KNQ17" s="33"/>
      <c r="KNR17" s="33"/>
      <c r="KNS17" s="33"/>
      <c r="KNT17" s="33"/>
      <c r="KNU17" s="33"/>
      <c r="KNV17" s="33"/>
      <c r="KNW17" s="33"/>
      <c r="KNX17" s="33"/>
      <c r="KNY17" s="33"/>
      <c r="KNZ17" s="33"/>
      <c r="KOA17" s="33"/>
      <c r="KOB17" s="33"/>
      <c r="KOC17" s="33"/>
      <c r="KOD17" s="33"/>
      <c r="KOE17" s="33"/>
      <c r="KOF17" s="33"/>
      <c r="KOG17" s="33"/>
      <c r="KOH17" s="33"/>
      <c r="KOI17" s="33"/>
      <c r="KOJ17" s="33"/>
      <c r="KOK17" s="33"/>
      <c r="KOL17" s="33"/>
      <c r="KOM17" s="33"/>
      <c r="KON17" s="33"/>
      <c r="KOO17" s="33"/>
      <c r="KOP17" s="33"/>
      <c r="KOQ17" s="33"/>
      <c r="KOR17" s="33"/>
      <c r="KOS17" s="33"/>
      <c r="KOT17" s="33"/>
      <c r="KOU17" s="33"/>
      <c r="KOV17" s="33"/>
      <c r="KOW17" s="33"/>
      <c r="KOX17" s="33"/>
      <c r="KOY17" s="33"/>
      <c r="KOZ17" s="33"/>
      <c r="KPA17" s="33"/>
      <c r="KPB17" s="33"/>
      <c r="KPC17" s="33"/>
      <c r="KPD17" s="33"/>
      <c r="KPE17" s="33"/>
      <c r="KPF17" s="33"/>
      <c r="KPG17" s="33"/>
      <c r="KPH17" s="33"/>
      <c r="KPI17" s="33"/>
      <c r="KPJ17" s="33"/>
      <c r="KPK17" s="33"/>
      <c r="KPL17" s="33"/>
      <c r="KPM17" s="33"/>
      <c r="KPN17" s="33"/>
      <c r="KPO17" s="33"/>
      <c r="KPP17" s="33"/>
      <c r="KPQ17" s="33"/>
      <c r="KPR17" s="33"/>
      <c r="KPS17" s="33"/>
      <c r="KPT17" s="33"/>
      <c r="KPU17" s="33"/>
      <c r="KPV17" s="33"/>
      <c r="KPW17" s="33"/>
      <c r="KPX17" s="33"/>
      <c r="KPY17" s="33"/>
      <c r="KPZ17" s="33"/>
      <c r="KQA17" s="33"/>
      <c r="KQB17" s="33"/>
      <c r="KQC17" s="33"/>
      <c r="KQD17" s="33"/>
      <c r="KQE17" s="33"/>
      <c r="KQF17" s="33"/>
      <c r="KQG17" s="33"/>
      <c r="KQH17" s="33"/>
      <c r="KQI17" s="33"/>
      <c r="KQJ17" s="33"/>
      <c r="KQK17" s="33"/>
      <c r="KQL17" s="33"/>
      <c r="KQM17" s="33"/>
      <c r="KQN17" s="33"/>
      <c r="KQO17" s="33"/>
      <c r="KQP17" s="33"/>
      <c r="KQQ17" s="33"/>
      <c r="KQR17" s="33"/>
      <c r="KQS17" s="33"/>
      <c r="KQT17" s="33"/>
      <c r="KQU17" s="33"/>
      <c r="KQV17" s="33"/>
      <c r="KQW17" s="33"/>
      <c r="KQX17" s="33"/>
      <c r="KQY17" s="33"/>
      <c r="KQZ17" s="33"/>
      <c r="KRA17" s="33"/>
      <c r="KRB17" s="33"/>
      <c r="KRC17" s="33"/>
      <c r="KRD17" s="33"/>
      <c r="KRE17" s="33"/>
      <c r="KRF17" s="33"/>
      <c r="KRG17" s="33"/>
      <c r="KRH17" s="33"/>
      <c r="KRI17" s="33"/>
      <c r="KRJ17" s="33"/>
      <c r="KRK17" s="33"/>
      <c r="KRL17" s="33"/>
      <c r="KRM17" s="33"/>
      <c r="KRN17" s="33"/>
      <c r="KRO17" s="33"/>
      <c r="KRP17" s="33"/>
      <c r="KRQ17" s="33"/>
      <c r="KRR17" s="33"/>
      <c r="KRS17" s="33"/>
      <c r="KRT17" s="33"/>
      <c r="KRU17" s="33"/>
      <c r="KRV17" s="33"/>
      <c r="KRW17" s="33"/>
      <c r="KRX17" s="33"/>
      <c r="KRY17" s="33"/>
      <c r="KRZ17" s="33"/>
      <c r="KSA17" s="33"/>
      <c r="KSB17" s="33"/>
      <c r="KSC17" s="33"/>
      <c r="KSD17" s="33"/>
      <c r="KSE17" s="33"/>
      <c r="KSF17" s="33"/>
      <c r="KSG17" s="33"/>
      <c r="KSH17" s="33"/>
      <c r="KSI17" s="33"/>
      <c r="KSJ17" s="33"/>
      <c r="KSK17" s="33"/>
      <c r="KSL17" s="33"/>
      <c r="KSM17" s="33"/>
      <c r="KSN17" s="33"/>
      <c r="KSO17" s="33"/>
      <c r="KSP17" s="33"/>
      <c r="KSQ17" s="33"/>
      <c r="KSR17" s="33"/>
      <c r="KSS17" s="33"/>
      <c r="KST17" s="33"/>
      <c r="KSU17" s="33"/>
      <c r="KSV17" s="33"/>
      <c r="KSW17" s="33"/>
      <c r="KSX17" s="33"/>
      <c r="KSY17" s="33"/>
      <c r="KSZ17" s="33"/>
      <c r="KTA17" s="33"/>
      <c r="KTB17" s="33"/>
      <c r="KTC17" s="33"/>
      <c r="KTD17" s="33"/>
      <c r="KTE17" s="33"/>
      <c r="KTF17" s="33"/>
      <c r="KTG17" s="33"/>
      <c r="KTH17" s="33"/>
      <c r="KTI17" s="33"/>
      <c r="KTJ17" s="33"/>
      <c r="KTK17" s="33"/>
      <c r="KTL17" s="33"/>
      <c r="KTM17" s="33"/>
      <c r="KTN17" s="33"/>
      <c r="KTO17" s="33"/>
      <c r="KTP17" s="33"/>
      <c r="KTQ17" s="33"/>
      <c r="KTR17" s="33"/>
      <c r="KTS17" s="33"/>
      <c r="KTT17" s="33"/>
      <c r="KTU17" s="33"/>
      <c r="KTV17" s="33"/>
      <c r="KTW17" s="33"/>
      <c r="KTX17" s="33"/>
      <c r="KTY17" s="33"/>
      <c r="KTZ17" s="33"/>
      <c r="KUA17" s="33"/>
      <c r="KUB17" s="33"/>
      <c r="KUC17" s="33"/>
      <c r="KUD17" s="33"/>
      <c r="KUE17" s="33"/>
      <c r="KUF17" s="33"/>
      <c r="KUG17" s="33"/>
      <c r="KUH17" s="33"/>
      <c r="KUI17" s="33"/>
      <c r="KUJ17" s="33"/>
      <c r="KUK17" s="33"/>
      <c r="KUL17" s="33"/>
      <c r="KUM17" s="33"/>
      <c r="KUN17" s="33"/>
      <c r="KUO17" s="33"/>
      <c r="KUP17" s="33"/>
      <c r="KUQ17" s="33"/>
      <c r="KUR17" s="33"/>
      <c r="KUS17" s="33"/>
      <c r="KUT17" s="33"/>
      <c r="KUU17" s="33"/>
      <c r="KUV17" s="33"/>
      <c r="KUW17" s="33"/>
      <c r="KUX17" s="33"/>
      <c r="KUY17" s="33"/>
      <c r="KUZ17" s="33"/>
      <c r="KVA17" s="33"/>
      <c r="KVB17" s="33"/>
      <c r="KVC17" s="33"/>
      <c r="KVD17" s="33"/>
      <c r="KVE17" s="33"/>
      <c r="KVF17" s="33"/>
      <c r="KVG17" s="33"/>
      <c r="KVH17" s="33"/>
      <c r="KVI17" s="33"/>
      <c r="KVJ17" s="33"/>
      <c r="KVK17" s="33"/>
      <c r="KVL17" s="33"/>
      <c r="KVM17" s="33"/>
      <c r="KVN17" s="33"/>
      <c r="KVO17" s="33"/>
      <c r="KVP17" s="33"/>
      <c r="KVQ17" s="33"/>
      <c r="KVR17" s="33"/>
      <c r="KVS17" s="33"/>
      <c r="KVT17" s="33"/>
      <c r="KVU17" s="33"/>
      <c r="KVV17" s="33"/>
      <c r="KVW17" s="33"/>
      <c r="KVX17" s="33"/>
      <c r="KVY17" s="33"/>
      <c r="KVZ17" s="33"/>
      <c r="KWA17" s="33"/>
      <c r="KWB17" s="33"/>
      <c r="KWC17" s="33"/>
      <c r="KWD17" s="33"/>
      <c r="KWE17" s="33"/>
      <c r="KWF17" s="33"/>
      <c r="KWG17" s="33"/>
      <c r="KWH17" s="33"/>
      <c r="KWI17" s="33"/>
      <c r="KWJ17" s="33"/>
      <c r="KWK17" s="33"/>
      <c r="KWL17" s="33"/>
      <c r="KWM17" s="33"/>
      <c r="KWN17" s="33"/>
      <c r="KWO17" s="33"/>
      <c r="KWP17" s="33"/>
      <c r="KWQ17" s="33"/>
      <c r="KWR17" s="33"/>
      <c r="KWS17" s="33"/>
      <c r="KWT17" s="33"/>
      <c r="KWU17" s="33"/>
      <c r="KWV17" s="33"/>
      <c r="KWW17" s="33"/>
      <c r="KWX17" s="33"/>
      <c r="KWY17" s="33"/>
      <c r="KWZ17" s="33"/>
      <c r="KXA17" s="33"/>
      <c r="KXB17" s="33"/>
      <c r="KXC17" s="33"/>
      <c r="KXD17" s="33"/>
      <c r="KXE17" s="33"/>
      <c r="KXF17" s="33"/>
      <c r="KXG17" s="33"/>
      <c r="KXH17" s="33"/>
      <c r="KXI17" s="33"/>
      <c r="KXJ17" s="33"/>
      <c r="KXK17" s="33"/>
      <c r="KXL17" s="33"/>
      <c r="KXM17" s="33"/>
      <c r="KXN17" s="33"/>
      <c r="KXO17" s="33"/>
      <c r="KXP17" s="33"/>
      <c r="KXQ17" s="33"/>
      <c r="KXR17" s="33"/>
      <c r="KXS17" s="33"/>
      <c r="KXT17" s="33"/>
      <c r="KXU17" s="33"/>
      <c r="KXV17" s="33"/>
      <c r="KXW17" s="33"/>
      <c r="KXX17" s="33"/>
      <c r="KXY17" s="33"/>
      <c r="KXZ17" s="33"/>
      <c r="KYA17" s="33"/>
      <c r="KYB17" s="33"/>
      <c r="KYC17" s="33"/>
      <c r="KYD17" s="33"/>
      <c r="KYE17" s="33"/>
      <c r="KYF17" s="33"/>
      <c r="KYG17" s="33"/>
      <c r="KYH17" s="33"/>
      <c r="KYI17" s="33"/>
      <c r="KYJ17" s="33"/>
      <c r="KYK17" s="33"/>
      <c r="KYL17" s="33"/>
      <c r="KYM17" s="33"/>
      <c r="KYN17" s="33"/>
      <c r="KYO17" s="33"/>
      <c r="KYP17" s="33"/>
      <c r="KYQ17" s="33"/>
      <c r="KYR17" s="33"/>
      <c r="KYS17" s="33"/>
      <c r="KYT17" s="33"/>
      <c r="KYU17" s="33"/>
      <c r="KYV17" s="33"/>
      <c r="KYW17" s="33"/>
      <c r="KYX17" s="33"/>
      <c r="KYY17" s="33"/>
      <c r="KYZ17" s="33"/>
      <c r="KZA17" s="33"/>
      <c r="KZB17" s="33"/>
      <c r="KZC17" s="33"/>
      <c r="KZD17" s="33"/>
      <c r="KZE17" s="33"/>
      <c r="KZF17" s="33"/>
      <c r="KZG17" s="33"/>
      <c r="KZH17" s="33"/>
      <c r="KZI17" s="33"/>
      <c r="KZJ17" s="33"/>
      <c r="KZK17" s="33"/>
      <c r="KZL17" s="33"/>
      <c r="KZM17" s="33"/>
      <c r="KZN17" s="33"/>
      <c r="KZO17" s="33"/>
      <c r="KZP17" s="33"/>
      <c r="KZQ17" s="33"/>
      <c r="KZR17" s="33"/>
      <c r="KZS17" s="33"/>
      <c r="KZT17" s="33"/>
      <c r="KZU17" s="33"/>
      <c r="KZV17" s="33"/>
      <c r="KZW17" s="33"/>
      <c r="KZX17" s="33"/>
      <c r="KZY17" s="33"/>
      <c r="KZZ17" s="33"/>
      <c r="LAA17" s="33"/>
      <c r="LAB17" s="33"/>
      <c r="LAC17" s="33"/>
      <c r="LAD17" s="33"/>
      <c r="LAE17" s="33"/>
      <c r="LAF17" s="33"/>
      <c r="LAG17" s="33"/>
      <c r="LAH17" s="33"/>
      <c r="LAI17" s="33"/>
      <c r="LAJ17" s="33"/>
      <c r="LAK17" s="33"/>
      <c r="LAL17" s="33"/>
      <c r="LAM17" s="33"/>
      <c r="LAN17" s="33"/>
      <c r="LAO17" s="33"/>
      <c r="LAP17" s="33"/>
      <c r="LAQ17" s="33"/>
      <c r="LAR17" s="33"/>
      <c r="LAS17" s="33"/>
      <c r="LAT17" s="33"/>
      <c r="LAU17" s="33"/>
      <c r="LAV17" s="33"/>
      <c r="LAW17" s="33"/>
      <c r="LAX17" s="33"/>
      <c r="LAY17" s="33"/>
      <c r="LAZ17" s="33"/>
      <c r="LBA17" s="33"/>
      <c r="LBB17" s="33"/>
      <c r="LBC17" s="33"/>
      <c r="LBD17" s="33"/>
      <c r="LBE17" s="33"/>
      <c r="LBF17" s="33"/>
      <c r="LBG17" s="33"/>
      <c r="LBH17" s="33"/>
      <c r="LBI17" s="33"/>
      <c r="LBJ17" s="33"/>
      <c r="LBK17" s="33"/>
      <c r="LBL17" s="33"/>
      <c r="LBM17" s="33"/>
      <c r="LBN17" s="33"/>
      <c r="LBO17" s="33"/>
      <c r="LBP17" s="33"/>
      <c r="LBQ17" s="33"/>
      <c r="LBR17" s="33"/>
      <c r="LBS17" s="33"/>
      <c r="LBT17" s="33"/>
      <c r="LBU17" s="33"/>
      <c r="LBV17" s="33"/>
      <c r="LBW17" s="33"/>
      <c r="LBX17" s="33"/>
      <c r="LBY17" s="33"/>
      <c r="LBZ17" s="33"/>
      <c r="LCA17" s="33"/>
      <c r="LCB17" s="33"/>
      <c r="LCC17" s="33"/>
      <c r="LCD17" s="33"/>
      <c r="LCE17" s="33"/>
      <c r="LCF17" s="33"/>
      <c r="LCG17" s="33"/>
      <c r="LCH17" s="33"/>
      <c r="LCI17" s="33"/>
      <c r="LCJ17" s="33"/>
      <c r="LCK17" s="33"/>
      <c r="LCL17" s="33"/>
      <c r="LCM17" s="33"/>
      <c r="LCN17" s="33"/>
      <c r="LCO17" s="33"/>
      <c r="LCP17" s="33"/>
      <c r="LCQ17" s="33"/>
      <c r="LCR17" s="33"/>
      <c r="LCS17" s="33"/>
      <c r="LCT17" s="33"/>
      <c r="LCU17" s="33"/>
      <c r="LCV17" s="33"/>
      <c r="LCW17" s="33"/>
      <c r="LCX17" s="33"/>
      <c r="LCY17" s="33"/>
      <c r="LCZ17" s="33"/>
      <c r="LDA17" s="33"/>
      <c r="LDB17" s="33"/>
      <c r="LDC17" s="33"/>
      <c r="LDD17" s="33"/>
      <c r="LDE17" s="33"/>
      <c r="LDF17" s="33"/>
      <c r="LDG17" s="33"/>
      <c r="LDH17" s="33"/>
      <c r="LDI17" s="33"/>
      <c r="LDJ17" s="33"/>
      <c r="LDK17" s="33"/>
      <c r="LDL17" s="33"/>
      <c r="LDM17" s="33"/>
      <c r="LDN17" s="33"/>
      <c r="LDO17" s="33"/>
      <c r="LDP17" s="33"/>
      <c r="LDQ17" s="33"/>
      <c r="LDR17" s="33"/>
      <c r="LDS17" s="33"/>
      <c r="LDT17" s="33"/>
      <c r="LDU17" s="33"/>
      <c r="LDV17" s="33"/>
      <c r="LDW17" s="33"/>
      <c r="LDX17" s="33"/>
      <c r="LDY17" s="33"/>
      <c r="LDZ17" s="33"/>
      <c r="LEA17" s="33"/>
      <c r="LEB17" s="33"/>
      <c r="LEC17" s="33"/>
      <c r="LED17" s="33"/>
      <c r="LEE17" s="33"/>
      <c r="LEF17" s="33"/>
      <c r="LEG17" s="33"/>
      <c r="LEH17" s="33"/>
      <c r="LEI17" s="33"/>
      <c r="LEJ17" s="33"/>
      <c r="LEK17" s="33"/>
      <c r="LEL17" s="33"/>
      <c r="LEM17" s="33"/>
      <c r="LEN17" s="33"/>
      <c r="LEO17" s="33"/>
      <c r="LEP17" s="33"/>
      <c r="LEQ17" s="33"/>
      <c r="LER17" s="33"/>
      <c r="LES17" s="33"/>
      <c r="LET17" s="33"/>
      <c r="LEU17" s="33"/>
      <c r="LEV17" s="33"/>
      <c r="LEW17" s="33"/>
      <c r="LEX17" s="33"/>
      <c r="LEY17" s="33"/>
      <c r="LEZ17" s="33"/>
      <c r="LFA17" s="33"/>
      <c r="LFB17" s="33"/>
      <c r="LFC17" s="33"/>
      <c r="LFD17" s="33"/>
      <c r="LFE17" s="33"/>
      <c r="LFF17" s="33"/>
      <c r="LFG17" s="33"/>
      <c r="LFH17" s="33"/>
      <c r="LFI17" s="33"/>
      <c r="LFJ17" s="33"/>
      <c r="LFK17" s="33"/>
      <c r="LFL17" s="33"/>
      <c r="LFM17" s="33"/>
      <c r="LFN17" s="33"/>
      <c r="LFO17" s="33"/>
      <c r="LFP17" s="33"/>
      <c r="LFQ17" s="33"/>
      <c r="LFR17" s="33"/>
      <c r="LFS17" s="33"/>
      <c r="LFT17" s="33"/>
      <c r="LFU17" s="33"/>
      <c r="LFV17" s="33"/>
      <c r="LFW17" s="33"/>
      <c r="LFX17" s="33"/>
      <c r="LFY17" s="33"/>
      <c r="LFZ17" s="33"/>
      <c r="LGA17" s="33"/>
      <c r="LGB17" s="33"/>
      <c r="LGC17" s="33"/>
      <c r="LGD17" s="33"/>
      <c r="LGE17" s="33"/>
      <c r="LGF17" s="33"/>
      <c r="LGG17" s="33"/>
      <c r="LGH17" s="33"/>
      <c r="LGI17" s="33"/>
      <c r="LGJ17" s="33"/>
      <c r="LGK17" s="33"/>
      <c r="LGL17" s="33"/>
      <c r="LGM17" s="33"/>
      <c r="LGN17" s="33"/>
      <c r="LGO17" s="33"/>
      <c r="LGP17" s="33"/>
      <c r="LGQ17" s="33"/>
      <c r="LGR17" s="33"/>
      <c r="LGS17" s="33"/>
      <c r="LGT17" s="33"/>
      <c r="LGU17" s="33"/>
      <c r="LGV17" s="33"/>
      <c r="LGW17" s="33"/>
      <c r="LGX17" s="33"/>
      <c r="LGY17" s="33"/>
      <c r="LGZ17" s="33"/>
      <c r="LHA17" s="33"/>
      <c r="LHB17" s="33"/>
      <c r="LHC17" s="33"/>
      <c r="LHD17" s="33"/>
      <c r="LHE17" s="33"/>
      <c r="LHF17" s="33"/>
      <c r="LHG17" s="33"/>
      <c r="LHH17" s="33"/>
      <c r="LHI17" s="33"/>
      <c r="LHJ17" s="33"/>
      <c r="LHK17" s="33"/>
      <c r="LHL17" s="33"/>
      <c r="LHM17" s="33"/>
      <c r="LHN17" s="33"/>
      <c r="LHO17" s="33"/>
      <c r="LHP17" s="33"/>
      <c r="LHQ17" s="33"/>
      <c r="LHR17" s="33"/>
      <c r="LHS17" s="33"/>
      <c r="LHT17" s="33"/>
      <c r="LHU17" s="33"/>
      <c r="LHV17" s="33"/>
      <c r="LHW17" s="33"/>
      <c r="LHX17" s="33"/>
      <c r="LHY17" s="33"/>
      <c r="LHZ17" s="33"/>
      <c r="LIA17" s="33"/>
      <c r="LIB17" s="33"/>
      <c r="LIC17" s="33"/>
      <c r="LID17" s="33"/>
      <c r="LIE17" s="33"/>
      <c r="LIF17" s="33"/>
      <c r="LIG17" s="33"/>
      <c r="LIH17" s="33"/>
      <c r="LII17" s="33"/>
      <c r="LIJ17" s="33"/>
      <c r="LIK17" s="33"/>
      <c r="LIL17" s="33"/>
      <c r="LIM17" s="33"/>
      <c r="LIN17" s="33"/>
      <c r="LIO17" s="33"/>
      <c r="LIP17" s="33"/>
      <c r="LIQ17" s="33"/>
      <c r="LIR17" s="33"/>
      <c r="LIS17" s="33"/>
      <c r="LIT17" s="33"/>
      <c r="LIU17" s="33"/>
      <c r="LIV17" s="33"/>
      <c r="LIW17" s="33"/>
      <c r="LIX17" s="33"/>
      <c r="LIY17" s="33"/>
      <c r="LIZ17" s="33"/>
      <c r="LJA17" s="33"/>
      <c r="LJB17" s="33"/>
      <c r="LJC17" s="33"/>
      <c r="LJD17" s="33"/>
      <c r="LJE17" s="33"/>
      <c r="LJF17" s="33"/>
      <c r="LJG17" s="33"/>
      <c r="LJH17" s="33"/>
      <c r="LJI17" s="33"/>
      <c r="LJJ17" s="33"/>
      <c r="LJK17" s="33"/>
      <c r="LJL17" s="33"/>
      <c r="LJM17" s="33"/>
      <c r="LJN17" s="33"/>
      <c r="LJO17" s="33"/>
      <c r="LJP17" s="33"/>
      <c r="LJQ17" s="33"/>
      <c r="LJR17" s="33"/>
      <c r="LJS17" s="33"/>
      <c r="LJT17" s="33"/>
      <c r="LJU17" s="33"/>
      <c r="LJV17" s="33"/>
      <c r="LJW17" s="33"/>
      <c r="LJX17" s="33"/>
      <c r="LJY17" s="33"/>
      <c r="LJZ17" s="33"/>
      <c r="LKA17" s="33"/>
      <c r="LKB17" s="33"/>
      <c r="LKC17" s="33"/>
      <c r="LKD17" s="33"/>
      <c r="LKE17" s="33"/>
      <c r="LKF17" s="33"/>
      <c r="LKG17" s="33"/>
      <c r="LKH17" s="33"/>
      <c r="LKI17" s="33"/>
      <c r="LKJ17" s="33"/>
      <c r="LKK17" s="33"/>
      <c r="LKL17" s="33"/>
      <c r="LKM17" s="33"/>
      <c r="LKN17" s="33"/>
      <c r="LKO17" s="33"/>
      <c r="LKP17" s="33"/>
      <c r="LKQ17" s="33"/>
      <c r="LKR17" s="33"/>
      <c r="LKS17" s="33"/>
      <c r="LKT17" s="33"/>
      <c r="LKU17" s="33"/>
      <c r="LKV17" s="33"/>
      <c r="LKW17" s="33"/>
      <c r="LKX17" s="33"/>
      <c r="LKY17" s="33"/>
      <c r="LKZ17" s="33"/>
      <c r="LLA17" s="33"/>
      <c r="LLB17" s="33"/>
      <c r="LLC17" s="33"/>
      <c r="LLD17" s="33"/>
      <c r="LLE17" s="33"/>
      <c r="LLF17" s="33"/>
      <c r="LLG17" s="33"/>
      <c r="LLH17" s="33"/>
      <c r="LLI17" s="33"/>
      <c r="LLJ17" s="33"/>
      <c r="LLK17" s="33"/>
      <c r="LLL17" s="33"/>
      <c r="LLM17" s="33"/>
      <c r="LLN17" s="33"/>
      <c r="LLO17" s="33"/>
      <c r="LLP17" s="33"/>
      <c r="LLQ17" s="33"/>
      <c r="LLR17" s="33"/>
      <c r="LLS17" s="33"/>
      <c r="LLT17" s="33"/>
      <c r="LLU17" s="33"/>
      <c r="LLV17" s="33"/>
      <c r="LLW17" s="33"/>
      <c r="LLX17" s="33"/>
      <c r="LLY17" s="33"/>
      <c r="LLZ17" s="33"/>
      <c r="LMA17" s="33"/>
      <c r="LMB17" s="33"/>
      <c r="LMC17" s="33"/>
      <c r="LMD17" s="33"/>
      <c r="LME17" s="33"/>
      <c r="LMF17" s="33"/>
      <c r="LMG17" s="33"/>
      <c r="LMH17" s="33"/>
      <c r="LMI17" s="33"/>
      <c r="LMJ17" s="33"/>
      <c r="LMK17" s="33"/>
      <c r="LML17" s="33"/>
      <c r="LMM17" s="33"/>
      <c r="LMN17" s="33"/>
      <c r="LMO17" s="33"/>
      <c r="LMP17" s="33"/>
      <c r="LMQ17" s="33"/>
      <c r="LMR17" s="33"/>
      <c r="LMS17" s="33"/>
      <c r="LMT17" s="33"/>
      <c r="LMU17" s="33"/>
      <c r="LMV17" s="33"/>
      <c r="LMW17" s="33"/>
      <c r="LMX17" s="33"/>
      <c r="LMY17" s="33"/>
      <c r="LMZ17" s="33"/>
      <c r="LNA17" s="33"/>
      <c r="LNB17" s="33"/>
      <c r="LNC17" s="33"/>
      <c r="LND17" s="33"/>
      <c r="LNE17" s="33"/>
      <c r="LNF17" s="33"/>
      <c r="LNG17" s="33"/>
      <c r="LNH17" s="33"/>
      <c r="LNI17" s="33"/>
      <c r="LNJ17" s="33"/>
      <c r="LNK17" s="33"/>
      <c r="LNL17" s="33"/>
      <c r="LNM17" s="33"/>
      <c r="LNN17" s="33"/>
      <c r="LNO17" s="33"/>
      <c r="LNP17" s="33"/>
      <c r="LNQ17" s="33"/>
      <c r="LNR17" s="33"/>
      <c r="LNS17" s="33"/>
      <c r="LNT17" s="33"/>
      <c r="LNU17" s="33"/>
      <c r="LNV17" s="33"/>
      <c r="LNW17" s="33"/>
      <c r="LNX17" s="33"/>
      <c r="LNY17" s="33"/>
      <c r="LNZ17" s="33"/>
      <c r="LOA17" s="33"/>
      <c r="LOB17" s="33"/>
      <c r="LOC17" s="33"/>
      <c r="LOD17" s="33"/>
      <c r="LOE17" s="33"/>
      <c r="LOF17" s="33"/>
      <c r="LOG17" s="33"/>
      <c r="LOH17" s="33"/>
      <c r="LOI17" s="33"/>
      <c r="LOJ17" s="33"/>
      <c r="LOK17" s="33"/>
      <c r="LOL17" s="33"/>
      <c r="LOM17" s="33"/>
      <c r="LON17" s="33"/>
      <c r="LOO17" s="33"/>
      <c r="LOP17" s="33"/>
      <c r="LOQ17" s="33"/>
      <c r="LOR17" s="33"/>
      <c r="LOS17" s="33"/>
      <c r="LOT17" s="33"/>
      <c r="LOU17" s="33"/>
      <c r="LOV17" s="33"/>
      <c r="LOW17" s="33"/>
      <c r="LOX17" s="33"/>
      <c r="LOY17" s="33"/>
      <c r="LOZ17" s="33"/>
      <c r="LPA17" s="33"/>
      <c r="LPB17" s="33"/>
      <c r="LPC17" s="33"/>
      <c r="LPD17" s="33"/>
      <c r="LPE17" s="33"/>
      <c r="LPF17" s="33"/>
      <c r="LPG17" s="33"/>
      <c r="LPH17" s="33"/>
      <c r="LPI17" s="33"/>
      <c r="LPJ17" s="33"/>
      <c r="LPK17" s="33"/>
      <c r="LPL17" s="33"/>
      <c r="LPM17" s="33"/>
      <c r="LPN17" s="33"/>
      <c r="LPO17" s="33"/>
      <c r="LPP17" s="33"/>
      <c r="LPQ17" s="33"/>
      <c r="LPR17" s="33"/>
      <c r="LPS17" s="33"/>
      <c r="LPT17" s="33"/>
      <c r="LPU17" s="33"/>
      <c r="LPV17" s="33"/>
      <c r="LPW17" s="33"/>
      <c r="LPX17" s="33"/>
      <c r="LPY17" s="33"/>
      <c r="LPZ17" s="33"/>
      <c r="LQA17" s="33"/>
      <c r="LQB17" s="33"/>
      <c r="LQC17" s="33"/>
      <c r="LQD17" s="33"/>
      <c r="LQE17" s="33"/>
      <c r="LQF17" s="33"/>
      <c r="LQG17" s="33"/>
      <c r="LQH17" s="33"/>
      <c r="LQI17" s="33"/>
      <c r="LQJ17" s="33"/>
      <c r="LQK17" s="33"/>
      <c r="LQL17" s="33"/>
      <c r="LQM17" s="33"/>
      <c r="LQN17" s="33"/>
      <c r="LQO17" s="33"/>
      <c r="LQP17" s="33"/>
      <c r="LQQ17" s="33"/>
      <c r="LQR17" s="33"/>
      <c r="LQS17" s="33"/>
      <c r="LQT17" s="33"/>
      <c r="LQU17" s="33"/>
      <c r="LQV17" s="33"/>
      <c r="LQW17" s="33"/>
      <c r="LQX17" s="33"/>
      <c r="LQY17" s="33"/>
      <c r="LQZ17" s="33"/>
      <c r="LRA17" s="33"/>
      <c r="LRB17" s="33"/>
      <c r="LRC17" s="33"/>
      <c r="LRD17" s="33"/>
      <c r="LRE17" s="33"/>
      <c r="LRF17" s="33"/>
      <c r="LRG17" s="33"/>
      <c r="LRH17" s="33"/>
      <c r="LRI17" s="33"/>
      <c r="LRJ17" s="33"/>
      <c r="LRK17" s="33"/>
      <c r="LRL17" s="33"/>
      <c r="LRM17" s="33"/>
      <c r="LRN17" s="33"/>
      <c r="LRO17" s="33"/>
      <c r="LRP17" s="33"/>
      <c r="LRQ17" s="33"/>
      <c r="LRR17" s="33"/>
      <c r="LRS17" s="33"/>
      <c r="LRT17" s="33"/>
      <c r="LRU17" s="33"/>
      <c r="LRV17" s="33"/>
      <c r="LRW17" s="33"/>
      <c r="LRX17" s="33"/>
      <c r="LRY17" s="33"/>
      <c r="LRZ17" s="33"/>
      <c r="LSA17" s="33"/>
      <c r="LSB17" s="33"/>
      <c r="LSC17" s="33"/>
      <c r="LSD17" s="33"/>
      <c r="LSE17" s="33"/>
      <c r="LSF17" s="33"/>
      <c r="LSG17" s="33"/>
      <c r="LSH17" s="33"/>
      <c r="LSI17" s="33"/>
      <c r="LSJ17" s="33"/>
      <c r="LSK17" s="33"/>
      <c r="LSL17" s="33"/>
      <c r="LSM17" s="33"/>
      <c r="LSN17" s="33"/>
      <c r="LSO17" s="33"/>
      <c r="LSP17" s="33"/>
      <c r="LSQ17" s="33"/>
      <c r="LSR17" s="33"/>
      <c r="LSS17" s="33"/>
      <c r="LST17" s="33"/>
      <c r="LSU17" s="33"/>
      <c r="LSV17" s="33"/>
      <c r="LSW17" s="33"/>
      <c r="LSX17" s="33"/>
      <c r="LSY17" s="33"/>
      <c r="LSZ17" s="33"/>
      <c r="LTA17" s="33"/>
      <c r="LTB17" s="33"/>
      <c r="LTC17" s="33"/>
      <c r="LTD17" s="33"/>
      <c r="LTE17" s="33"/>
      <c r="LTF17" s="33"/>
      <c r="LTG17" s="33"/>
      <c r="LTH17" s="33"/>
      <c r="LTI17" s="33"/>
      <c r="LTJ17" s="33"/>
      <c r="LTK17" s="33"/>
      <c r="LTL17" s="33"/>
      <c r="LTM17" s="33"/>
      <c r="LTN17" s="33"/>
      <c r="LTO17" s="33"/>
      <c r="LTP17" s="33"/>
      <c r="LTQ17" s="33"/>
      <c r="LTR17" s="33"/>
      <c r="LTS17" s="33"/>
      <c r="LTT17" s="33"/>
      <c r="LTU17" s="33"/>
      <c r="LTV17" s="33"/>
      <c r="LTW17" s="33"/>
      <c r="LTX17" s="33"/>
      <c r="LTY17" s="33"/>
      <c r="LTZ17" s="33"/>
      <c r="LUA17" s="33"/>
      <c r="LUB17" s="33"/>
      <c r="LUC17" s="33"/>
      <c r="LUD17" s="33"/>
      <c r="LUE17" s="33"/>
      <c r="LUF17" s="33"/>
      <c r="LUG17" s="33"/>
      <c r="LUH17" s="33"/>
      <c r="LUI17" s="33"/>
      <c r="LUJ17" s="33"/>
      <c r="LUK17" s="33"/>
      <c r="LUL17" s="33"/>
      <c r="LUM17" s="33"/>
      <c r="LUN17" s="33"/>
      <c r="LUO17" s="33"/>
      <c r="LUP17" s="33"/>
      <c r="LUQ17" s="33"/>
      <c r="LUR17" s="33"/>
      <c r="LUS17" s="33"/>
      <c r="LUT17" s="33"/>
      <c r="LUU17" s="33"/>
      <c r="LUV17" s="33"/>
      <c r="LUW17" s="33"/>
      <c r="LUX17" s="33"/>
      <c r="LUY17" s="33"/>
      <c r="LUZ17" s="33"/>
      <c r="LVA17" s="33"/>
      <c r="LVB17" s="33"/>
      <c r="LVC17" s="33"/>
      <c r="LVD17" s="33"/>
      <c r="LVE17" s="33"/>
      <c r="LVF17" s="33"/>
      <c r="LVG17" s="33"/>
      <c r="LVH17" s="33"/>
      <c r="LVI17" s="33"/>
      <c r="LVJ17" s="33"/>
      <c r="LVK17" s="33"/>
      <c r="LVL17" s="33"/>
      <c r="LVM17" s="33"/>
      <c r="LVN17" s="33"/>
      <c r="LVO17" s="33"/>
      <c r="LVP17" s="33"/>
      <c r="LVQ17" s="33"/>
      <c r="LVR17" s="33"/>
      <c r="LVS17" s="33"/>
      <c r="LVT17" s="33"/>
      <c r="LVU17" s="33"/>
      <c r="LVV17" s="33"/>
      <c r="LVW17" s="33"/>
      <c r="LVX17" s="33"/>
      <c r="LVY17" s="33"/>
      <c r="LVZ17" s="33"/>
      <c r="LWA17" s="33"/>
      <c r="LWB17" s="33"/>
      <c r="LWC17" s="33"/>
      <c r="LWD17" s="33"/>
      <c r="LWE17" s="33"/>
      <c r="LWF17" s="33"/>
      <c r="LWG17" s="33"/>
      <c r="LWH17" s="33"/>
      <c r="LWI17" s="33"/>
      <c r="LWJ17" s="33"/>
      <c r="LWK17" s="33"/>
      <c r="LWL17" s="33"/>
      <c r="LWM17" s="33"/>
      <c r="LWN17" s="33"/>
      <c r="LWO17" s="33"/>
      <c r="LWP17" s="33"/>
      <c r="LWQ17" s="33"/>
      <c r="LWR17" s="33"/>
      <c r="LWS17" s="33"/>
      <c r="LWT17" s="33"/>
      <c r="LWU17" s="33"/>
      <c r="LWV17" s="33"/>
      <c r="LWW17" s="33"/>
      <c r="LWX17" s="33"/>
      <c r="LWY17" s="33"/>
      <c r="LWZ17" s="33"/>
      <c r="LXA17" s="33"/>
      <c r="LXB17" s="33"/>
      <c r="LXC17" s="33"/>
      <c r="LXD17" s="33"/>
      <c r="LXE17" s="33"/>
      <c r="LXF17" s="33"/>
      <c r="LXG17" s="33"/>
      <c r="LXH17" s="33"/>
      <c r="LXI17" s="33"/>
      <c r="LXJ17" s="33"/>
      <c r="LXK17" s="33"/>
      <c r="LXL17" s="33"/>
      <c r="LXM17" s="33"/>
      <c r="LXN17" s="33"/>
      <c r="LXO17" s="33"/>
      <c r="LXP17" s="33"/>
      <c r="LXQ17" s="33"/>
      <c r="LXR17" s="33"/>
      <c r="LXS17" s="33"/>
      <c r="LXT17" s="33"/>
      <c r="LXU17" s="33"/>
      <c r="LXV17" s="33"/>
      <c r="LXW17" s="33"/>
      <c r="LXX17" s="33"/>
      <c r="LXY17" s="33"/>
      <c r="LXZ17" s="33"/>
      <c r="LYA17" s="33"/>
      <c r="LYB17" s="33"/>
      <c r="LYC17" s="33"/>
      <c r="LYD17" s="33"/>
      <c r="LYE17" s="33"/>
      <c r="LYF17" s="33"/>
      <c r="LYG17" s="33"/>
      <c r="LYH17" s="33"/>
      <c r="LYI17" s="33"/>
      <c r="LYJ17" s="33"/>
      <c r="LYK17" s="33"/>
      <c r="LYL17" s="33"/>
      <c r="LYM17" s="33"/>
      <c r="LYN17" s="33"/>
      <c r="LYO17" s="33"/>
      <c r="LYP17" s="33"/>
      <c r="LYQ17" s="33"/>
      <c r="LYR17" s="33"/>
      <c r="LYS17" s="33"/>
      <c r="LYT17" s="33"/>
      <c r="LYU17" s="33"/>
      <c r="LYV17" s="33"/>
      <c r="LYW17" s="33"/>
      <c r="LYX17" s="33"/>
      <c r="LYY17" s="33"/>
      <c r="LYZ17" s="33"/>
      <c r="LZA17" s="33"/>
      <c r="LZB17" s="33"/>
      <c r="LZC17" s="33"/>
      <c r="LZD17" s="33"/>
      <c r="LZE17" s="33"/>
      <c r="LZF17" s="33"/>
      <c r="LZG17" s="33"/>
      <c r="LZH17" s="33"/>
      <c r="LZI17" s="33"/>
      <c r="LZJ17" s="33"/>
      <c r="LZK17" s="33"/>
      <c r="LZL17" s="33"/>
      <c r="LZM17" s="33"/>
      <c r="LZN17" s="33"/>
      <c r="LZO17" s="33"/>
      <c r="LZP17" s="33"/>
      <c r="LZQ17" s="33"/>
      <c r="LZR17" s="33"/>
      <c r="LZS17" s="33"/>
      <c r="LZT17" s="33"/>
      <c r="LZU17" s="33"/>
      <c r="LZV17" s="33"/>
      <c r="LZW17" s="33"/>
      <c r="LZX17" s="33"/>
      <c r="LZY17" s="33"/>
      <c r="LZZ17" s="33"/>
      <c r="MAA17" s="33"/>
      <c r="MAB17" s="33"/>
      <c r="MAC17" s="33"/>
      <c r="MAD17" s="33"/>
      <c r="MAE17" s="33"/>
      <c r="MAF17" s="33"/>
      <c r="MAG17" s="33"/>
      <c r="MAH17" s="33"/>
      <c r="MAI17" s="33"/>
      <c r="MAJ17" s="33"/>
      <c r="MAK17" s="33"/>
      <c r="MAL17" s="33"/>
      <c r="MAM17" s="33"/>
      <c r="MAN17" s="33"/>
      <c r="MAO17" s="33"/>
      <c r="MAP17" s="33"/>
      <c r="MAQ17" s="33"/>
      <c r="MAR17" s="33"/>
      <c r="MAS17" s="33"/>
      <c r="MAT17" s="33"/>
      <c r="MAU17" s="33"/>
      <c r="MAV17" s="33"/>
      <c r="MAW17" s="33"/>
      <c r="MAX17" s="33"/>
      <c r="MAY17" s="33"/>
      <c r="MAZ17" s="33"/>
      <c r="MBA17" s="33"/>
      <c r="MBB17" s="33"/>
      <c r="MBC17" s="33"/>
      <c r="MBD17" s="33"/>
      <c r="MBE17" s="33"/>
      <c r="MBF17" s="33"/>
      <c r="MBG17" s="33"/>
      <c r="MBH17" s="33"/>
      <c r="MBI17" s="33"/>
      <c r="MBJ17" s="33"/>
      <c r="MBK17" s="33"/>
      <c r="MBL17" s="33"/>
      <c r="MBM17" s="33"/>
      <c r="MBN17" s="33"/>
      <c r="MBO17" s="33"/>
      <c r="MBP17" s="33"/>
      <c r="MBQ17" s="33"/>
      <c r="MBR17" s="33"/>
      <c r="MBS17" s="33"/>
      <c r="MBT17" s="33"/>
      <c r="MBU17" s="33"/>
      <c r="MBV17" s="33"/>
      <c r="MBW17" s="33"/>
      <c r="MBX17" s="33"/>
      <c r="MBY17" s="33"/>
      <c r="MBZ17" s="33"/>
      <c r="MCA17" s="33"/>
      <c r="MCB17" s="33"/>
      <c r="MCC17" s="33"/>
      <c r="MCD17" s="33"/>
      <c r="MCE17" s="33"/>
      <c r="MCF17" s="33"/>
      <c r="MCG17" s="33"/>
      <c r="MCH17" s="33"/>
      <c r="MCI17" s="33"/>
      <c r="MCJ17" s="33"/>
      <c r="MCK17" s="33"/>
      <c r="MCL17" s="33"/>
      <c r="MCM17" s="33"/>
      <c r="MCN17" s="33"/>
      <c r="MCO17" s="33"/>
      <c r="MCP17" s="33"/>
      <c r="MCQ17" s="33"/>
      <c r="MCR17" s="33"/>
      <c r="MCS17" s="33"/>
      <c r="MCT17" s="33"/>
      <c r="MCU17" s="33"/>
      <c r="MCV17" s="33"/>
      <c r="MCW17" s="33"/>
      <c r="MCX17" s="33"/>
      <c r="MCY17" s="33"/>
      <c r="MCZ17" s="33"/>
      <c r="MDA17" s="33"/>
      <c r="MDB17" s="33"/>
      <c r="MDC17" s="33"/>
      <c r="MDD17" s="33"/>
      <c r="MDE17" s="33"/>
      <c r="MDF17" s="33"/>
      <c r="MDG17" s="33"/>
      <c r="MDH17" s="33"/>
      <c r="MDI17" s="33"/>
      <c r="MDJ17" s="33"/>
      <c r="MDK17" s="33"/>
      <c r="MDL17" s="33"/>
      <c r="MDM17" s="33"/>
      <c r="MDN17" s="33"/>
      <c r="MDO17" s="33"/>
      <c r="MDP17" s="33"/>
      <c r="MDQ17" s="33"/>
      <c r="MDR17" s="33"/>
      <c r="MDS17" s="33"/>
      <c r="MDT17" s="33"/>
      <c r="MDU17" s="33"/>
      <c r="MDV17" s="33"/>
      <c r="MDW17" s="33"/>
      <c r="MDX17" s="33"/>
      <c r="MDY17" s="33"/>
      <c r="MDZ17" s="33"/>
      <c r="MEA17" s="33"/>
      <c r="MEB17" s="33"/>
      <c r="MEC17" s="33"/>
      <c r="MED17" s="33"/>
      <c r="MEE17" s="33"/>
      <c r="MEF17" s="33"/>
      <c r="MEG17" s="33"/>
      <c r="MEH17" s="33"/>
      <c r="MEI17" s="33"/>
      <c r="MEJ17" s="33"/>
      <c r="MEK17" s="33"/>
      <c r="MEL17" s="33"/>
      <c r="MEM17" s="33"/>
      <c r="MEN17" s="33"/>
      <c r="MEO17" s="33"/>
      <c r="MEP17" s="33"/>
      <c r="MEQ17" s="33"/>
      <c r="MER17" s="33"/>
      <c r="MES17" s="33"/>
      <c r="MET17" s="33"/>
      <c r="MEU17" s="33"/>
      <c r="MEV17" s="33"/>
      <c r="MEW17" s="33"/>
      <c r="MEX17" s="33"/>
      <c r="MEY17" s="33"/>
      <c r="MEZ17" s="33"/>
      <c r="MFA17" s="33"/>
      <c r="MFB17" s="33"/>
      <c r="MFC17" s="33"/>
      <c r="MFD17" s="33"/>
      <c r="MFE17" s="33"/>
      <c r="MFF17" s="33"/>
      <c r="MFG17" s="33"/>
      <c r="MFH17" s="33"/>
      <c r="MFI17" s="33"/>
      <c r="MFJ17" s="33"/>
      <c r="MFK17" s="33"/>
      <c r="MFL17" s="33"/>
      <c r="MFM17" s="33"/>
      <c r="MFN17" s="33"/>
      <c r="MFO17" s="33"/>
      <c r="MFP17" s="33"/>
      <c r="MFQ17" s="33"/>
      <c r="MFR17" s="33"/>
      <c r="MFS17" s="33"/>
      <c r="MFT17" s="33"/>
      <c r="MFU17" s="33"/>
      <c r="MFV17" s="33"/>
      <c r="MFW17" s="33"/>
      <c r="MFX17" s="33"/>
      <c r="MFY17" s="33"/>
      <c r="MFZ17" s="33"/>
      <c r="MGA17" s="33"/>
      <c r="MGB17" s="33"/>
      <c r="MGC17" s="33"/>
      <c r="MGD17" s="33"/>
      <c r="MGE17" s="33"/>
      <c r="MGF17" s="33"/>
      <c r="MGG17" s="33"/>
      <c r="MGH17" s="33"/>
      <c r="MGI17" s="33"/>
      <c r="MGJ17" s="33"/>
      <c r="MGK17" s="33"/>
      <c r="MGL17" s="33"/>
      <c r="MGM17" s="33"/>
      <c r="MGN17" s="33"/>
      <c r="MGO17" s="33"/>
      <c r="MGP17" s="33"/>
      <c r="MGQ17" s="33"/>
      <c r="MGR17" s="33"/>
      <c r="MGS17" s="33"/>
      <c r="MGT17" s="33"/>
      <c r="MGU17" s="33"/>
      <c r="MGV17" s="33"/>
      <c r="MGW17" s="33"/>
      <c r="MGX17" s="33"/>
      <c r="MGY17" s="33"/>
      <c r="MGZ17" s="33"/>
      <c r="MHA17" s="33"/>
      <c r="MHB17" s="33"/>
      <c r="MHC17" s="33"/>
      <c r="MHD17" s="33"/>
      <c r="MHE17" s="33"/>
      <c r="MHF17" s="33"/>
      <c r="MHG17" s="33"/>
      <c r="MHH17" s="33"/>
      <c r="MHI17" s="33"/>
      <c r="MHJ17" s="33"/>
      <c r="MHK17" s="33"/>
      <c r="MHL17" s="33"/>
      <c r="MHM17" s="33"/>
      <c r="MHN17" s="33"/>
      <c r="MHO17" s="33"/>
      <c r="MHP17" s="33"/>
      <c r="MHQ17" s="33"/>
      <c r="MHR17" s="33"/>
      <c r="MHS17" s="33"/>
      <c r="MHT17" s="33"/>
      <c r="MHU17" s="33"/>
      <c r="MHV17" s="33"/>
      <c r="MHW17" s="33"/>
      <c r="MHX17" s="33"/>
      <c r="MHY17" s="33"/>
      <c r="MHZ17" s="33"/>
      <c r="MIA17" s="33"/>
      <c r="MIB17" s="33"/>
      <c r="MIC17" s="33"/>
      <c r="MID17" s="33"/>
      <c r="MIE17" s="33"/>
      <c r="MIF17" s="33"/>
      <c r="MIG17" s="33"/>
      <c r="MIH17" s="33"/>
      <c r="MII17" s="33"/>
      <c r="MIJ17" s="33"/>
      <c r="MIK17" s="33"/>
      <c r="MIL17" s="33"/>
      <c r="MIM17" s="33"/>
      <c r="MIN17" s="33"/>
      <c r="MIO17" s="33"/>
      <c r="MIP17" s="33"/>
      <c r="MIQ17" s="33"/>
      <c r="MIR17" s="33"/>
      <c r="MIS17" s="33"/>
      <c r="MIT17" s="33"/>
      <c r="MIU17" s="33"/>
      <c r="MIV17" s="33"/>
      <c r="MIW17" s="33"/>
      <c r="MIX17" s="33"/>
      <c r="MIY17" s="33"/>
      <c r="MIZ17" s="33"/>
      <c r="MJA17" s="33"/>
      <c r="MJB17" s="33"/>
      <c r="MJC17" s="33"/>
      <c r="MJD17" s="33"/>
      <c r="MJE17" s="33"/>
      <c r="MJF17" s="33"/>
      <c r="MJG17" s="33"/>
      <c r="MJH17" s="33"/>
      <c r="MJI17" s="33"/>
      <c r="MJJ17" s="33"/>
      <c r="MJK17" s="33"/>
      <c r="MJL17" s="33"/>
      <c r="MJM17" s="33"/>
      <c r="MJN17" s="33"/>
      <c r="MJO17" s="33"/>
      <c r="MJP17" s="33"/>
      <c r="MJQ17" s="33"/>
      <c r="MJR17" s="33"/>
      <c r="MJS17" s="33"/>
      <c r="MJT17" s="33"/>
      <c r="MJU17" s="33"/>
      <c r="MJV17" s="33"/>
      <c r="MJW17" s="33"/>
      <c r="MJX17" s="33"/>
      <c r="MJY17" s="33"/>
      <c r="MJZ17" s="33"/>
      <c r="MKA17" s="33"/>
      <c r="MKB17" s="33"/>
      <c r="MKC17" s="33"/>
      <c r="MKD17" s="33"/>
      <c r="MKE17" s="33"/>
      <c r="MKF17" s="33"/>
      <c r="MKG17" s="33"/>
      <c r="MKH17" s="33"/>
      <c r="MKI17" s="33"/>
      <c r="MKJ17" s="33"/>
      <c r="MKK17" s="33"/>
      <c r="MKL17" s="33"/>
      <c r="MKM17" s="33"/>
      <c r="MKN17" s="33"/>
      <c r="MKO17" s="33"/>
      <c r="MKP17" s="33"/>
      <c r="MKQ17" s="33"/>
      <c r="MKR17" s="33"/>
      <c r="MKS17" s="33"/>
      <c r="MKT17" s="33"/>
      <c r="MKU17" s="33"/>
      <c r="MKV17" s="33"/>
      <c r="MKW17" s="33"/>
      <c r="MKX17" s="33"/>
      <c r="MKY17" s="33"/>
      <c r="MKZ17" s="33"/>
      <c r="MLA17" s="33"/>
      <c r="MLB17" s="33"/>
      <c r="MLC17" s="33"/>
      <c r="MLD17" s="33"/>
      <c r="MLE17" s="33"/>
      <c r="MLF17" s="33"/>
      <c r="MLG17" s="33"/>
      <c r="MLH17" s="33"/>
      <c r="MLI17" s="33"/>
      <c r="MLJ17" s="33"/>
      <c r="MLK17" s="33"/>
      <c r="MLL17" s="33"/>
      <c r="MLM17" s="33"/>
      <c r="MLN17" s="33"/>
      <c r="MLO17" s="33"/>
      <c r="MLP17" s="33"/>
      <c r="MLQ17" s="33"/>
      <c r="MLR17" s="33"/>
      <c r="MLS17" s="33"/>
      <c r="MLT17" s="33"/>
      <c r="MLU17" s="33"/>
      <c r="MLV17" s="33"/>
      <c r="MLW17" s="33"/>
      <c r="MLX17" s="33"/>
      <c r="MLY17" s="33"/>
      <c r="MLZ17" s="33"/>
      <c r="MMA17" s="33"/>
      <c r="MMB17" s="33"/>
      <c r="MMC17" s="33"/>
      <c r="MMD17" s="33"/>
      <c r="MME17" s="33"/>
      <c r="MMF17" s="33"/>
      <c r="MMG17" s="33"/>
      <c r="MMH17" s="33"/>
      <c r="MMI17" s="33"/>
      <c r="MMJ17" s="33"/>
      <c r="MMK17" s="33"/>
      <c r="MML17" s="33"/>
      <c r="MMM17" s="33"/>
      <c r="MMN17" s="33"/>
      <c r="MMO17" s="33"/>
      <c r="MMP17" s="33"/>
      <c r="MMQ17" s="33"/>
      <c r="MMR17" s="33"/>
      <c r="MMS17" s="33"/>
      <c r="MMT17" s="33"/>
      <c r="MMU17" s="33"/>
      <c r="MMV17" s="33"/>
      <c r="MMW17" s="33"/>
      <c r="MMX17" s="33"/>
      <c r="MMY17" s="33"/>
      <c r="MMZ17" s="33"/>
      <c r="MNA17" s="33"/>
      <c r="MNB17" s="33"/>
      <c r="MNC17" s="33"/>
      <c r="MND17" s="33"/>
      <c r="MNE17" s="33"/>
      <c r="MNF17" s="33"/>
      <c r="MNG17" s="33"/>
      <c r="MNH17" s="33"/>
      <c r="MNI17" s="33"/>
      <c r="MNJ17" s="33"/>
      <c r="MNK17" s="33"/>
      <c r="MNL17" s="33"/>
      <c r="MNM17" s="33"/>
      <c r="MNN17" s="33"/>
      <c r="MNO17" s="33"/>
      <c r="MNP17" s="33"/>
      <c r="MNQ17" s="33"/>
      <c r="MNR17" s="33"/>
      <c r="MNS17" s="33"/>
      <c r="MNT17" s="33"/>
      <c r="MNU17" s="33"/>
      <c r="MNV17" s="33"/>
      <c r="MNW17" s="33"/>
      <c r="MNX17" s="33"/>
      <c r="MNY17" s="33"/>
      <c r="MNZ17" s="33"/>
      <c r="MOA17" s="33"/>
      <c r="MOB17" s="33"/>
      <c r="MOC17" s="33"/>
      <c r="MOD17" s="33"/>
      <c r="MOE17" s="33"/>
      <c r="MOF17" s="33"/>
      <c r="MOG17" s="33"/>
      <c r="MOH17" s="33"/>
      <c r="MOI17" s="33"/>
      <c r="MOJ17" s="33"/>
      <c r="MOK17" s="33"/>
      <c r="MOL17" s="33"/>
      <c r="MOM17" s="33"/>
      <c r="MON17" s="33"/>
      <c r="MOO17" s="33"/>
      <c r="MOP17" s="33"/>
      <c r="MOQ17" s="33"/>
      <c r="MOR17" s="33"/>
      <c r="MOS17" s="33"/>
      <c r="MOT17" s="33"/>
      <c r="MOU17" s="33"/>
      <c r="MOV17" s="33"/>
      <c r="MOW17" s="33"/>
      <c r="MOX17" s="33"/>
      <c r="MOY17" s="33"/>
      <c r="MOZ17" s="33"/>
      <c r="MPA17" s="33"/>
      <c r="MPB17" s="33"/>
      <c r="MPC17" s="33"/>
      <c r="MPD17" s="33"/>
      <c r="MPE17" s="33"/>
      <c r="MPF17" s="33"/>
      <c r="MPG17" s="33"/>
      <c r="MPH17" s="33"/>
      <c r="MPI17" s="33"/>
      <c r="MPJ17" s="33"/>
      <c r="MPK17" s="33"/>
      <c r="MPL17" s="33"/>
      <c r="MPM17" s="33"/>
      <c r="MPN17" s="33"/>
      <c r="MPO17" s="33"/>
      <c r="MPP17" s="33"/>
      <c r="MPQ17" s="33"/>
      <c r="MPR17" s="33"/>
      <c r="MPS17" s="33"/>
      <c r="MPT17" s="33"/>
      <c r="MPU17" s="33"/>
      <c r="MPV17" s="33"/>
      <c r="MPW17" s="33"/>
      <c r="MPX17" s="33"/>
      <c r="MPY17" s="33"/>
      <c r="MPZ17" s="33"/>
      <c r="MQA17" s="33"/>
      <c r="MQB17" s="33"/>
      <c r="MQC17" s="33"/>
      <c r="MQD17" s="33"/>
      <c r="MQE17" s="33"/>
      <c r="MQF17" s="33"/>
      <c r="MQG17" s="33"/>
      <c r="MQH17" s="33"/>
      <c r="MQI17" s="33"/>
      <c r="MQJ17" s="33"/>
      <c r="MQK17" s="33"/>
      <c r="MQL17" s="33"/>
      <c r="MQM17" s="33"/>
      <c r="MQN17" s="33"/>
      <c r="MQO17" s="33"/>
      <c r="MQP17" s="33"/>
      <c r="MQQ17" s="33"/>
      <c r="MQR17" s="33"/>
      <c r="MQS17" s="33"/>
      <c r="MQT17" s="33"/>
      <c r="MQU17" s="33"/>
      <c r="MQV17" s="33"/>
      <c r="MQW17" s="33"/>
      <c r="MQX17" s="33"/>
      <c r="MQY17" s="33"/>
      <c r="MQZ17" s="33"/>
      <c r="MRA17" s="33"/>
      <c r="MRB17" s="33"/>
      <c r="MRC17" s="33"/>
      <c r="MRD17" s="33"/>
      <c r="MRE17" s="33"/>
      <c r="MRF17" s="33"/>
      <c r="MRG17" s="33"/>
      <c r="MRH17" s="33"/>
      <c r="MRI17" s="33"/>
      <c r="MRJ17" s="33"/>
      <c r="MRK17" s="33"/>
      <c r="MRL17" s="33"/>
      <c r="MRM17" s="33"/>
      <c r="MRN17" s="33"/>
      <c r="MRO17" s="33"/>
      <c r="MRP17" s="33"/>
      <c r="MRQ17" s="33"/>
      <c r="MRR17" s="33"/>
      <c r="MRS17" s="33"/>
      <c r="MRT17" s="33"/>
      <c r="MRU17" s="33"/>
      <c r="MRV17" s="33"/>
      <c r="MRW17" s="33"/>
      <c r="MRX17" s="33"/>
      <c r="MRY17" s="33"/>
      <c r="MRZ17" s="33"/>
      <c r="MSA17" s="33"/>
      <c r="MSB17" s="33"/>
      <c r="MSC17" s="33"/>
      <c r="MSD17" s="33"/>
      <c r="MSE17" s="33"/>
      <c r="MSF17" s="33"/>
      <c r="MSG17" s="33"/>
      <c r="MSH17" s="33"/>
      <c r="MSI17" s="33"/>
      <c r="MSJ17" s="33"/>
      <c r="MSK17" s="33"/>
      <c r="MSL17" s="33"/>
      <c r="MSM17" s="33"/>
      <c r="MSN17" s="33"/>
      <c r="MSO17" s="33"/>
      <c r="MSP17" s="33"/>
      <c r="MSQ17" s="33"/>
      <c r="MSR17" s="33"/>
      <c r="MSS17" s="33"/>
      <c r="MST17" s="33"/>
      <c r="MSU17" s="33"/>
      <c r="MSV17" s="33"/>
      <c r="MSW17" s="33"/>
      <c r="MSX17" s="33"/>
      <c r="MSY17" s="33"/>
      <c r="MSZ17" s="33"/>
      <c r="MTA17" s="33"/>
      <c r="MTB17" s="33"/>
      <c r="MTC17" s="33"/>
      <c r="MTD17" s="33"/>
      <c r="MTE17" s="33"/>
      <c r="MTF17" s="33"/>
      <c r="MTG17" s="33"/>
      <c r="MTH17" s="33"/>
      <c r="MTI17" s="33"/>
      <c r="MTJ17" s="33"/>
      <c r="MTK17" s="33"/>
      <c r="MTL17" s="33"/>
      <c r="MTM17" s="33"/>
      <c r="MTN17" s="33"/>
      <c r="MTO17" s="33"/>
      <c r="MTP17" s="33"/>
      <c r="MTQ17" s="33"/>
      <c r="MTR17" s="33"/>
      <c r="MTS17" s="33"/>
      <c r="MTT17" s="33"/>
      <c r="MTU17" s="33"/>
      <c r="MTV17" s="33"/>
      <c r="MTW17" s="33"/>
      <c r="MTX17" s="33"/>
      <c r="MTY17" s="33"/>
      <c r="MTZ17" s="33"/>
      <c r="MUA17" s="33"/>
      <c r="MUB17" s="33"/>
      <c r="MUC17" s="33"/>
      <c r="MUD17" s="33"/>
      <c r="MUE17" s="33"/>
      <c r="MUF17" s="33"/>
      <c r="MUG17" s="33"/>
      <c r="MUH17" s="33"/>
      <c r="MUI17" s="33"/>
      <c r="MUJ17" s="33"/>
      <c r="MUK17" s="33"/>
      <c r="MUL17" s="33"/>
      <c r="MUM17" s="33"/>
      <c r="MUN17" s="33"/>
      <c r="MUO17" s="33"/>
      <c r="MUP17" s="33"/>
      <c r="MUQ17" s="33"/>
      <c r="MUR17" s="33"/>
      <c r="MUS17" s="33"/>
      <c r="MUT17" s="33"/>
      <c r="MUU17" s="33"/>
      <c r="MUV17" s="33"/>
      <c r="MUW17" s="33"/>
      <c r="MUX17" s="33"/>
      <c r="MUY17" s="33"/>
      <c r="MUZ17" s="33"/>
      <c r="MVA17" s="33"/>
      <c r="MVB17" s="33"/>
      <c r="MVC17" s="33"/>
      <c r="MVD17" s="33"/>
      <c r="MVE17" s="33"/>
      <c r="MVF17" s="33"/>
      <c r="MVG17" s="33"/>
      <c r="MVH17" s="33"/>
      <c r="MVI17" s="33"/>
      <c r="MVJ17" s="33"/>
      <c r="MVK17" s="33"/>
      <c r="MVL17" s="33"/>
      <c r="MVM17" s="33"/>
      <c r="MVN17" s="33"/>
      <c r="MVO17" s="33"/>
      <c r="MVP17" s="33"/>
      <c r="MVQ17" s="33"/>
      <c r="MVR17" s="33"/>
      <c r="MVS17" s="33"/>
      <c r="MVT17" s="33"/>
      <c r="MVU17" s="33"/>
      <c r="MVV17" s="33"/>
      <c r="MVW17" s="33"/>
      <c r="MVX17" s="33"/>
      <c r="MVY17" s="33"/>
      <c r="MVZ17" s="33"/>
      <c r="MWA17" s="33"/>
      <c r="MWB17" s="33"/>
      <c r="MWC17" s="33"/>
      <c r="MWD17" s="33"/>
      <c r="MWE17" s="33"/>
      <c r="MWF17" s="33"/>
      <c r="MWG17" s="33"/>
      <c r="MWH17" s="33"/>
      <c r="MWI17" s="33"/>
      <c r="MWJ17" s="33"/>
      <c r="MWK17" s="33"/>
      <c r="MWL17" s="33"/>
      <c r="MWM17" s="33"/>
      <c r="MWN17" s="33"/>
      <c r="MWO17" s="33"/>
      <c r="MWP17" s="33"/>
      <c r="MWQ17" s="33"/>
      <c r="MWR17" s="33"/>
      <c r="MWS17" s="33"/>
      <c r="MWT17" s="33"/>
      <c r="MWU17" s="33"/>
      <c r="MWV17" s="33"/>
      <c r="MWW17" s="33"/>
      <c r="MWX17" s="33"/>
      <c r="MWY17" s="33"/>
      <c r="MWZ17" s="33"/>
      <c r="MXA17" s="33"/>
      <c r="MXB17" s="33"/>
      <c r="MXC17" s="33"/>
      <c r="MXD17" s="33"/>
      <c r="MXE17" s="33"/>
      <c r="MXF17" s="33"/>
      <c r="MXG17" s="33"/>
      <c r="MXH17" s="33"/>
      <c r="MXI17" s="33"/>
      <c r="MXJ17" s="33"/>
      <c r="MXK17" s="33"/>
      <c r="MXL17" s="33"/>
      <c r="MXM17" s="33"/>
      <c r="MXN17" s="33"/>
      <c r="MXO17" s="33"/>
      <c r="MXP17" s="33"/>
      <c r="MXQ17" s="33"/>
      <c r="MXR17" s="33"/>
      <c r="MXS17" s="33"/>
      <c r="MXT17" s="33"/>
      <c r="MXU17" s="33"/>
      <c r="MXV17" s="33"/>
      <c r="MXW17" s="33"/>
      <c r="MXX17" s="33"/>
      <c r="MXY17" s="33"/>
      <c r="MXZ17" s="33"/>
      <c r="MYA17" s="33"/>
      <c r="MYB17" s="33"/>
      <c r="MYC17" s="33"/>
      <c r="MYD17" s="33"/>
      <c r="MYE17" s="33"/>
      <c r="MYF17" s="33"/>
      <c r="MYG17" s="33"/>
      <c r="MYH17" s="33"/>
      <c r="MYI17" s="33"/>
      <c r="MYJ17" s="33"/>
      <c r="MYK17" s="33"/>
      <c r="MYL17" s="33"/>
      <c r="MYM17" s="33"/>
      <c r="MYN17" s="33"/>
      <c r="MYO17" s="33"/>
      <c r="MYP17" s="33"/>
      <c r="MYQ17" s="33"/>
      <c r="MYR17" s="33"/>
      <c r="MYS17" s="33"/>
      <c r="MYT17" s="33"/>
      <c r="MYU17" s="33"/>
      <c r="MYV17" s="33"/>
      <c r="MYW17" s="33"/>
      <c r="MYX17" s="33"/>
      <c r="MYY17" s="33"/>
      <c r="MYZ17" s="33"/>
      <c r="MZA17" s="33"/>
      <c r="MZB17" s="33"/>
      <c r="MZC17" s="33"/>
      <c r="MZD17" s="33"/>
      <c r="MZE17" s="33"/>
      <c r="MZF17" s="33"/>
      <c r="MZG17" s="33"/>
      <c r="MZH17" s="33"/>
      <c r="MZI17" s="33"/>
      <c r="MZJ17" s="33"/>
      <c r="MZK17" s="33"/>
      <c r="MZL17" s="33"/>
      <c r="MZM17" s="33"/>
      <c r="MZN17" s="33"/>
      <c r="MZO17" s="33"/>
      <c r="MZP17" s="33"/>
      <c r="MZQ17" s="33"/>
      <c r="MZR17" s="33"/>
      <c r="MZS17" s="33"/>
      <c r="MZT17" s="33"/>
      <c r="MZU17" s="33"/>
      <c r="MZV17" s="33"/>
      <c r="MZW17" s="33"/>
      <c r="MZX17" s="33"/>
      <c r="MZY17" s="33"/>
      <c r="MZZ17" s="33"/>
      <c r="NAA17" s="33"/>
      <c r="NAB17" s="33"/>
      <c r="NAC17" s="33"/>
      <c r="NAD17" s="33"/>
      <c r="NAE17" s="33"/>
      <c r="NAF17" s="33"/>
      <c r="NAG17" s="33"/>
      <c r="NAH17" s="33"/>
      <c r="NAI17" s="33"/>
      <c r="NAJ17" s="33"/>
      <c r="NAK17" s="33"/>
      <c r="NAL17" s="33"/>
      <c r="NAM17" s="33"/>
      <c r="NAN17" s="33"/>
      <c r="NAO17" s="33"/>
      <c r="NAP17" s="33"/>
      <c r="NAQ17" s="33"/>
      <c r="NAR17" s="33"/>
      <c r="NAS17" s="33"/>
      <c r="NAT17" s="33"/>
      <c r="NAU17" s="33"/>
      <c r="NAV17" s="33"/>
      <c r="NAW17" s="33"/>
      <c r="NAX17" s="33"/>
      <c r="NAY17" s="33"/>
      <c r="NAZ17" s="33"/>
      <c r="NBA17" s="33"/>
      <c r="NBB17" s="33"/>
      <c r="NBC17" s="33"/>
      <c r="NBD17" s="33"/>
      <c r="NBE17" s="33"/>
      <c r="NBF17" s="33"/>
      <c r="NBG17" s="33"/>
      <c r="NBH17" s="33"/>
      <c r="NBI17" s="33"/>
      <c r="NBJ17" s="33"/>
      <c r="NBK17" s="33"/>
      <c r="NBL17" s="33"/>
      <c r="NBM17" s="33"/>
      <c r="NBN17" s="33"/>
      <c r="NBO17" s="33"/>
      <c r="NBP17" s="33"/>
      <c r="NBQ17" s="33"/>
      <c r="NBR17" s="33"/>
      <c r="NBS17" s="33"/>
      <c r="NBT17" s="33"/>
      <c r="NBU17" s="33"/>
      <c r="NBV17" s="33"/>
      <c r="NBW17" s="33"/>
      <c r="NBX17" s="33"/>
      <c r="NBY17" s="33"/>
      <c r="NBZ17" s="33"/>
      <c r="NCA17" s="33"/>
      <c r="NCB17" s="33"/>
      <c r="NCC17" s="33"/>
      <c r="NCD17" s="33"/>
      <c r="NCE17" s="33"/>
      <c r="NCF17" s="33"/>
      <c r="NCG17" s="33"/>
      <c r="NCH17" s="33"/>
      <c r="NCI17" s="33"/>
      <c r="NCJ17" s="33"/>
      <c r="NCK17" s="33"/>
      <c r="NCL17" s="33"/>
      <c r="NCM17" s="33"/>
      <c r="NCN17" s="33"/>
      <c r="NCO17" s="33"/>
      <c r="NCP17" s="33"/>
      <c r="NCQ17" s="33"/>
      <c r="NCR17" s="33"/>
      <c r="NCS17" s="33"/>
      <c r="NCT17" s="33"/>
      <c r="NCU17" s="33"/>
      <c r="NCV17" s="33"/>
      <c r="NCW17" s="33"/>
      <c r="NCX17" s="33"/>
      <c r="NCY17" s="33"/>
      <c r="NCZ17" s="33"/>
      <c r="NDA17" s="33"/>
      <c r="NDB17" s="33"/>
      <c r="NDC17" s="33"/>
      <c r="NDD17" s="33"/>
      <c r="NDE17" s="33"/>
      <c r="NDF17" s="33"/>
      <c r="NDG17" s="33"/>
      <c r="NDH17" s="33"/>
      <c r="NDI17" s="33"/>
      <c r="NDJ17" s="33"/>
      <c r="NDK17" s="33"/>
      <c r="NDL17" s="33"/>
      <c r="NDM17" s="33"/>
      <c r="NDN17" s="33"/>
      <c r="NDO17" s="33"/>
      <c r="NDP17" s="33"/>
      <c r="NDQ17" s="33"/>
      <c r="NDR17" s="33"/>
      <c r="NDS17" s="33"/>
      <c r="NDT17" s="33"/>
      <c r="NDU17" s="33"/>
      <c r="NDV17" s="33"/>
      <c r="NDW17" s="33"/>
      <c r="NDX17" s="33"/>
      <c r="NDY17" s="33"/>
      <c r="NDZ17" s="33"/>
      <c r="NEA17" s="33"/>
      <c r="NEB17" s="33"/>
      <c r="NEC17" s="33"/>
      <c r="NED17" s="33"/>
      <c r="NEE17" s="33"/>
      <c r="NEF17" s="33"/>
      <c r="NEG17" s="33"/>
      <c r="NEH17" s="33"/>
      <c r="NEI17" s="33"/>
      <c r="NEJ17" s="33"/>
      <c r="NEK17" s="33"/>
      <c r="NEL17" s="33"/>
      <c r="NEM17" s="33"/>
      <c r="NEN17" s="33"/>
      <c r="NEO17" s="33"/>
      <c r="NEP17" s="33"/>
      <c r="NEQ17" s="33"/>
      <c r="NER17" s="33"/>
      <c r="NES17" s="33"/>
      <c r="NET17" s="33"/>
      <c r="NEU17" s="33"/>
      <c r="NEV17" s="33"/>
      <c r="NEW17" s="33"/>
      <c r="NEX17" s="33"/>
      <c r="NEY17" s="33"/>
      <c r="NEZ17" s="33"/>
      <c r="NFA17" s="33"/>
      <c r="NFB17" s="33"/>
      <c r="NFC17" s="33"/>
      <c r="NFD17" s="33"/>
      <c r="NFE17" s="33"/>
      <c r="NFF17" s="33"/>
      <c r="NFG17" s="33"/>
      <c r="NFH17" s="33"/>
      <c r="NFI17" s="33"/>
      <c r="NFJ17" s="33"/>
      <c r="NFK17" s="33"/>
      <c r="NFL17" s="33"/>
      <c r="NFM17" s="33"/>
      <c r="NFN17" s="33"/>
      <c r="NFO17" s="33"/>
      <c r="NFP17" s="33"/>
      <c r="NFQ17" s="33"/>
      <c r="NFR17" s="33"/>
      <c r="NFS17" s="33"/>
      <c r="NFT17" s="33"/>
      <c r="NFU17" s="33"/>
      <c r="NFV17" s="33"/>
      <c r="NFW17" s="33"/>
      <c r="NFX17" s="33"/>
      <c r="NFY17" s="33"/>
      <c r="NFZ17" s="33"/>
      <c r="NGA17" s="33"/>
      <c r="NGB17" s="33"/>
      <c r="NGC17" s="33"/>
      <c r="NGD17" s="33"/>
      <c r="NGE17" s="33"/>
      <c r="NGF17" s="33"/>
      <c r="NGG17" s="33"/>
      <c r="NGH17" s="33"/>
      <c r="NGI17" s="33"/>
      <c r="NGJ17" s="33"/>
      <c r="NGK17" s="33"/>
      <c r="NGL17" s="33"/>
      <c r="NGM17" s="33"/>
      <c r="NGN17" s="33"/>
      <c r="NGO17" s="33"/>
      <c r="NGP17" s="33"/>
      <c r="NGQ17" s="33"/>
      <c r="NGR17" s="33"/>
      <c r="NGS17" s="33"/>
      <c r="NGT17" s="33"/>
      <c r="NGU17" s="33"/>
      <c r="NGV17" s="33"/>
      <c r="NGW17" s="33"/>
      <c r="NGX17" s="33"/>
      <c r="NGY17" s="33"/>
      <c r="NGZ17" s="33"/>
      <c r="NHA17" s="33"/>
      <c r="NHB17" s="33"/>
      <c r="NHC17" s="33"/>
      <c r="NHD17" s="33"/>
      <c r="NHE17" s="33"/>
      <c r="NHF17" s="33"/>
      <c r="NHG17" s="33"/>
      <c r="NHH17" s="33"/>
      <c r="NHI17" s="33"/>
      <c r="NHJ17" s="33"/>
      <c r="NHK17" s="33"/>
      <c r="NHL17" s="33"/>
      <c r="NHM17" s="33"/>
      <c r="NHN17" s="33"/>
      <c r="NHO17" s="33"/>
      <c r="NHP17" s="33"/>
      <c r="NHQ17" s="33"/>
      <c r="NHR17" s="33"/>
      <c r="NHS17" s="33"/>
      <c r="NHT17" s="33"/>
      <c r="NHU17" s="33"/>
      <c r="NHV17" s="33"/>
      <c r="NHW17" s="33"/>
      <c r="NHX17" s="33"/>
      <c r="NHY17" s="33"/>
      <c r="NHZ17" s="33"/>
      <c r="NIA17" s="33"/>
      <c r="NIB17" s="33"/>
      <c r="NIC17" s="33"/>
      <c r="NID17" s="33"/>
      <c r="NIE17" s="33"/>
      <c r="NIF17" s="33"/>
      <c r="NIG17" s="33"/>
      <c r="NIH17" s="33"/>
      <c r="NII17" s="33"/>
      <c r="NIJ17" s="33"/>
      <c r="NIK17" s="33"/>
      <c r="NIL17" s="33"/>
      <c r="NIM17" s="33"/>
      <c r="NIN17" s="33"/>
      <c r="NIO17" s="33"/>
      <c r="NIP17" s="33"/>
      <c r="NIQ17" s="33"/>
      <c r="NIR17" s="33"/>
      <c r="NIS17" s="33"/>
      <c r="NIT17" s="33"/>
      <c r="NIU17" s="33"/>
      <c r="NIV17" s="33"/>
      <c r="NIW17" s="33"/>
      <c r="NIX17" s="33"/>
      <c r="NIY17" s="33"/>
      <c r="NIZ17" s="33"/>
      <c r="NJA17" s="33"/>
      <c r="NJB17" s="33"/>
      <c r="NJC17" s="33"/>
      <c r="NJD17" s="33"/>
      <c r="NJE17" s="33"/>
      <c r="NJF17" s="33"/>
      <c r="NJG17" s="33"/>
      <c r="NJH17" s="33"/>
      <c r="NJI17" s="33"/>
      <c r="NJJ17" s="33"/>
      <c r="NJK17" s="33"/>
      <c r="NJL17" s="33"/>
      <c r="NJM17" s="33"/>
      <c r="NJN17" s="33"/>
      <c r="NJO17" s="33"/>
      <c r="NJP17" s="33"/>
      <c r="NJQ17" s="33"/>
      <c r="NJR17" s="33"/>
      <c r="NJS17" s="33"/>
      <c r="NJT17" s="33"/>
      <c r="NJU17" s="33"/>
      <c r="NJV17" s="33"/>
      <c r="NJW17" s="33"/>
      <c r="NJX17" s="33"/>
      <c r="NJY17" s="33"/>
      <c r="NJZ17" s="33"/>
      <c r="NKA17" s="33"/>
      <c r="NKB17" s="33"/>
      <c r="NKC17" s="33"/>
      <c r="NKD17" s="33"/>
      <c r="NKE17" s="33"/>
      <c r="NKF17" s="33"/>
      <c r="NKG17" s="33"/>
      <c r="NKH17" s="33"/>
      <c r="NKI17" s="33"/>
      <c r="NKJ17" s="33"/>
      <c r="NKK17" s="33"/>
      <c r="NKL17" s="33"/>
      <c r="NKM17" s="33"/>
      <c r="NKN17" s="33"/>
      <c r="NKO17" s="33"/>
      <c r="NKP17" s="33"/>
      <c r="NKQ17" s="33"/>
      <c r="NKR17" s="33"/>
      <c r="NKS17" s="33"/>
      <c r="NKT17" s="33"/>
      <c r="NKU17" s="33"/>
      <c r="NKV17" s="33"/>
      <c r="NKW17" s="33"/>
      <c r="NKX17" s="33"/>
      <c r="NKY17" s="33"/>
      <c r="NKZ17" s="33"/>
      <c r="NLA17" s="33"/>
      <c r="NLB17" s="33"/>
      <c r="NLC17" s="33"/>
      <c r="NLD17" s="33"/>
      <c r="NLE17" s="33"/>
      <c r="NLF17" s="33"/>
      <c r="NLG17" s="33"/>
      <c r="NLH17" s="33"/>
      <c r="NLI17" s="33"/>
      <c r="NLJ17" s="33"/>
      <c r="NLK17" s="33"/>
      <c r="NLL17" s="33"/>
      <c r="NLM17" s="33"/>
      <c r="NLN17" s="33"/>
      <c r="NLO17" s="33"/>
      <c r="NLP17" s="33"/>
      <c r="NLQ17" s="33"/>
      <c r="NLR17" s="33"/>
      <c r="NLS17" s="33"/>
      <c r="NLT17" s="33"/>
      <c r="NLU17" s="33"/>
      <c r="NLV17" s="33"/>
      <c r="NLW17" s="33"/>
      <c r="NLX17" s="33"/>
      <c r="NLY17" s="33"/>
      <c r="NLZ17" s="33"/>
      <c r="NMA17" s="33"/>
      <c r="NMB17" s="33"/>
      <c r="NMC17" s="33"/>
      <c r="NMD17" s="33"/>
      <c r="NME17" s="33"/>
      <c r="NMF17" s="33"/>
      <c r="NMG17" s="33"/>
      <c r="NMH17" s="33"/>
      <c r="NMI17" s="33"/>
      <c r="NMJ17" s="33"/>
      <c r="NMK17" s="33"/>
      <c r="NML17" s="33"/>
      <c r="NMM17" s="33"/>
      <c r="NMN17" s="33"/>
      <c r="NMO17" s="33"/>
      <c r="NMP17" s="33"/>
      <c r="NMQ17" s="33"/>
      <c r="NMR17" s="33"/>
      <c r="NMS17" s="33"/>
      <c r="NMT17" s="33"/>
      <c r="NMU17" s="33"/>
      <c r="NMV17" s="33"/>
      <c r="NMW17" s="33"/>
      <c r="NMX17" s="33"/>
      <c r="NMY17" s="33"/>
      <c r="NMZ17" s="33"/>
      <c r="NNA17" s="33"/>
      <c r="NNB17" s="33"/>
      <c r="NNC17" s="33"/>
      <c r="NND17" s="33"/>
      <c r="NNE17" s="33"/>
      <c r="NNF17" s="33"/>
      <c r="NNG17" s="33"/>
      <c r="NNH17" s="33"/>
      <c r="NNI17" s="33"/>
      <c r="NNJ17" s="33"/>
      <c r="NNK17" s="33"/>
      <c r="NNL17" s="33"/>
      <c r="NNM17" s="33"/>
      <c r="NNN17" s="33"/>
      <c r="NNO17" s="33"/>
      <c r="NNP17" s="33"/>
      <c r="NNQ17" s="33"/>
      <c r="NNR17" s="33"/>
      <c r="NNS17" s="33"/>
      <c r="NNT17" s="33"/>
      <c r="NNU17" s="33"/>
      <c r="NNV17" s="33"/>
      <c r="NNW17" s="33"/>
      <c r="NNX17" s="33"/>
      <c r="NNY17" s="33"/>
      <c r="NNZ17" s="33"/>
      <c r="NOA17" s="33"/>
      <c r="NOB17" s="33"/>
      <c r="NOC17" s="33"/>
      <c r="NOD17" s="33"/>
      <c r="NOE17" s="33"/>
      <c r="NOF17" s="33"/>
      <c r="NOG17" s="33"/>
      <c r="NOH17" s="33"/>
      <c r="NOI17" s="33"/>
      <c r="NOJ17" s="33"/>
      <c r="NOK17" s="33"/>
      <c r="NOL17" s="33"/>
      <c r="NOM17" s="33"/>
      <c r="NON17" s="33"/>
      <c r="NOO17" s="33"/>
      <c r="NOP17" s="33"/>
      <c r="NOQ17" s="33"/>
      <c r="NOR17" s="33"/>
      <c r="NOS17" s="33"/>
      <c r="NOT17" s="33"/>
      <c r="NOU17" s="33"/>
      <c r="NOV17" s="33"/>
      <c r="NOW17" s="33"/>
      <c r="NOX17" s="33"/>
      <c r="NOY17" s="33"/>
      <c r="NOZ17" s="33"/>
      <c r="NPA17" s="33"/>
      <c r="NPB17" s="33"/>
      <c r="NPC17" s="33"/>
      <c r="NPD17" s="33"/>
      <c r="NPE17" s="33"/>
      <c r="NPF17" s="33"/>
      <c r="NPG17" s="33"/>
      <c r="NPH17" s="33"/>
      <c r="NPI17" s="33"/>
      <c r="NPJ17" s="33"/>
      <c r="NPK17" s="33"/>
      <c r="NPL17" s="33"/>
      <c r="NPM17" s="33"/>
      <c r="NPN17" s="33"/>
      <c r="NPO17" s="33"/>
      <c r="NPP17" s="33"/>
      <c r="NPQ17" s="33"/>
      <c r="NPR17" s="33"/>
      <c r="NPS17" s="33"/>
      <c r="NPT17" s="33"/>
      <c r="NPU17" s="33"/>
      <c r="NPV17" s="33"/>
      <c r="NPW17" s="33"/>
      <c r="NPX17" s="33"/>
      <c r="NPY17" s="33"/>
      <c r="NPZ17" s="33"/>
      <c r="NQA17" s="33"/>
      <c r="NQB17" s="33"/>
      <c r="NQC17" s="33"/>
      <c r="NQD17" s="33"/>
      <c r="NQE17" s="33"/>
      <c r="NQF17" s="33"/>
      <c r="NQG17" s="33"/>
      <c r="NQH17" s="33"/>
      <c r="NQI17" s="33"/>
      <c r="NQJ17" s="33"/>
      <c r="NQK17" s="33"/>
      <c r="NQL17" s="33"/>
      <c r="NQM17" s="33"/>
      <c r="NQN17" s="33"/>
      <c r="NQO17" s="33"/>
      <c r="NQP17" s="33"/>
      <c r="NQQ17" s="33"/>
      <c r="NQR17" s="33"/>
      <c r="NQS17" s="33"/>
      <c r="NQT17" s="33"/>
      <c r="NQU17" s="33"/>
      <c r="NQV17" s="33"/>
      <c r="NQW17" s="33"/>
      <c r="NQX17" s="33"/>
      <c r="NQY17" s="33"/>
      <c r="NQZ17" s="33"/>
      <c r="NRA17" s="33"/>
      <c r="NRB17" s="33"/>
      <c r="NRC17" s="33"/>
      <c r="NRD17" s="33"/>
      <c r="NRE17" s="33"/>
      <c r="NRF17" s="33"/>
      <c r="NRG17" s="33"/>
      <c r="NRH17" s="33"/>
      <c r="NRI17" s="33"/>
      <c r="NRJ17" s="33"/>
      <c r="NRK17" s="33"/>
      <c r="NRL17" s="33"/>
      <c r="NRM17" s="33"/>
      <c r="NRN17" s="33"/>
      <c r="NRO17" s="33"/>
      <c r="NRP17" s="33"/>
      <c r="NRQ17" s="33"/>
      <c r="NRR17" s="33"/>
      <c r="NRS17" s="33"/>
      <c r="NRT17" s="33"/>
      <c r="NRU17" s="33"/>
      <c r="NRV17" s="33"/>
      <c r="NRW17" s="33"/>
      <c r="NRX17" s="33"/>
      <c r="NRY17" s="33"/>
      <c r="NRZ17" s="33"/>
      <c r="NSA17" s="33"/>
      <c r="NSB17" s="33"/>
      <c r="NSC17" s="33"/>
      <c r="NSD17" s="33"/>
      <c r="NSE17" s="33"/>
      <c r="NSF17" s="33"/>
      <c r="NSG17" s="33"/>
      <c r="NSH17" s="33"/>
      <c r="NSI17" s="33"/>
      <c r="NSJ17" s="33"/>
      <c r="NSK17" s="33"/>
      <c r="NSL17" s="33"/>
      <c r="NSM17" s="33"/>
      <c r="NSN17" s="33"/>
      <c r="NSO17" s="33"/>
      <c r="NSP17" s="33"/>
      <c r="NSQ17" s="33"/>
      <c r="NSR17" s="33"/>
      <c r="NSS17" s="33"/>
      <c r="NST17" s="33"/>
      <c r="NSU17" s="33"/>
      <c r="NSV17" s="33"/>
      <c r="NSW17" s="33"/>
      <c r="NSX17" s="33"/>
      <c r="NSY17" s="33"/>
      <c r="NSZ17" s="33"/>
      <c r="NTA17" s="33"/>
      <c r="NTB17" s="33"/>
      <c r="NTC17" s="33"/>
      <c r="NTD17" s="33"/>
      <c r="NTE17" s="33"/>
      <c r="NTF17" s="33"/>
      <c r="NTG17" s="33"/>
      <c r="NTH17" s="33"/>
      <c r="NTI17" s="33"/>
      <c r="NTJ17" s="33"/>
      <c r="NTK17" s="33"/>
      <c r="NTL17" s="33"/>
      <c r="NTM17" s="33"/>
      <c r="NTN17" s="33"/>
      <c r="NTO17" s="33"/>
      <c r="NTP17" s="33"/>
      <c r="NTQ17" s="33"/>
      <c r="NTR17" s="33"/>
      <c r="NTS17" s="33"/>
      <c r="NTT17" s="33"/>
      <c r="NTU17" s="33"/>
      <c r="NTV17" s="33"/>
      <c r="NTW17" s="33"/>
      <c r="NTX17" s="33"/>
      <c r="NTY17" s="33"/>
      <c r="NTZ17" s="33"/>
      <c r="NUA17" s="33"/>
      <c r="NUB17" s="33"/>
      <c r="NUC17" s="33"/>
      <c r="NUD17" s="33"/>
      <c r="NUE17" s="33"/>
      <c r="NUF17" s="33"/>
      <c r="NUG17" s="33"/>
      <c r="NUH17" s="33"/>
      <c r="NUI17" s="33"/>
      <c r="NUJ17" s="33"/>
      <c r="NUK17" s="33"/>
      <c r="NUL17" s="33"/>
      <c r="NUM17" s="33"/>
      <c r="NUN17" s="33"/>
      <c r="NUO17" s="33"/>
      <c r="NUP17" s="33"/>
      <c r="NUQ17" s="33"/>
      <c r="NUR17" s="33"/>
      <c r="NUS17" s="33"/>
      <c r="NUT17" s="33"/>
      <c r="NUU17" s="33"/>
      <c r="NUV17" s="33"/>
      <c r="NUW17" s="33"/>
      <c r="NUX17" s="33"/>
      <c r="NUY17" s="33"/>
      <c r="NUZ17" s="33"/>
      <c r="NVA17" s="33"/>
      <c r="NVB17" s="33"/>
      <c r="NVC17" s="33"/>
      <c r="NVD17" s="33"/>
      <c r="NVE17" s="33"/>
      <c r="NVF17" s="33"/>
      <c r="NVG17" s="33"/>
      <c r="NVH17" s="33"/>
      <c r="NVI17" s="33"/>
      <c r="NVJ17" s="33"/>
      <c r="NVK17" s="33"/>
      <c r="NVL17" s="33"/>
      <c r="NVM17" s="33"/>
      <c r="NVN17" s="33"/>
      <c r="NVO17" s="33"/>
      <c r="NVP17" s="33"/>
      <c r="NVQ17" s="33"/>
      <c r="NVR17" s="33"/>
      <c r="NVS17" s="33"/>
      <c r="NVT17" s="33"/>
      <c r="NVU17" s="33"/>
      <c r="NVV17" s="33"/>
      <c r="NVW17" s="33"/>
      <c r="NVX17" s="33"/>
      <c r="NVY17" s="33"/>
      <c r="NVZ17" s="33"/>
      <c r="NWA17" s="33"/>
      <c r="NWB17" s="33"/>
      <c r="NWC17" s="33"/>
      <c r="NWD17" s="33"/>
      <c r="NWE17" s="33"/>
      <c r="NWF17" s="33"/>
      <c r="NWG17" s="33"/>
      <c r="NWH17" s="33"/>
      <c r="NWI17" s="33"/>
      <c r="NWJ17" s="33"/>
      <c r="NWK17" s="33"/>
      <c r="NWL17" s="33"/>
      <c r="NWM17" s="33"/>
      <c r="NWN17" s="33"/>
      <c r="NWO17" s="33"/>
      <c r="NWP17" s="33"/>
      <c r="NWQ17" s="33"/>
      <c r="NWR17" s="33"/>
      <c r="NWS17" s="33"/>
      <c r="NWT17" s="33"/>
      <c r="NWU17" s="33"/>
      <c r="NWV17" s="33"/>
      <c r="NWW17" s="33"/>
      <c r="NWX17" s="33"/>
      <c r="NWY17" s="33"/>
      <c r="NWZ17" s="33"/>
      <c r="NXA17" s="33"/>
      <c r="NXB17" s="33"/>
      <c r="NXC17" s="33"/>
      <c r="NXD17" s="33"/>
      <c r="NXE17" s="33"/>
      <c r="NXF17" s="33"/>
      <c r="NXG17" s="33"/>
      <c r="NXH17" s="33"/>
      <c r="NXI17" s="33"/>
      <c r="NXJ17" s="33"/>
      <c r="NXK17" s="33"/>
      <c r="NXL17" s="33"/>
      <c r="NXM17" s="33"/>
      <c r="NXN17" s="33"/>
      <c r="NXO17" s="33"/>
      <c r="NXP17" s="33"/>
      <c r="NXQ17" s="33"/>
      <c r="NXR17" s="33"/>
      <c r="NXS17" s="33"/>
      <c r="NXT17" s="33"/>
      <c r="NXU17" s="33"/>
      <c r="NXV17" s="33"/>
      <c r="NXW17" s="33"/>
      <c r="NXX17" s="33"/>
      <c r="NXY17" s="33"/>
      <c r="NXZ17" s="33"/>
      <c r="NYA17" s="33"/>
      <c r="NYB17" s="33"/>
      <c r="NYC17" s="33"/>
      <c r="NYD17" s="33"/>
      <c r="NYE17" s="33"/>
      <c r="NYF17" s="33"/>
      <c r="NYG17" s="33"/>
      <c r="NYH17" s="33"/>
      <c r="NYI17" s="33"/>
      <c r="NYJ17" s="33"/>
      <c r="NYK17" s="33"/>
      <c r="NYL17" s="33"/>
      <c r="NYM17" s="33"/>
      <c r="NYN17" s="33"/>
      <c r="NYO17" s="33"/>
      <c r="NYP17" s="33"/>
      <c r="NYQ17" s="33"/>
      <c r="NYR17" s="33"/>
      <c r="NYS17" s="33"/>
      <c r="NYT17" s="33"/>
      <c r="NYU17" s="33"/>
      <c r="NYV17" s="33"/>
      <c r="NYW17" s="33"/>
      <c r="NYX17" s="33"/>
      <c r="NYY17" s="33"/>
      <c r="NYZ17" s="33"/>
      <c r="NZA17" s="33"/>
      <c r="NZB17" s="33"/>
      <c r="NZC17" s="33"/>
      <c r="NZD17" s="33"/>
      <c r="NZE17" s="33"/>
      <c r="NZF17" s="33"/>
      <c r="NZG17" s="33"/>
      <c r="NZH17" s="33"/>
      <c r="NZI17" s="33"/>
      <c r="NZJ17" s="33"/>
      <c r="NZK17" s="33"/>
      <c r="NZL17" s="33"/>
      <c r="NZM17" s="33"/>
      <c r="NZN17" s="33"/>
      <c r="NZO17" s="33"/>
      <c r="NZP17" s="33"/>
      <c r="NZQ17" s="33"/>
      <c r="NZR17" s="33"/>
      <c r="NZS17" s="33"/>
      <c r="NZT17" s="33"/>
      <c r="NZU17" s="33"/>
      <c r="NZV17" s="33"/>
      <c r="NZW17" s="33"/>
      <c r="NZX17" s="33"/>
      <c r="NZY17" s="33"/>
      <c r="NZZ17" s="33"/>
      <c r="OAA17" s="33"/>
      <c r="OAB17" s="33"/>
      <c r="OAC17" s="33"/>
      <c r="OAD17" s="33"/>
      <c r="OAE17" s="33"/>
      <c r="OAF17" s="33"/>
      <c r="OAG17" s="33"/>
      <c r="OAH17" s="33"/>
      <c r="OAI17" s="33"/>
      <c r="OAJ17" s="33"/>
      <c r="OAK17" s="33"/>
      <c r="OAL17" s="33"/>
      <c r="OAM17" s="33"/>
      <c r="OAN17" s="33"/>
      <c r="OAO17" s="33"/>
      <c r="OAP17" s="33"/>
      <c r="OAQ17" s="33"/>
      <c r="OAR17" s="33"/>
      <c r="OAS17" s="33"/>
      <c r="OAT17" s="33"/>
      <c r="OAU17" s="33"/>
      <c r="OAV17" s="33"/>
      <c r="OAW17" s="33"/>
      <c r="OAX17" s="33"/>
      <c r="OAY17" s="33"/>
      <c r="OAZ17" s="33"/>
      <c r="OBA17" s="33"/>
      <c r="OBB17" s="33"/>
      <c r="OBC17" s="33"/>
      <c r="OBD17" s="33"/>
      <c r="OBE17" s="33"/>
      <c r="OBF17" s="33"/>
      <c r="OBG17" s="33"/>
      <c r="OBH17" s="33"/>
      <c r="OBI17" s="33"/>
      <c r="OBJ17" s="33"/>
      <c r="OBK17" s="33"/>
      <c r="OBL17" s="33"/>
      <c r="OBM17" s="33"/>
      <c r="OBN17" s="33"/>
      <c r="OBO17" s="33"/>
      <c r="OBP17" s="33"/>
      <c r="OBQ17" s="33"/>
      <c r="OBR17" s="33"/>
      <c r="OBS17" s="33"/>
      <c r="OBT17" s="33"/>
      <c r="OBU17" s="33"/>
      <c r="OBV17" s="33"/>
      <c r="OBW17" s="33"/>
      <c r="OBX17" s="33"/>
      <c r="OBY17" s="33"/>
      <c r="OBZ17" s="33"/>
      <c r="OCA17" s="33"/>
      <c r="OCB17" s="33"/>
      <c r="OCC17" s="33"/>
      <c r="OCD17" s="33"/>
      <c r="OCE17" s="33"/>
      <c r="OCF17" s="33"/>
      <c r="OCG17" s="33"/>
      <c r="OCH17" s="33"/>
      <c r="OCI17" s="33"/>
      <c r="OCJ17" s="33"/>
      <c r="OCK17" s="33"/>
      <c r="OCL17" s="33"/>
      <c r="OCM17" s="33"/>
      <c r="OCN17" s="33"/>
      <c r="OCO17" s="33"/>
      <c r="OCP17" s="33"/>
      <c r="OCQ17" s="33"/>
      <c r="OCR17" s="33"/>
      <c r="OCS17" s="33"/>
      <c r="OCT17" s="33"/>
      <c r="OCU17" s="33"/>
      <c r="OCV17" s="33"/>
      <c r="OCW17" s="33"/>
      <c r="OCX17" s="33"/>
      <c r="OCY17" s="33"/>
      <c r="OCZ17" s="33"/>
      <c r="ODA17" s="33"/>
      <c r="ODB17" s="33"/>
      <c r="ODC17" s="33"/>
      <c r="ODD17" s="33"/>
      <c r="ODE17" s="33"/>
      <c r="ODF17" s="33"/>
      <c r="ODG17" s="33"/>
      <c r="ODH17" s="33"/>
      <c r="ODI17" s="33"/>
      <c r="ODJ17" s="33"/>
      <c r="ODK17" s="33"/>
      <c r="ODL17" s="33"/>
      <c r="ODM17" s="33"/>
      <c r="ODN17" s="33"/>
      <c r="ODO17" s="33"/>
      <c r="ODP17" s="33"/>
      <c r="ODQ17" s="33"/>
      <c r="ODR17" s="33"/>
      <c r="ODS17" s="33"/>
      <c r="ODT17" s="33"/>
      <c r="ODU17" s="33"/>
      <c r="ODV17" s="33"/>
      <c r="ODW17" s="33"/>
      <c r="ODX17" s="33"/>
      <c r="ODY17" s="33"/>
      <c r="ODZ17" s="33"/>
      <c r="OEA17" s="33"/>
      <c r="OEB17" s="33"/>
      <c r="OEC17" s="33"/>
      <c r="OED17" s="33"/>
      <c r="OEE17" s="33"/>
      <c r="OEF17" s="33"/>
      <c r="OEG17" s="33"/>
      <c r="OEH17" s="33"/>
      <c r="OEI17" s="33"/>
      <c r="OEJ17" s="33"/>
      <c r="OEK17" s="33"/>
      <c r="OEL17" s="33"/>
      <c r="OEM17" s="33"/>
      <c r="OEN17" s="33"/>
      <c r="OEO17" s="33"/>
      <c r="OEP17" s="33"/>
      <c r="OEQ17" s="33"/>
      <c r="OER17" s="33"/>
      <c r="OES17" s="33"/>
      <c r="OET17" s="33"/>
      <c r="OEU17" s="33"/>
      <c r="OEV17" s="33"/>
      <c r="OEW17" s="33"/>
      <c r="OEX17" s="33"/>
      <c r="OEY17" s="33"/>
      <c r="OEZ17" s="33"/>
      <c r="OFA17" s="33"/>
      <c r="OFB17" s="33"/>
      <c r="OFC17" s="33"/>
      <c r="OFD17" s="33"/>
      <c r="OFE17" s="33"/>
      <c r="OFF17" s="33"/>
      <c r="OFG17" s="33"/>
      <c r="OFH17" s="33"/>
      <c r="OFI17" s="33"/>
      <c r="OFJ17" s="33"/>
      <c r="OFK17" s="33"/>
      <c r="OFL17" s="33"/>
      <c r="OFM17" s="33"/>
      <c r="OFN17" s="33"/>
      <c r="OFO17" s="33"/>
      <c r="OFP17" s="33"/>
      <c r="OFQ17" s="33"/>
      <c r="OFR17" s="33"/>
      <c r="OFS17" s="33"/>
      <c r="OFT17" s="33"/>
      <c r="OFU17" s="33"/>
      <c r="OFV17" s="33"/>
      <c r="OFW17" s="33"/>
      <c r="OFX17" s="33"/>
      <c r="OFY17" s="33"/>
      <c r="OFZ17" s="33"/>
      <c r="OGA17" s="33"/>
      <c r="OGB17" s="33"/>
      <c r="OGC17" s="33"/>
      <c r="OGD17" s="33"/>
      <c r="OGE17" s="33"/>
      <c r="OGF17" s="33"/>
      <c r="OGG17" s="33"/>
      <c r="OGH17" s="33"/>
      <c r="OGI17" s="33"/>
      <c r="OGJ17" s="33"/>
      <c r="OGK17" s="33"/>
      <c r="OGL17" s="33"/>
      <c r="OGM17" s="33"/>
      <c r="OGN17" s="33"/>
      <c r="OGO17" s="33"/>
      <c r="OGP17" s="33"/>
      <c r="OGQ17" s="33"/>
      <c r="OGR17" s="33"/>
      <c r="OGS17" s="33"/>
      <c r="OGT17" s="33"/>
      <c r="OGU17" s="33"/>
      <c r="OGV17" s="33"/>
      <c r="OGW17" s="33"/>
      <c r="OGX17" s="33"/>
      <c r="OGY17" s="33"/>
      <c r="OGZ17" s="33"/>
      <c r="OHA17" s="33"/>
      <c r="OHB17" s="33"/>
      <c r="OHC17" s="33"/>
      <c r="OHD17" s="33"/>
      <c r="OHE17" s="33"/>
      <c r="OHF17" s="33"/>
      <c r="OHG17" s="33"/>
      <c r="OHH17" s="33"/>
      <c r="OHI17" s="33"/>
      <c r="OHJ17" s="33"/>
      <c r="OHK17" s="33"/>
      <c r="OHL17" s="33"/>
      <c r="OHM17" s="33"/>
      <c r="OHN17" s="33"/>
      <c r="OHO17" s="33"/>
      <c r="OHP17" s="33"/>
      <c r="OHQ17" s="33"/>
      <c r="OHR17" s="33"/>
      <c r="OHS17" s="33"/>
      <c r="OHT17" s="33"/>
      <c r="OHU17" s="33"/>
      <c r="OHV17" s="33"/>
      <c r="OHW17" s="33"/>
      <c r="OHX17" s="33"/>
      <c r="OHY17" s="33"/>
      <c r="OHZ17" s="33"/>
      <c r="OIA17" s="33"/>
      <c r="OIB17" s="33"/>
      <c r="OIC17" s="33"/>
      <c r="OID17" s="33"/>
      <c r="OIE17" s="33"/>
      <c r="OIF17" s="33"/>
      <c r="OIG17" s="33"/>
      <c r="OIH17" s="33"/>
      <c r="OII17" s="33"/>
      <c r="OIJ17" s="33"/>
      <c r="OIK17" s="33"/>
      <c r="OIL17" s="33"/>
      <c r="OIM17" s="33"/>
      <c r="OIN17" s="33"/>
      <c r="OIO17" s="33"/>
      <c r="OIP17" s="33"/>
      <c r="OIQ17" s="33"/>
      <c r="OIR17" s="33"/>
      <c r="OIS17" s="33"/>
      <c r="OIT17" s="33"/>
      <c r="OIU17" s="33"/>
      <c r="OIV17" s="33"/>
      <c r="OIW17" s="33"/>
      <c r="OIX17" s="33"/>
      <c r="OIY17" s="33"/>
      <c r="OIZ17" s="33"/>
      <c r="OJA17" s="33"/>
      <c r="OJB17" s="33"/>
      <c r="OJC17" s="33"/>
      <c r="OJD17" s="33"/>
      <c r="OJE17" s="33"/>
      <c r="OJF17" s="33"/>
      <c r="OJG17" s="33"/>
      <c r="OJH17" s="33"/>
      <c r="OJI17" s="33"/>
      <c r="OJJ17" s="33"/>
      <c r="OJK17" s="33"/>
      <c r="OJL17" s="33"/>
      <c r="OJM17" s="33"/>
      <c r="OJN17" s="33"/>
      <c r="OJO17" s="33"/>
      <c r="OJP17" s="33"/>
      <c r="OJQ17" s="33"/>
      <c r="OJR17" s="33"/>
      <c r="OJS17" s="33"/>
      <c r="OJT17" s="33"/>
      <c r="OJU17" s="33"/>
      <c r="OJV17" s="33"/>
      <c r="OJW17" s="33"/>
      <c r="OJX17" s="33"/>
      <c r="OJY17" s="33"/>
      <c r="OJZ17" s="33"/>
      <c r="OKA17" s="33"/>
      <c r="OKB17" s="33"/>
      <c r="OKC17" s="33"/>
      <c r="OKD17" s="33"/>
      <c r="OKE17" s="33"/>
      <c r="OKF17" s="33"/>
      <c r="OKG17" s="33"/>
      <c r="OKH17" s="33"/>
      <c r="OKI17" s="33"/>
      <c r="OKJ17" s="33"/>
      <c r="OKK17" s="33"/>
      <c r="OKL17" s="33"/>
      <c r="OKM17" s="33"/>
      <c r="OKN17" s="33"/>
      <c r="OKO17" s="33"/>
      <c r="OKP17" s="33"/>
      <c r="OKQ17" s="33"/>
      <c r="OKR17" s="33"/>
      <c r="OKS17" s="33"/>
      <c r="OKT17" s="33"/>
      <c r="OKU17" s="33"/>
      <c r="OKV17" s="33"/>
      <c r="OKW17" s="33"/>
      <c r="OKX17" s="33"/>
      <c r="OKY17" s="33"/>
      <c r="OKZ17" s="33"/>
      <c r="OLA17" s="33"/>
      <c r="OLB17" s="33"/>
      <c r="OLC17" s="33"/>
      <c r="OLD17" s="33"/>
      <c r="OLE17" s="33"/>
      <c r="OLF17" s="33"/>
      <c r="OLG17" s="33"/>
      <c r="OLH17" s="33"/>
      <c r="OLI17" s="33"/>
      <c r="OLJ17" s="33"/>
      <c r="OLK17" s="33"/>
      <c r="OLL17" s="33"/>
      <c r="OLM17" s="33"/>
      <c r="OLN17" s="33"/>
      <c r="OLO17" s="33"/>
      <c r="OLP17" s="33"/>
      <c r="OLQ17" s="33"/>
      <c r="OLR17" s="33"/>
      <c r="OLS17" s="33"/>
      <c r="OLT17" s="33"/>
      <c r="OLU17" s="33"/>
      <c r="OLV17" s="33"/>
      <c r="OLW17" s="33"/>
      <c r="OLX17" s="33"/>
      <c r="OLY17" s="33"/>
      <c r="OLZ17" s="33"/>
      <c r="OMA17" s="33"/>
      <c r="OMB17" s="33"/>
      <c r="OMC17" s="33"/>
      <c r="OMD17" s="33"/>
      <c r="OME17" s="33"/>
      <c r="OMF17" s="33"/>
      <c r="OMG17" s="33"/>
      <c r="OMH17" s="33"/>
      <c r="OMI17" s="33"/>
      <c r="OMJ17" s="33"/>
      <c r="OMK17" s="33"/>
      <c r="OML17" s="33"/>
      <c r="OMM17" s="33"/>
      <c r="OMN17" s="33"/>
      <c r="OMO17" s="33"/>
      <c r="OMP17" s="33"/>
      <c r="OMQ17" s="33"/>
      <c r="OMR17" s="33"/>
      <c r="OMS17" s="33"/>
      <c r="OMT17" s="33"/>
      <c r="OMU17" s="33"/>
      <c r="OMV17" s="33"/>
      <c r="OMW17" s="33"/>
      <c r="OMX17" s="33"/>
      <c r="OMY17" s="33"/>
      <c r="OMZ17" s="33"/>
      <c r="ONA17" s="33"/>
      <c r="ONB17" s="33"/>
      <c r="ONC17" s="33"/>
      <c r="OND17" s="33"/>
      <c r="ONE17" s="33"/>
      <c r="ONF17" s="33"/>
      <c r="ONG17" s="33"/>
      <c r="ONH17" s="33"/>
      <c r="ONI17" s="33"/>
      <c r="ONJ17" s="33"/>
      <c r="ONK17" s="33"/>
      <c r="ONL17" s="33"/>
      <c r="ONM17" s="33"/>
      <c r="ONN17" s="33"/>
      <c r="ONO17" s="33"/>
      <c r="ONP17" s="33"/>
      <c r="ONQ17" s="33"/>
      <c r="ONR17" s="33"/>
      <c r="ONS17" s="33"/>
      <c r="ONT17" s="33"/>
      <c r="ONU17" s="33"/>
      <c r="ONV17" s="33"/>
      <c r="ONW17" s="33"/>
      <c r="ONX17" s="33"/>
      <c r="ONY17" s="33"/>
      <c r="ONZ17" s="33"/>
      <c r="OOA17" s="33"/>
      <c r="OOB17" s="33"/>
      <c r="OOC17" s="33"/>
      <c r="OOD17" s="33"/>
      <c r="OOE17" s="33"/>
      <c r="OOF17" s="33"/>
      <c r="OOG17" s="33"/>
      <c r="OOH17" s="33"/>
      <c r="OOI17" s="33"/>
      <c r="OOJ17" s="33"/>
      <c r="OOK17" s="33"/>
      <c r="OOL17" s="33"/>
      <c r="OOM17" s="33"/>
      <c r="OON17" s="33"/>
      <c r="OOO17" s="33"/>
      <c r="OOP17" s="33"/>
      <c r="OOQ17" s="33"/>
      <c r="OOR17" s="33"/>
      <c r="OOS17" s="33"/>
      <c r="OOT17" s="33"/>
      <c r="OOU17" s="33"/>
      <c r="OOV17" s="33"/>
      <c r="OOW17" s="33"/>
      <c r="OOX17" s="33"/>
      <c r="OOY17" s="33"/>
      <c r="OOZ17" s="33"/>
      <c r="OPA17" s="33"/>
      <c r="OPB17" s="33"/>
      <c r="OPC17" s="33"/>
      <c r="OPD17" s="33"/>
      <c r="OPE17" s="33"/>
      <c r="OPF17" s="33"/>
      <c r="OPG17" s="33"/>
      <c r="OPH17" s="33"/>
      <c r="OPI17" s="33"/>
      <c r="OPJ17" s="33"/>
      <c r="OPK17" s="33"/>
      <c r="OPL17" s="33"/>
      <c r="OPM17" s="33"/>
      <c r="OPN17" s="33"/>
      <c r="OPO17" s="33"/>
      <c r="OPP17" s="33"/>
      <c r="OPQ17" s="33"/>
      <c r="OPR17" s="33"/>
      <c r="OPS17" s="33"/>
      <c r="OPT17" s="33"/>
      <c r="OPU17" s="33"/>
      <c r="OPV17" s="33"/>
      <c r="OPW17" s="33"/>
      <c r="OPX17" s="33"/>
      <c r="OPY17" s="33"/>
      <c r="OPZ17" s="33"/>
      <c r="OQA17" s="33"/>
      <c r="OQB17" s="33"/>
      <c r="OQC17" s="33"/>
      <c r="OQD17" s="33"/>
      <c r="OQE17" s="33"/>
      <c r="OQF17" s="33"/>
      <c r="OQG17" s="33"/>
      <c r="OQH17" s="33"/>
      <c r="OQI17" s="33"/>
      <c r="OQJ17" s="33"/>
      <c r="OQK17" s="33"/>
      <c r="OQL17" s="33"/>
      <c r="OQM17" s="33"/>
      <c r="OQN17" s="33"/>
      <c r="OQO17" s="33"/>
      <c r="OQP17" s="33"/>
      <c r="OQQ17" s="33"/>
      <c r="OQR17" s="33"/>
      <c r="OQS17" s="33"/>
      <c r="OQT17" s="33"/>
      <c r="OQU17" s="33"/>
      <c r="OQV17" s="33"/>
      <c r="OQW17" s="33"/>
      <c r="OQX17" s="33"/>
      <c r="OQY17" s="33"/>
      <c r="OQZ17" s="33"/>
      <c r="ORA17" s="33"/>
      <c r="ORB17" s="33"/>
      <c r="ORC17" s="33"/>
      <c r="ORD17" s="33"/>
      <c r="ORE17" s="33"/>
      <c r="ORF17" s="33"/>
      <c r="ORG17" s="33"/>
      <c r="ORH17" s="33"/>
      <c r="ORI17" s="33"/>
      <c r="ORJ17" s="33"/>
      <c r="ORK17" s="33"/>
      <c r="ORL17" s="33"/>
      <c r="ORM17" s="33"/>
      <c r="ORN17" s="33"/>
      <c r="ORO17" s="33"/>
      <c r="ORP17" s="33"/>
      <c r="ORQ17" s="33"/>
      <c r="ORR17" s="33"/>
      <c r="ORS17" s="33"/>
      <c r="ORT17" s="33"/>
      <c r="ORU17" s="33"/>
      <c r="ORV17" s="33"/>
      <c r="ORW17" s="33"/>
      <c r="ORX17" s="33"/>
      <c r="ORY17" s="33"/>
      <c r="ORZ17" s="33"/>
      <c r="OSA17" s="33"/>
      <c r="OSB17" s="33"/>
      <c r="OSC17" s="33"/>
      <c r="OSD17" s="33"/>
      <c r="OSE17" s="33"/>
      <c r="OSF17" s="33"/>
      <c r="OSG17" s="33"/>
      <c r="OSH17" s="33"/>
      <c r="OSI17" s="33"/>
      <c r="OSJ17" s="33"/>
      <c r="OSK17" s="33"/>
      <c r="OSL17" s="33"/>
      <c r="OSM17" s="33"/>
      <c r="OSN17" s="33"/>
      <c r="OSO17" s="33"/>
      <c r="OSP17" s="33"/>
      <c r="OSQ17" s="33"/>
      <c r="OSR17" s="33"/>
      <c r="OSS17" s="33"/>
      <c r="OST17" s="33"/>
      <c r="OSU17" s="33"/>
      <c r="OSV17" s="33"/>
      <c r="OSW17" s="33"/>
      <c r="OSX17" s="33"/>
      <c r="OSY17" s="33"/>
      <c r="OSZ17" s="33"/>
      <c r="OTA17" s="33"/>
      <c r="OTB17" s="33"/>
      <c r="OTC17" s="33"/>
      <c r="OTD17" s="33"/>
      <c r="OTE17" s="33"/>
      <c r="OTF17" s="33"/>
      <c r="OTG17" s="33"/>
      <c r="OTH17" s="33"/>
      <c r="OTI17" s="33"/>
      <c r="OTJ17" s="33"/>
      <c r="OTK17" s="33"/>
      <c r="OTL17" s="33"/>
      <c r="OTM17" s="33"/>
      <c r="OTN17" s="33"/>
      <c r="OTO17" s="33"/>
      <c r="OTP17" s="33"/>
      <c r="OTQ17" s="33"/>
      <c r="OTR17" s="33"/>
      <c r="OTS17" s="33"/>
      <c r="OTT17" s="33"/>
      <c r="OTU17" s="33"/>
      <c r="OTV17" s="33"/>
      <c r="OTW17" s="33"/>
      <c r="OTX17" s="33"/>
      <c r="OTY17" s="33"/>
      <c r="OTZ17" s="33"/>
      <c r="OUA17" s="33"/>
      <c r="OUB17" s="33"/>
      <c r="OUC17" s="33"/>
      <c r="OUD17" s="33"/>
      <c r="OUE17" s="33"/>
      <c r="OUF17" s="33"/>
      <c r="OUG17" s="33"/>
      <c r="OUH17" s="33"/>
      <c r="OUI17" s="33"/>
      <c r="OUJ17" s="33"/>
      <c r="OUK17" s="33"/>
      <c r="OUL17" s="33"/>
      <c r="OUM17" s="33"/>
      <c r="OUN17" s="33"/>
      <c r="OUO17" s="33"/>
      <c r="OUP17" s="33"/>
      <c r="OUQ17" s="33"/>
      <c r="OUR17" s="33"/>
      <c r="OUS17" s="33"/>
      <c r="OUT17" s="33"/>
      <c r="OUU17" s="33"/>
      <c r="OUV17" s="33"/>
      <c r="OUW17" s="33"/>
      <c r="OUX17" s="33"/>
      <c r="OUY17" s="33"/>
      <c r="OUZ17" s="33"/>
      <c r="OVA17" s="33"/>
      <c r="OVB17" s="33"/>
      <c r="OVC17" s="33"/>
      <c r="OVD17" s="33"/>
      <c r="OVE17" s="33"/>
      <c r="OVF17" s="33"/>
      <c r="OVG17" s="33"/>
      <c r="OVH17" s="33"/>
      <c r="OVI17" s="33"/>
      <c r="OVJ17" s="33"/>
      <c r="OVK17" s="33"/>
      <c r="OVL17" s="33"/>
      <c r="OVM17" s="33"/>
      <c r="OVN17" s="33"/>
      <c r="OVO17" s="33"/>
      <c r="OVP17" s="33"/>
      <c r="OVQ17" s="33"/>
      <c r="OVR17" s="33"/>
      <c r="OVS17" s="33"/>
      <c r="OVT17" s="33"/>
      <c r="OVU17" s="33"/>
      <c r="OVV17" s="33"/>
      <c r="OVW17" s="33"/>
      <c r="OVX17" s="33"/>
      <c r="OVY17" s="33"/>
      <c r="OVZ17" s="33"/>
      <c r="OWA17" s="33"/>
      <c r="OWB17" s="33"/>
      <c r="OWC17" s="33"/>
      <c r="OWD17" s="33"/>
      <c r="OWE17" s="33"/>
      <c r="OWF17" s="33"/>
      <c r="OWG17" s="33"/>
      <c r="OWH17" s="33"/>
      <c r="OWI17" s="33"/>
      <c r="OWJ17" s="33"/>
      <c r="OWK17" s="33"/>
      <c r="OWL17" s="33"/>
      <c r="OWM17" s="33"/>
      <c r="OWN17" s="33"/>
      <c r="OWO17" s="33"/>
      <c r="OWP17" s="33"/>
      <c r="OWQ17" s="33"/>
      <c r="OWR17" s="33"/>
      <c r="OWS17" s="33"/>
      <c r="OWT17" s="33"/>
      <c r="OWU17" s="33"/>
      <c r="OWV17" s="33"/>
      <c r="OWW17" s="33"/>
      <c r="OWX17" s="33"/>
      <c r="OWY17" s="33"/>
      <c r="OWZ17" s="33"/>
      <c r="OXA17" s="33"/>
      <c r="OXB17" s="33"/>
      <c r="OXC17" s="33"/>
      <c r="OXD17" s="33"/>
      <c r="OXE17" s="33"/>
      <c r="OXF17" s="33"/>
      <c r="OXG17" s="33"/>
      <c r="OXH17" s="33"/>
      <c r="OXI17" s="33"/>
      <c r="OXJ17" s="33"/>
      <c r="OXK17" s="33"/>
      <c r="OXL17" s="33"/>
      <c r="OXM17" s="33"/>
      <c r="OXN17" s="33"/>
      <c r="OXO17" s="33"/>
      <c r="OXP17" s="33"/>
      <c r="OXQ17" s="33"/>
      <c r="OXR17" s="33"/>
      <c r="OXS17" s="33"/>
      <c r="OXT17" s="33"/>
      <c r="OXU17" s="33"/>
      <c r="OXV17" s="33"/>
      <c r="OXW17" s="33"/>
      <c r="OXX17" s="33"/>
      <c r="OXY17" s="33"/>
      <c r="OXZ17" s="33"/>
      <c r="OYA17" s="33"/>
      <c r="OYB17" s="33"/>
      <c r="OYC17" s="33"/>
      <c r="OYD17" s="33"/>
      <c r="OYE17" s="33"/>
      <c r="OYF17" s="33"/>
      <c r="OYG17" s="33"/>
      <c r="OYH17" s="33"/>
      <c r="OYI17" s="33"/>
      <c r="OYJ17" s="33"/>
      <c r="OYK17" s="33"/>
      <c r="OYL17" s="33"/>
      <c r="OYM17" s="33"/>
      <c r="OYN17" s="33"/>
      <c r="OYO17" s="33"/>
      <c r="OYP17" s="33"/>
      <c r="OYQ17" s="33"/>
      <c r="OYR17" s="33"/>
      <c r="OYS17" s="33"/>
      <c r="OYT17" s="33"/>
      <c r="OYU17" s="33"/>
      <c r="OYV17" s="33"/>
      <c r="OYW17" s="33"/>
      <c r="OYX17" s="33"/>
      <c r="OYY17" s="33"/>
      <c r="OYZ17" s="33"/>
      <c r="OZA17" s="33"/>
      <c r="OZB17" s="33"/>
      <c r="OZC17" s="33"/>
      <c r="OZD17" s="33"/>
      <c r="OZE17" s="33"/>
      <c r="OZF17" s="33"/>
      <c r="OZG17" s="33"/>
      <c r="OZH17" s="33"/>
      <c r="OZI17" s="33"/>
      <c r="OZJ17" s="33"/>
      <c r="OZK17" s="33"/>
      <c r="OZL17" s="33"/>
      <c r="OZM17" s="33"/>
      <c r="OZN17" s="33"/>
      <c r="OZO17" s="33"/>
      <c r="OZP17" s="33"/>
      <c r="OZQ17" s="33"/>
      <c r="OZR17" s="33"/>
      <c r="OZS17" s="33"/>
      <c r="OZT17" s="33"/>
      <c r="OZU17" s="33"/>
      <c r="OZV17" s="33"/>
      <c r="OZW17" s="33"/>
      <c r="OZX17" s="33"/>
      <c r="OZY17" s="33"/>
      <c r="OZZ17" s="33"/>
      <c r="PAA17" s="33"/>
      <c r="PAB17" s="33"/>
      <c r="PAC17" s="33"/>
      <c r="PAD17" s="33"/>
      <c r="PAE17" s="33"/>
      <c r="PAF17" s="33"/>
      <c r="PAG17" s="33"/>
      <c r="PAH17" s="33"/>
      <c r="PAI17" s="33"/>
      <c r="PAJ17" s="33"/>
      <c r="PAK17" s="33"/>
      <c r="PAL17" s="33"/>
      <c r="PAM17" s="33"/>
      <c r="PAN17" s="33"/>
      <c r="PAO17" s="33"/>
      <c r="PAP17" s="33"/>
      <c r="PAQ17" s="33"/>
      <c r="PAR17" s="33"/>
      <c r="PAS17" s="33"/>
      <c r="PAT17" s="33"/>
      <c r="PAU17" s="33"/>
      <c r="PAV17" s="33"/>
      <c r="PAW17" s="33"/>
      <c r="PAX17" s="33"/>
      <c r="PAY17" s="33"/>
      <c r="PAZ17" s="33"/>
      <c r="PBA17" s="33"/>
      <c r="PBB17" s="33"/>
      <c r="PBC17" s="33"/>
      <c r="PBD17" s="33"/>
      <c r="PBE17" s="33"/>
      <c r="PBF17" s="33"/>
      <c r="PBG17" s="33"/>
      <c r="PBH17" s="33"/>
      <c r="PBI17" s="33"/>
      <c r="PBJ17" s="33"/>
      <c r="PBK17" s="33"/>
      <c r="PBL17" s="33"/>
      <c r="PBM17" s="33"/>
      <c r="PBN17" s="33"/>
      <c r="PBO17" s="33"/>
      <c r="PBP17" s="33"/>
      <c r="PBQ17" s="33"/>
      <c r="PBR17" s="33"/>
      <c r="PBS17" s="33"/>
      <c r="PBT17" s="33"/>
      <c r="PBU17" s="33"/>
      <c r="PBV17" s="33"/>
      <c r="PBW17" s="33"/>
      <c r="PBX17" s="33"/>
      <c r="PBY17" s="33"/>
      <c r="PBZ17" s="33"/>
      <c r="PCA17" s="33"/>
      <c r="PCB17" s="33"/>
      <c r="PCC17" s="33"/>
      <c r="PCD17" s="33"/>
      <c r="PCE17" s="33"/>
      <c r="PCF17" s="33"/>
      <c r="PCG17" s="33"/>
      <c r="PCH17" s="33"/>
      <c r="PCI17" s="33"/>
      <c r="PCJ17" s="33"/>
      <c r="PCK17" s="33"/>
      <c r="PCL17" s="33"/>
      <c r="PCM17" s="33"/>
      <c r="PCN17" s="33"/>
      <c r="PCO17" s="33"/>
      <c r="PCP17" s="33"/>
      <c r="PCQ17" s="33"/>
      <c r="PCR17" s="33"/>
      <c r="PCS17" s="33"/>
      <c r="PCT17" s="33"/>
      <c r="PCU17" s="33"/>
      <c r="PCV17" s="33"/>
      <c r="PCW17" s="33"/>
      <c r="PCX17" s="33"/>
      <c r="PCY17" s="33"/>
      <c r="PCZ17" s="33"/>
      <c r="PDA17" s="33"/>
      <c r="PDB17" s="33"/>
      <c r="PDC17" s="33"/>
      <c r="PDD17" s="33"/>
      <c r="PDE17" s="33"/>
      <c r="PDF17" s="33"/>
      <c r="PDG17" s="33"/>
      <c r="PDH17" s="33"/>
      <c r="PDI17" s="33"/>
      <c r="PDJ17" s="33"/>
      <c r="PDK17" s="33"/>
      <c r="PDL17" s="33"/>
      <c r="PDM17" s="33"/>
      <c r="PDN17" s="33"/>
      <c r="PDO17" s="33"/>
      <c r="PDP17" s="33"/>
      <c r="PDQ17" s="33"/>
      <c r="PDR17" s="33"/>
      <c r="PDS17" s="33"/>
      <c r="PDT17" s="33"/>
      <c r="PDU17" s="33"/>
      <c r="PDV17" s="33"/>
      <c r="PDW17" s="33"/>
      <c r="PDX17" s="33"/>
      <c r="PDY17" s="33"/>
      <c r="PDZ17" s="33"/>
      <c r="PEA17" s="33"/>
      <c r="PEB17" s="33"/>
      <c r="PEC17" s="33"/>
      <c r="PED17" s="33"/>
      <c r="PEE17" s="33"/>
      <c r="PEF17" s="33"/>
      <c r="PEG17" s="33"/>
      <c r="PEH17" s="33"/>
      <c r="PEI17" s="33"/>
      <c r="PEJ17" s="33"/>
      <c r="PEK17" s="33"/>
      <c r="PEL17" s="33"/>
      <c r="PEM17" s="33"/>
      <c r="PEN17" s="33"/>
      <c r="PEO17" s="33"/>
      <c r="PEP17" s="33"/>
      <c r="PEQ17" s="33"/>
      <c r="PER17" s="33"/>
      <c r="PES17" s="33"/>
      <c r="PET17" s="33"/>
      <c r="PEU17" s="33"/>
      <c r="PEV17" s="33"/>
      <c r="PEW17" s="33"/>
      <c r="PEX17" s="33"/>
      <c r="PEY17" s="33"/>
      <c r="PEZ17" s="33"/>
      <c r="PFA17" s="33"/>
      <c r="PFB17" s="33"/>
      <c r="PFC17" s="33"/>
      <c r="PFD17" s="33"/>
      <c r="PFE17" s="33"/>
      <c r="PFF17" s="33"/>
      <c r="PFG17" s="33"/>
      <c r="PFH17" s="33"/>
      <c r="PFI17" s="33"/>
      <c r="PFJ17" s="33"/>
      <c r="PFK17" s="33"/>
      <c r="PFL17" s="33"/>
      <c r="PFM17" s="33"/>
      <c r="PFN17" s="33"/>
      <c r="PFO17" s="33"/>
      <c r="PFP17" s="33"/>
      <c r="PFQ17" s="33"/>
      <c r="PFR17" s="33"/>
      <c r="PFS17" s="33"/>
      <c r="PFT17" s="33"/>
      <c r="PFU17" s="33"/>
      <c r="PFV17" s="33"/>
      <c r="PFW17" s="33"/>
      <c r="PFX17" s="33"/>
      <c r="PFY17" s="33"/>
      <c r="PFZ17" s="33"/>
      <c r="PGA17" s="33"/>
      <c r="PGB17" s="33"/>
      <c r="PGC17" s="33"/>
      <c r="PGD17" s="33"/>
      <c r="PGE17" s="33"/>
      <c r="PGF17" s="33"/>
      <c r="PGG17" s="33"/>
      <c r="PGH17" s="33"/>
      <c r="PGI17" s="33"/>
      <c r="PGJ17" s="33"/>
      <c r="PGK17" s="33"/>
      <c r="PGL17" s="33"/>
      <c r="PGM17" s="33"/>
      <c r="PGN17" s="33"/>
      <c r="PGO17" s="33"/>
      <c r="PGP17" s="33"/>
      <c r="PGQ17" s="33"/>
      <c r="PGR17" s="33"/>
      <c r="PGS17" s="33"/>
      <c r="PGT17" s="33"/>
      <c r="PGU17" s="33"/>
      <c r="PGV17" s="33"/>
      <c r="PGW17" s="33"/>
      <c r="PGX17" s="33"/>
      <c r="PGY17" s="33"/>
      <c r="PGZ17" s="33"/>
      <c r="PHA17" s="33"/>
      <c r="PHB17" s="33"/>
      <c r="PHC17" s="33"/>
      <c r="PHD17" s="33"/>
      <c r="PHE17" s="33"/>
      <c r="PHF17" s="33"/>
      <c r="PHG17" s="33"/>
      <c r="PHH17" s="33"/>
      <c r="PHI17" s="33"/>
      <c r="PHJ17" s="33"/>
      <c r="PHK17" s="33"/>
      <c r="PHL17" s="33"/>
      <c r="PHM17" s="33"/>
      <c r="PHN17" s="33"/>
      <c r="PHO17" s="33"/>
      <c r="PHP17" s="33"/>
      <c r="PHQ17" s="33"/>
      <c r="PHR17" s="33"/>
      <c r="PHS17" s="33"/>
      <c r="PHT17" s="33"/>
      <c r="PHU17" s="33"/>
      <c r="PHV17" s="33"/>
      <c r="PHW17" s="33"/>
      <c r="PHX17" s="33"/>
      <c r="PHY17" s="33"/>
      <c r="PHZ17" s="33"/>
      <c r="PIA17" s="33"/>
      <c r="PIB17" s="33"/>
      <c r="PIC17" s="33"/>
      <c r="PID17" s="33"/>
      <c r="PIE17" s="33"/>
      <c r="PIF17" s="33"/>
      <c r="PIG17" s="33"/>
      <c r="PIH17" s="33"/>
      <c r="PII17" s="33"/>
      <c r="PIJ17" s="33"/>
      <c r="PIK17" s="33"/>
      <c r="PIL17" s="33"/>
      <c r="PIM17" s="33"/>
      <c r="PIN17" s="33"/>
      <c r="PIO17" s="33"/>
      <c r="PIP17" s="33"/>
      <c r="PIQ17" s="33"/>
      <c r="PIR17" s="33"/>
      <c r="PIS17" s="33"/>
      <c r="PIT17" s="33"/>
      <c r="PIU17" s="33"/>
      <c r="PIV17" s="33"/>
      <c r="PIW17" s="33"/>
      <c r="PIX17" s="33"/>
      <c r="PIY17" s="33"/>
      <c r="PIZ17" s="33"/>
      <c r="PJA17" s="33"/>
      <c r="PJB17" s="33"/>
      <c r="PJC17" s="33"/>
      <c r="PJD17" s="33"/>
      <c r="PJE17" s="33"/>
      <c r="PJF17" s="33"/>
      <c r="PJG17" s="33"/>
      <c r="PJH17" s="33"/>
      <c r="PJI17" s="33"/>
      <c r="PJJ17" s="33"/>
      <c r="PJK17" s="33"/>
      <c r="PJL17" s="33"/>
      <c r="PJM17" s="33"/>
      <c r="PJN17" s="33"/>
      <c r="PJO17" s="33"/>
      <c r="PJP17" s="33"/>
      <c r="PJQ17" s="33"/>
      <c r="PJR17" s="33"/>
      <c r="PJS17" s="33"/>
      <c r="PJT17" s="33"/>
      <c r="PJU17" s="33"/>
      <c r="PJV17" s="33"/>
      <c r="PJW17" s="33"/>
      <c r="PJX17" s="33"/>
      <c r="PJY17" s="33"/>
      <c r="PJZ17" s="33"/>
      <c r="PKA17" s="33"/>
      <c r="PKB17" s="33"/>
      <c r="PKC17" s="33"/>
      <c r="PKD17" s="33"/>
      <c r="PKE17" s="33"/>
      <c r="PKF17" s="33"/>
      <c r="PKG17" s="33"/>
      <c r="PKH17" s="33"/>
      <c r="PKI17" s="33"/>
      <c r="PKJ17" s="33"/>
      <c r="PKK17" s="33"/>
      <c r="PKL17" s="33"/>
      <c r="PKM17" s="33"/>
      <c r="PKN17" s="33"/>
      <c r="PKO17" s="33"/>
      <c r="PKP17" s="33"/>
      <c r="PKQ17" s="33"/>
      <c r="PKR17" s="33"/>
      <c r="PKS17" s="33"/>
      <c r="PKT17" s="33"/>
      <c r="PKU17" s="33"/>
      <c r="PKV17" s="33"/>
      <c r="PKW17" s="33"/>
      <c r="PKX17" s="33"/>
      <c r="PKY17" s="33"/>
      <c r="PKZ17" s="33"/>
      <c r="PLA17" s="33"/>
      <c r="PLB17" s="33"/>
      <c r="PLC17" s="33"/>
      <c r="PLD17" s="33"/>
      <c r="PLE17" s="33"/>
      <c r="PLF17" s="33"/>
      <c r="PLG17" s="33"/>
      <c r="PLH17" s="33"/>
      <c r="PLI17" s="33"/>
      <c r="PLJ17" s="33"/>
      <c r="PLK17" s="33"/>
      <c r="PLL17" s="33"/>
      <c r="PLM17" s="33"/>
      <c r="PLN17" s="33"/>
      <c r="PLO17" s="33"/>
      <c r="PLP17" s="33"/>
      <c r="PLQ17" s="33"/>
      <c r="PLR17" s="33"/>
      <c r="PLS17" s="33"/>
      <c r="PLT17" s="33"/>
      <c r="PLU17" s="33"/>
      <c r="PLV17" s="33"/>
      <c r="PLW17" s="33"/>
      <c r="PLX17" s="33"/>
      <c r="PLY17" s="33"/>
      <c r="PLZ17" s="33"/>
      <c r="PMA17" s="33"/>
      <c r="PMB17" s="33"/>
      <c r="PMC17" s="33"/>
      <c r="PMD17" s="33"/>
      <c r="PME17" s="33"/>
      <c r="PMF17" s="33"/>
      <c r="PMG17" s="33"/>
      <c r="PMH17" s="33"/>
      <c r="PMI17" s="33"/>
      <c r="PMJ17" s="33"/>
      <c r="PMK17" s="33"/>
      <c r="PML17" s="33"/>
      <c r="PMM17" s="33"/>
      <c r="PMN17" s="33"/>
      <c r="PMO17" s="33"/>
      <c r="PMP17" s="33"/>
      <c r="PMQ17" s="33"/>
      <c r="PMR17" s="33"/>
      <c r="PMS17" s="33"/>
      <c r="PMT17" s="33"/>
      <c r="PMU17" s="33"/>
      <c r="PMV17" s="33"/>
      <c r="PMW17" s="33"/>
      <c r="PMX17" s="33"/>
      <c r="PMY17" s="33"/>
      <c r="PMZ17" s="33"/>
      <c r="PNA17" s="33"/>
      <c r="PNB17" s="33"/>
      <c r="PNC17" s="33"/>
      <c r="PND17" s="33"/>
      <c r="PNE17" s="33"/>
      <c r="PNF17" s="33"/>
      <c r="PNG17" s="33"/>
      <c r="PNH17" s="33"/>
      <c r="PNI17" s="33"/>
      <c r="PNJ17" s="33"/>
      <c r="PNK17" s="33"/>
      <c r="PNL17" s="33"/>
      <c r="PNM17" s="33"/>
      <c r="PNN17" s="33"/>
      <c r="PNO17" s="33"/>
      <c r="PNP17" s="33"/>
      <c r="PNQ17" s="33"/>
      <c r="PNR17" s="33"/>
      <c r="PNS17" s="33"/>
      <c r="PNT17" s="33"/>
      <c r="PNU17" s="33"/>
      <c r="PNV17" s="33"/>
      <c r="PNW17" s="33"/>
      <c r="PNX17" s="33"/>
      <c r="PNY17" s="33"/>
      <c r="PNZ17" s="33"/>
      <c r="POA17" s="33"/>
      <c r="POB17" s="33"/>
      <c r="POC17" s="33"/>
      <c r="POD17" s="33"/>
      <c r="POE17" s="33"/>
      <c r="POF17" s="33"/>
      <c r="POG17" s="33"/>
      <c r="POH17" s="33"/>
      <c r="POI17" s="33"/>
      <c r="POJ17" s="33"/>
      <c r="POK17" s="33"/>
      <c r="POL17" s="33"/>
      <c r="POM17" s="33"/>
      <c r="PON17" s="33"/>
      <c r="POO17" s="33"/>
      <c r="POP17" s="33"/>
      <c r="POQ17" s="33"/>
      <c r="POR17" s="33"/>
      <c r="POS17" s="33"/>
      <c r="POT17" s="33"/>
      <c r="POU17" s="33"/>
      <c r="POV17" s="33"/>
      <c r="POW17" s="33"/>
      <c r="POX17" s="33"/>
      <c r="POY17" s="33"/>
      <c r="POZ17" s="33"/>
      <c r="PPA17" s="33"/>
      <c r="PPB17" s="33"/>
      <c r="PPC17" s="33"/>
      <c r="PPD17" s="33"/>
      <c r="PPE17" s="33"/>
      <c r="PPF17" s="33"/>
      <c r="PPG17" s="33"/>
      <c r="PPH17" s="33"/>
      <c r="PPI17" s="33"/>
      <c r="PPJ17" s="33"/>
      <c r="PPK17" s="33"/>
      <c r="PPL17" s="33"/>
      <c r="PPM17" s="33"/>
      <c r="PPN17" s="33"/>
      <c r="PPO17" s="33"/>
      <c r="PPP17" s="33"/>
      <c r="PPQ17" s="33"/>
      <c r="PPR17" s="33"/>
      <c r="PPS17" s="33"/>
      <c r="PPT17" s="33"/>
      <c r="PPU17" s="33"/>
      <c r="PPV17" s="33"/>
      <c r="PPW17" s="33"/>
      <c r="PPX17" s="33"/>
      <c r="PPY17" s="33"/>
      <c r="PPZ17" s="33"/>
      <c r="PQA17" s="33"/>
      <c r="PQB17" s="33"/>
      <c r="PQC17" s="33"/>
      <c r="PQD17" s="33"/>
      <c r="PQE17" s="33"/>
      <c r="PQF17" s="33"/>
      <c r="PQG17" s="33"/>
      <c r="PQH17" s="33"/>
      <c r="PQI17" s="33"/>
      <c r="PQJ17" s="33"/>
      <c r="PQK17" s="33"/>
      <c r="PQL17" s="33"/>
      <c r="PQM17" s="33"/>
      <c r="PQN17" s="33"/>
      <c r="PQO17" s="33"/>
      <c r="PQP17" s="33"/>
      <c r="PQQ17" s="33"/>
      <c r="PQR17" s="33"/>
      <c r="PQS17" s="33"/>
      <c r="PQT17" s="33"/>
      <c r="PQU17" s="33"/>
      <c r="PQV17" s="33"/>
      <c r="PQW17" s="33"/>
      <c r="PQX17" s="33"/>
      <c r="PQY17" s="33"/>
      <c r="PQZ17" s="33"/>
      <c r="PRA17" s="33"/>
      <c r="PRB17" s="33"/>
      <c r="PRC17" s="33"/>
      <c r="PRD17" s="33"/>
      <c r="PRE17" s="33"/>
      <c r="PRF17" s="33"/>
      <c r="PRG17" s="33"/>
      <c r="PRH17" s="33"/>
      <c r="PRI17" s="33"/>
      <c r="PRJ17" s="33"/>
      <c r="PRK17" s="33"/>
      <c r="PRL17" s="33"/>
      <c r="PRM17" s="33"/>
      <c r="PRN17" s="33"/>
      <c r="PRO17" s="33"/>
      <c r="PRP17" s="33"/>
      <c r="PRQ17" s="33"/>
      <c r="PRR17" s="33"/>
      <c r="PRS17" s="33"/>
      <c r="PRT17" s="33"/>
      <c r="PRU17" s="33"/>
      <c r="PRV17" s="33"/>
      <c r="PRW17" s="33"/>
      <c r="PRX17" s="33"/>
      <c r="PRY17" s="33"/>
      <c r="PRZ17" s="33"/>
      <c r="PSA17" s="33"/>
      <c r="PSB17" s="33"/>
      <c r="PSC17" s="33"/>
      <c r="PSD17" s="33"/>
      <c r="PSE17" s="33"/>
      <c r="PSF17" s="33"/>
      <c r="PSG17" s="33"/>
      <c r="PSH17" s="33"/>
      <c r="PSI17" s="33"/>
      <c r="PSJ17" s="33"/>
      <c r="PSK17" s="33"/>
      <c r="PSL17" s="33"/>
      <c r="PSM17" s="33"/>
      <c r="PSN17" s="33"/>
      <c r="PSO17" s="33"/>
      <c r="PSP17" s="33"/>
      <c r="PSQ17" s="33"/>
      <c r="PSR17" s="33"/>
      <c r="PSS17" s="33"/>
      <c r="PST17" s="33"/>
      <c r="PSU17" s="33"/>
      <c r="PSV17" s="33"/>
      <c r="PSW17" s="33"/>
      <c r="PSX17" s="33"/>
      <c r="PSY17" s="33"/>
      <c r="PSZ17" s="33"/>
      <c r="PTA17" s="33"/>
      <c r="PTB17" s="33"/>
      <c r="PTC17" s="33"/>
      <c r="PTD17" s="33"/>
      <c r="PTE17" s="33"/>
      <c r="PTF17" s="33"/>
      <c r="PTG17" s="33"/>
      <c r="PTH17" s="33"/>
      <c r="PTI17" s="33"/>
      <c r="PTJ17" s="33"/>
      <c r="PTK17" s="33"/>
      <c r="PTL17" s="33"/>
      <c r="PTM17" s="33"/>
      <c r="PTN17" s="33"/>
      <c r="PTO17" s="33"/>
      <c r="PTP17" s="33"/>
      <c r="PTQ17" s="33"/>
      <c r="PTR17" s="33"/>
      <c r="PTS17" s="33"/>
      <c r="PTT17" s="33"/>
      <c r="PTU17" s="33"/>
      <c r="PTV17" s="33"/>
      <c r="PTW17" s="33"/>
      <c r="PTX17" s="33"/>
      <c r="PTY17" s="33"/>
      <c r="PTZ17" s="33"/>
      <c r="PUA17" s="33"/>
      <c r="PUB17" s="33"/>
      <c r="PUC17" s="33"/>
      <c r="PUD17" s="33"/>
      <c r="PUE17" s="33"/>
      <c r="PUF17" s="33"/>
      <c r="PUG17" s="33"/>
      <c r="PUH17" s="33"/>
      <c r="PUI17" s="33"/>
      <c r="PUJ17" s="33"/>
      <c r="PUK17" s="33"/>
      <c r="PUL17" s="33"/>
      <c r="PUM17" s="33"/>
      <c r="PUN17" s="33"/>
      <c r="PUO17" s="33"/>
      <c r="PUP17" s="33"/>
      <c r="PUQ17" s="33"/>
      <c r="PUR17" s="33"/>
      <c r="PUS17" s="33"/>
      <c r="PUT17" s="33"/>
      <c r="PUU17" s="33"/>
      <c r="PUV17" s="33"/>
      <c r="PUW17" s="33"/>
      <c r="PUX17" s="33"/>
      <c r="PUY17" s="33"/>
      <c r="PUZ17" s="33"/>
      <c r="PVA17" s="33"/>
      <c r="PVB17" s="33"/>
      <c r="PVC17" s="33"/>
      <c r="PVD17" s="33"/>
      <c r="PVE17" s="33"/>
      <c r="PVF17" s="33"/>
      <c r="PVG17" s="33"/>
      <c r="PVH17" s="33"/>
      <c r="PVI17" s="33"/>
      <c r="PVJ17" s="33"/>
      <c r="PVK17" s="33"/>
      <c r="PVL17" s="33"/>
      <c r="PVM17" s="33"/>
      <c r="PVN17" s="33"/>
      <c r="PVO17" s="33"/>
      <c r="PVP17" s="33"/>
      <c r="PVQ17" s="33"/>
      <c r="PVR17" s="33"/>
      <c r="PVS17" s="33"/>
      <c r="PVT17" s="33"/>
      <c r="PVU17" s="33"/>
      <c r="PVV17" s="33"/>
      <c r="PVW17" s="33"/>
      <c r="PVX17" s="33"/>
      <c r="PVY17" s="33"/>
      <c r="PVZ17" s="33"/>
      <c r="PWA17" s="33"/>
      <c r="PWB17" s="33"/>
      <c r="PWC17" s="33"/>
      <c r="PWD17" s="33"/>
      <c r="PWE17" s="33"/>
      <c r="PWF17" s="33"/>
      <c r="PWG17" s="33"/>
      <c r="PWH17" s="33"/>
      <c r="PWI17" s="33"/>
      <c r="PWJ17" s="33"/>
      <c r="PWK17" s="33"/>
      <c r="PWL17" s="33"/>
      <c r="PWM17" s="33"/>
      <c r="PWN17" s="33"/>
      <c r="PWO17" s="33"/>
      <c r="PWP17" s="33"/>
      <c r="PWQ17" s="33"/>
      <c r="PWR17" s="33"/>
      <c r="PWS17" s="33"/>
      <c r="PWT17" s="33"/>
      <c r="PWU17" s="33"/>
      <c r="PWV17" s="33"/>
      <c r="PWW17" s="33"/>
      <c r="PWX17" s="33"/>
      <c r="PWY17" s="33"/>
      <c r="PWZ17" s="33"/>
      <c r="PXA17" s="33"/>
      <c r="PXB17" s="33"/>
      <c r="PXC17" s="33"/>
      <c r="PXD17" s="33"/>
      <c r="PXE17" s="33"/>
      <c r="PXF17" s="33"/>
      <c r="PXG17" s="33"/>
      <c r="PXH17" s="33"/>
      <c r="PXI17" s="33"/>
      <c r="PXJ17" s="33"/>
      <c r="PXK17" s="33"/>
      <c r="PXL17" s="33"/>
      <c r="PXM17" s="33"/>
      <c r="PXN17" s="33"/>
      <c r="PXO17" s="33"/>
      <c r="PXP17" s="33"/>
      <c r="PXQ17" s="33"/>
      <c r="PXR17" s="33"/>
      <c r="PXS17" s="33"/>
      <c r="PXT17" s="33"/>
      <c r="PXU17" s="33"/>
      <c r="PXV17" s="33"/>
      <c r="PXW17" s="33"/>
      <c r="PXX17" s="33"/>
      <c r="PXY17" s="33"/>
      <c r="PXZ17" s="33"/>
      <c r="PYA17" s="33"/>
      <c r="PYB17" s="33"/>
      <c r="PYC17" s="33"/>
      <c r="PYD17" s="33"/>
      <c r="PYE17" s="33"/>
      <c r="PYF17" s="33"/>
      <c r="PYG17" s="33"/>
      <c r="PYH17" s="33"/>
      <c r="PYI17" s="33"/>
      <c r="PYJ17" s="33"/>
      <c r="PYK17" s="33"/>
      <c r="PYL17" s="33"/>
      <c r="PYM17" s="33"/>
      <c r="PYN17" s="33"/>
      <c r="PYO17" s="33"/>
      <c r="PYP17" s="33"/>
      <c r="PYQ17" s="33"/>
      <c r="PYR17" s="33"/>
      <c r="PYS17" s="33"/>
      <c r="PYT17" s="33"/>
      <c r="PYU17" s="33"/>
      <c r="PYV17" s="33"/>
      <c r="PYW17" s="33"/>
      <c r="PYX17" s="33"/>
      <c r="PYY17" s="33"/>
      <c r="PYZ17" s="33"/>
      <c r="PZA17" s="33"/>
      <c r="PZB17" s="33"/>
      <c r="PZC17" s="33"/>
      <c r="PZD17" s="33"/>
      <c r="PZE17" s="33"/>
      <c r="PZF17" s="33"/>
      <c r="PZG17" s="33"/>
      <c r="PZH17" s="33"/>
      <c r="PZI17" s="33"/>
      <c r="PZJ17" s="33"/>
      <c r="PZK17" s="33"/>
      <c r="PZL17" s="33"/>
      <c r="PZM17" s="33"/>
      <c r="PZN17" s="33"/>
      <c r="PZO17" s="33"/>
      <c r="PZP17" s="33"/>
      <c r="PZQ17" s="33"/>
      <c r="PZR17" s="33"/>
      <c r="PZS17" s="33"/>
      <c r="PZT17" s="33"/>
      <c r="PZU17" s="33"/>
      <c r="PZV17" s="33"/>
      <c r="PZW17" s="33"/>
      <c r="PZX17" s="33"/>
      <c r="PZY17" s="33"/>
      <c r="PZZ17" s="33"/>
      <c r="QAA17" s="33"/>
      <c r="QAB17" s="33"/>
      <c r="QAC17" s="33"/>
      <c r="QAD17" s="33"/>
      <c r="QAE17" s="33"/>
      <c r="QAF17" s="33"/>
      <c r="QAG17" s="33"/>
      <c r="QAH17" s="33"/>
      <c r="QAI17" s="33"/>
      <c r="QAJ17" s="33"/>
      <c r="QAK17" s="33"/>
      <c r="QAL17" s="33"/>
      <c r="QAM17" s="33"/>
      <c r="QAN17" s="33"/>
      <c r="QAO17" s="33"/>
      <c r="QAP17" s="33"/>
      <c r="QAQ17" s="33"/>
      <c r="QAR17" s="33"/>
      <c r="QAS17" s="33"/>
      <c r="QAT17" s="33"/>
      <c r="QAU17" s="33"/>
      <c r="QAV17" s="33"/>
      <c r="QAW17" s="33"/>
      <c r="QAX17" s="33"/>
      <c r="QAY17" s="33"/>
      <c r="QAZ17" s="33"/>
      <c r="QBA17" s="33"/>
      <c r="QBB17" s="33"/>
      <c r="QBC17" s="33"/>
      <c r="QBD17" s="33"/>
      <c r="QBE17" s="33"/>
      <c r="QBF17" s="33"/>
      <c r="QBG17" s="33"/>
      <c r="QBH17" s="33"/>
      <c r="QBI17" s="33"/>
      <c r="QBJ17" s="33"/>
      <c r="QBK17" s="33"/>
      <c r="QBL17" s="33"/>
      <c r="QBM17" s="33"/>
      <c r="QBN17" s="33"/>
      <c r="QBO17" s="33"/>
      <c r="QBP17" s="33"/>
      <c r="QBQ17" s="33"/>
      <c r="QBR17" s="33"/>
      <c r="QBS17" s="33"/>
      <c r="QBT17" s="33"/>
      <c r="QBU17" s="33"/>
      <c r="QBV17" s="33"/>
      <c r="QBW17" s="33"/>
      <c r="QBX17" s="33"/>
      <c r="QBY17" s="33"/>
      <c r="QBZ17" s="33"/>
      <c r="QCA17" s="33"/>
      <c r="QCB17" s="33"/>
      <c r="QCC17" s="33"/>
      <c r="QCD17" s="33"/>
      <c r="QCE17" s="33"/>
      <c r="QCF17" s="33"/>
      <c r="QCG17" s="33"/>
      <c r="QCH17" s="33"/>
      <c r="QCI17" s="33"/>
      <c r="QCJ17" s="33"/>
      <c r="QCK17" s="33"/>
      <c r="QCL17" s="33"/>
      <c r="QCM17" s="33"/>
      <c r="QCN17" s="33"/>
      <c r="QCO17" s="33"/>
      <c r="QCP17" s="33"/>
      <c r="QCQ17" s="33"/>
      <c r="QCR17" s="33"/>
      <c r="QCS17" s="33"/>
      <c r="QCT17" s="33"/>
      <c r="QCU17" s="33"/>
      <c r="QCV17" s="33"/>
      <c r="QCW17" s="33"/>
      <c r="QCX17" s="33"/>
      <c r="QCY17" s="33"/>
      <c r="QCZ17" s="33"/>
      <c r="QDA17" s="33"/>
      <c r="QDB17" s="33"/>
      <c r="QDC17" s="33"/>
      <c r="QDD17" s="33"/>
      <c r="QDE17" s="33"/>
      <c r="QDF17" s="33"/>
      <c r="QDG17" s="33"/>
      <c r="QDH17" s="33"/>
      <c r="QDI17" s="33"/>
      <c r="QDJ17" s="33"/>
      <c r="QDK17" s="33"/>
      <c r="QDL17" s="33"/>
      <c r="QDM17" s="33"/>
      <c r="QDN17" s="33"/>
      <c r="QDO17" s="33"/>
      <c r="QDP17" s="33"/>
      <c r="QDQ17" s="33"/>
      <c r="QDR17" s="33"/>
      <c r="QDS17" s="33"/>
      <c r="QDT17" s="33"/>
      <c r="QDU17" s="33"/>
      <c r="QDV17" s="33"/>
      <c r="QDW17" s="33"/>
      <c r="QDX17" s="33"/>
      <c r="QDY17" s="33"/>
      <c r="QDZ17" s="33"/>
      <c r="QEA17" s="33"/>
      <c r="QEB17" s="33"/>
      <c r="QEC17" s="33"/>
      <c r="QED17" s="33"/>
      <c r="QEE17" s="33"/>
      <c r="QEF17" s="33"/>
      <c r="QEG17" s="33"/>
      <c r="QEH17" s="33"/>
      <c r="QEI17" s="33"/>
      <c r="QEJ17" s="33"/>
      <c r="QEK17" s="33"/>
      <c r="QEL17" s="33"/>
      <c r="QEM17" s="33"/>
      <c r="QEN17" s="33"/>
      <c r="QEO17" s="33"/>
      <c r="QEP17" s="33"/>
      <c r="QEQ17" s="33"/>
      <c r="QER17" s="33"/>
      <c r="QES17" s="33"/>
      <c r="QET17" s="33"/>
      <c r="QEU17" s="33"/>
      <c r="QEV17" s="33"/>
      <c r="QEW17" s="33"/>
      <c r="QEX17" s="33"/>
      <c r="QEY17" s="33"/>
      <c r="QEZ17" s="33"/>
      <c r="QFA17" s="33"/>
      <c r="QFB17" s="33"/>
      <c r="QFC17" s="33"/>
      <c r="QFD17" s="33"/>
      <c r="QFE17" s="33"/>
      <c r="QFF17" s="33"/>
      <c r="QFG17" s="33"/>
      <c r="QFH17" s="33"/>
      <c r="QFI17" s="33"/>
      <c r="QFJ17" s="33"/>
      <c r="QFK17" s="33"/>
      <c r="QFL17" s="33"/>
      <c r="QFM17" s="33"/>
      <c r="QFN17" s="33"/>
      <c r="QFO17" s="33"/>
      <c r="QFP17" s="33"/>
      <c r="QFQ17" s="33"/>
      <c r="QFR17" s="33"/>
      <c r="QFS17" s="33"/>
      <c r="QFT17" s="33"/>
      <c r="QFU17" s="33"/>
      <c r="QFV17" s="33"/>
      <c r="QFW17" s="33"/>
      <c r="QFX17" s="33"/>
      <c r="QFY17" s="33"/>
      <c r="QFZ17" s="33"/>
      <c r="QGA17" s="33"/>
      <c r="QGB17" s="33"/>
      <c r="QGC17" s="33"/>
      <c r="QGD17" s="33"/>
      <c r="QGE17" s="33"/>
      <c r="QGF17" s="33"/>
      <c r="QGG17" s="33"/>
      <c r="QGH17" s="33"/>
      <c r="QGI17" s="33"/>
      <c r="QGJ17" s="33"/>
      <c r="QGK17" s="33"/>
      <c r="QGL17" s="33"/>
      <c r="QGM17" s="33"/>
      <c r="QGN17" s="33"/>
      <c r="QGO17" s="33"/>
      <c r="QGP17" s="33"/>
      <c r="QGQ17" s="33"/>
      <c r="QGR17" s="33"/>
      <c r="QGS17" s="33"/>
      <c r="QGT17" s="33"/>
      <c r="QGU17" s="33"/>
      <c r="QGV17" s="33"/>
      <c r="QGW17" s="33"/>
      <c r="QGX17" s="33"/>
      <c r="QGY17" s="33"/>
      <c r="QGZ17" s="33"/>
      <c r="QHA17" s="33"/>
      <c r="QHB17" s="33"/>
      <c r="QHC17" s="33"/>
      <c r="QHD17" s="33"/>
      <c r="QHE17" s="33"/>
      <c r="QHF17" s="33"/>
      <c r="QHG17" s="33"/>
      <c r="QHH17" s="33"/>
      <c r="QHI17" s="33"/>
      <c r="QHJ17" s="33"/>
      <c r="QHK17" s="33"/>
      <c r="QHL17" s="33"/>
      <c r="QHM17" s="33"/>
      <c r="QHN17" s="33"/>
      <c r="QHO17" s="33"/>
      <c r="QHP17" s="33"/>
      <c r="QHQ17" s="33"/>
      <c r="QHR17" s="33"/>
      <c r="QHS17" s="33"/>
      <c r="QHT17" s="33"/>
      <c r="QHU17" s="33"/>
      <c r="QHV17" s="33"/>
      <c r="QHW17" s="33"/>
      <c r="QHX17" s="33"/>
      <c r="QHY17" s="33"/>
      <c r="QHZ17" s="33"/>
      <c r="QIA17" s="33"/>
      <c r="QIB17" s="33"/>
      <c r="QIC17" s="33"/>
      <c r="QID17" s="33"/>
      <c r="QIE17" s="33"/>
      <c r="QIF17" s="33"/>
      <c r="QIG17" s="33"/>
      <c r="QIH17" s="33"/>
      <c r="QII17" s="33"/>
      <c r="QIJ17" s="33"/>
      <c r="QIK17" s="33"/>
      <c r="QIL17" s="33"/>
      <c r="QIM17" s="33"/>
      <c r="QIN17" s="33"/>
      <c r="QIO17" s="33"/>
      <c r="QIP17" s="33"/>
      <c r="QIQ17" s="33"/>
      <c r="QIR17" s="33"/>
      <c r="QIS17" s="33"/>
      <c r="QIT17" s="33"/>
      <c r="QIU17" s="33"/>
      <c r="QIV17" s="33"/>
      <c r="QIW17" s="33"/>
      <c r="QIX17" s="33"/>
      <c r="QIY17" s="33"/>
      <c r="QIZ17" s="33"/>
      <c r="QJA17" s="33"/>
      <c r="QJB17" s="33"/>
      <c r="QJC17" s="33"/>
      <c r="QJD17" s="33"/>
      <c r="QJE17" s="33"/>
      <c r="QJF17" s="33"/>
      <c r="QJG17" s="33"/>
      <c r="QJH17" s="33"/>
      <c r="QJI17" s="33"/>
      <c r="QJJ17" s="33"/>
      <c r="QJK17" s="33"/>
      <c r="QJL17" s="33"/>
      <c r="QJM17" s="33"/>
      <c r="QJN17" s="33"/>
      <c r="QJO17" s="33"/>
      <c r="QJP17" s="33"/>
      <c r="QJQ17" s="33"/>
      <c r="QJR17" s="33"/>
      <c r="QJS17" s="33"/>
      <c r="QJT17" s="33"/>
      <c r="QJU17" s="33"/>
      <c r="QJV17" s="33"/>
      <c r="QJW17" s="33"/>
      <c r="QJX17" s="33"/>
      <c r="QJY17" s="33"/>
      <c r="QJZ17" s="33"/>
      <c r="QKA17" s="33"/>
      <c r="QKB17" s="33"/>
      <c r="QKC17" s="33"/>
      <c r="QKD17" s="33"/>
      <c r="QKE17" s="33"/>
      <c r="QKF17" s="33"/>
      <c r="QKG17" s="33"/>
      <c r="QKH17" s="33"/>
      <c r="QKI17" s="33"/>
      <c r="QKJ17" s="33"/>
      <c r="QKK17" s="33"/>
      <c r="QKL17" s="33"/>
      <c r="QKM17" s="33"/>
      <c r="QKN17" s="33"/>
      <c r="QKO17" s="33"/>
      <c r="QKP17" s="33"/>
      <c r="QKQ17" s="33"/>
      <c r="QKR17" s="33"/>
      <c r="QKS17" s="33"/>
      <c r="QKT17" s="33"/>
      <c r="QKU17" s="33"/>
      <c r="QKV17" s="33"/>
      <c r="QKW17" s="33"/>
      <c r="QKX17" s="33"/>
      <c r="QKY17" s="33"/>
      <c r="QKZ17" s="33"/>
      <c r="QLA17" s="33"/>
      <c r="QLB17" s="33"/>
      <c r="QLC17" s="33"/>
      <c r="QLD17" s="33"/>
      <c r="QLE17" s="33"/>
      <c r="QLF17" s="33"/>
      <c r="QLG17" s="33"/>
      <c r="QLH17" s="33"/>
      <c r="QLI17" s="33"/>
      <c r="QLJ17" s="33"/>
      <c r="QLK17" s="33"/>
      <c r="QLL17" s="33"/>
      <c r="QLM17" s="33"/>
      <c r="QLN17" s="33"/>
      <c r="QLO17" s="33"/>
      <c r="QLP17" s="33"/>
      <c r="QLQ17" s="33"/>
      <c r="QLR17" s="33"/>
      <c r="QLS17" s="33"/>
      <c r="QLT17" s="33"/>
      <c r="QLU17" s="33"/>
      <c r="QLV17" s="33"/>
      <c r="QLW17" s="33"/>
      <c r="QLX17" s="33"/>
      <c r="QLY17" s="33"/>
      <c r="QLZ17" s="33"/>
      <c r="QMA17" s="33"/>
      <c r="QMB17" s="33"/>
      <c r="QMC17" s="33"/>
      <c r="QMD17" s="33"/>
      <c r="QME17" s="33"/>
      <c r="QMF17" s="33"/>
      <c r="QMG17" s="33"/>
      <c r="QMH17" s="33"/>
      <c r="QMI17" s="33"/>
      <c r="QMJ17" s="33"/>
      <c r="QMK17" s="33"/>
      <c r="QML17" s="33"/>
      <c r="QMM17" s="33"/>
      <c r="QMN17" s="33"/>
      <c r="QMO17" s="33"/>
      <c r="QMP17" s="33"/>
      <c r="QMQ17" s="33"/>
      <c r="QMR17" s="33"/>
      <c r="QMS17" s="33"/>
      <c r="QMT17" s="33"/>
      <c r="QMU17" s="33"/>
      <c r="QMV17" s="33"/>
      <c r="QMW17" s="33"/>
      <c r="QMX17" s="33"/>
      <c r="QMY17" s="33"/>
      <c r="QMZ17" s="33"/>
      <c r="QNA17" s="33"/>
      <c r="QNB17" s="33"/>
      <c r="QNC17" s="33"/>
      <c r="QND17" s="33"/>
      <c r="QNE17" s="33"/>
      <c r="QNF17" s="33"/>
      <c r="QNG17" s="33"/>
      <c r="QNH17" s="33"/>
      <c r="QNI17" s="33"/>
      <c r="QNJ17" s="33"/>
      <c r="QNK17" s="33"/>
      <c r="QNL17" s="33"/>
      <c r="QNM17" s="33"/>
      <c r="QNN17" s="33"/>
      <c r="QNO17" s="33"/>
      <c r="QNP17" s="33"/>
      <c r="QNQ17" s="33"/>
      <c r="QNR17" s="33"/>
      <c r="QNS17" s="33"/>
      <c r="QNT17" s="33"/>
      <c r="QNU17" s="33"/>
      <c r="QNV17" s="33"/>
      <c r="QNW17" s="33"/>
      <c r="QNX17" s="33"/>
      <c r="QNY17" s="33"/>
      <c r="QNZ17" s="33"/>
      <c r="QOA17" s="33"/>
      <c r="QOB17" s="33"/>
      <c r="QOC17" s="33"/>
      <c r="QOD17" s="33"/>
      <c r="QOE17" s="33"/>
      <c r="QOF17" s="33"/>
      <c r="QOG17" s="33"/>
      <c r="QOH17" s="33"/>
      <c r="QOI17" s="33"/>
      <c r="QOJ17" s="33"/>
      <c r="QOK17" s="33"/>
      <c r="QOL17" s="33"/>
      <c r="QOM17" s="33"/>
      <c r="QON17" s="33"/>
      <c r="QOO17" s="33"/>
      <c r="QOP17" s="33"/>
      <c r="QOQ17" s="33"/>
      <c r="QOR17" s="33"/>
      <c r="QOS17" s="33"/>
      <c r="QOT17" s="33"/>
      <c r="QOU17" s="33"/>
      <c r="QOV17" s="33"/>
      <c r="QOW17" s="33"/>
      <c r="QOX17" s="33"/>
      <c r="QOY17" s="33"/>
      <c r="QOZ17" s="33"/>
      <c r="QPA17" s="33"/>
      <c r="QPB17" s="33"/>
      <c r="QPC17" s="33"/>
      <c r="QPD17" s="33"/>
      <c r="QPE17" s="33"/>
      <c r="QPF17" s="33"/>
      <c r="QPG17" s="33"/>
      <c r="QPH17" s="33"/>
      <c r="QPI17" s="33"/>
      <c r="QPJ17" s="33"/>
      <c r="QPK17" s="33"/>
      <c r="QPL17" s="33"/>
      <c r="QPM17" s="33"/>
      <c r="QPN17" s="33"/>
      <c r="QPO17" s="33"/>
      <c r="QPP17" s="33"/>
      <c r="QPQ17" s="33"/>
      <c r="QPR17" s="33"/>
      <c r="QPS17" s="33"/>
      <c r="QPT17" s="33"/>
      <c r="QPU17" s="33"/>
      <c r="QPV17" s="33"/>
      <c r="QPW17" s="33"/>
      <c r="QPX17" s="33"/>
      <c r="QPY17" s="33"/>
      <c r="QPZ17" s="33"/>
      <c r="QQA17" s="33"/>
      <c r="QQB17" s="33"/>
      <c r="QQC17" s="33"/>
      <c r="QQD17" s="33"/>
      <c r="QQE17" s="33"/>
      <c r="QQF17" s="33"/>
      <c r="QQG17" s="33"/>
      <c r="QQH17" s="33"/>
      <c r="QQI17" s="33"/>
      <c r="QQJ17" s="33"/>
      <c r="QQK17" s="33"/>
      <c r="QQL17" s="33"/>
      <c r="QQM17" s="33"/>
      <c r="QQN17" s="33"/>
      <c r="QQO17" s="33"/>
      <c r="QQP17" s="33"/>
      <c r="QQQ17" s="33"/>
      <c r="QQR17" s="33"/>
      <c r="QQS17" s="33"/>
      <c r="QQT17" s="33"/>
      <c r="QQU17" s="33"/>
      <c r="QQV17" s="33"/>
      <c r="QQW17" s="33"/>
      <c r="QQX17" s="33"/>
      <c r="QQY17" s="33"/>
      <c r="QQZ17" s="33"/>
      <c r="QRA17" s="33"/>
      <c r="QRB17" s="33"/>
      <c r="QRC17" s="33"/>
      <c r="QRD17" s="33"/>
      <c r="QRE17" s="33"/>
      <c r="QRF17" s="33"/>
      <c r="QRG17" s="33"/>
      <c r="QRH17" s="33"/>
      <c r="QRI17" s="33"/>
      <c r="QRJ17" s="33"/>
      <c r="QRK17" s="33"/>
      <c r="QRL17" s="33"/>
      <c r="QRM17" s="33"/>
      <c r="QRN17" s="33"/>
      <c r="QRO17" s="33"/>
      <c r="QRP17" s="33"/>
      <c r="QRQ17" s="33"/>
      <c r="QRR17" s="33"/>
      <c r="QRS17" s="33"/>
      <c r="QRT17" s="33"/>
      <c r="QRU17" s="33"/>
      <c r="QRV17" s="33"/>
      <c r="QRW17" s="33"/>
      <c r="QRX17" s="33"/>
      <c r="QRY17" s="33"/>
      <c r="QRZ17" s="33"/>
      <c r="QSA17" s="33"/>
      <c r="QSB17" s="33"/>
      <c r="QSC17" s="33"/>
      <c r="QSD17" s="33"/>
      <c r="QSE17" s="33"/>
      <c r="QSF17" s="33"/>
      <c r="QSG17" s="33"/>
      <c r="QSH17" s="33"/>
      <c r="QSI17" s="33"/>
      <c r="QSJ17" s="33"/>
      <c r="QSK17" s="33"/>
      <c r="QSL17" s="33"/>
      <c r="QSM17" s="33"/>
      <c r="QSN17" s="33"/>
      <c r="QSO17" s="33"/>
      <c r="QSP17" s="33"/>
      <c r="QSQ17" s="33"/>
      <c r="QSR17" s="33"/>
      <c r="QSS17" s="33"/>
      <c r="QST17" s="33"/>
      <c r="QSU17" s="33"/>
      <c r="QSV17" s="33"/>
      <c r="QSW17" s="33"/>
      <c r="QSX17" s="33"/>
      <c r="QSY17" s="33"/>
      <c r="QSZ17" s="33"/>
      <c r="QTA17" s="33"/>
      <c r="QTB17" s="33"/>
      <c r="QTC17" s="33"/>
      <c r="QTD17" s="33"/>
      <c r="QTE17" s="33"/>
      <c r="QTF17" s="33"/>
      <c r="QTG17" s="33"/>
      <c r="QTH17" s="33"/>
      <c r="QTI17" s="33"/>
      <c r="QTJ17" s="33"/>
      <c r="QTK17" s="33"/>
      <c r="QTL17" s="33"/>
      <c r="QTM17" s="33"/>
      <c r="QTN17" s="33"/>
      <c r="QTO17" s="33"/>
      <c r="QTP17" s="33"/>
      <c r="QTQ17" s="33"/>
      <c r="QTR17" s="33"/>
      <c r="QTS17" s="33"/>
      <c r="QTT17" s="33"/>
      <c r="QTU17" s="33"/>
      <c r="QTV17" s="33"/>
      <c r="QTW17" s="33"/>
      <c r="QTX17" s="33"/>
      <c r="QTY17" s="33"/>
      <c r="QTZ17" s="33"/>
      <c r="QUA17" s="33"/>
      <c r="QUB17" s="33"/>
      <c r="QUC17" s="33"/>
      <c r="QUD17" s="33"/>
      <c r="QUE17" s="33"/>
      <c r="QUF17" s="33"/>
      <c r="QUG17" s="33"/>
      <c r="QUH17" s="33"/>
      <c r="QUI17" s="33"/>
      <c r="QUJ17" s="33"/>
      <c r="QUK17" s="33"/>
      <c r="QUL17" s="33"/>
      <c r="QUM17" s="33"/>
      <c r="QUN17" s="33"/>
      <c r="QUO17" s="33"/>
      <c r="QUP17" s="33"/>
      <c r="QUQ17" s="33"/>
      <c r="QUR17" s="33"/>
      <c r="QUS17" s="33"/>
      <c r="QUT17" s="33"/>
      <c r="QUU17" s="33"/>
      <c r="QUV17" s="33"/>
      <c r="QUW17" s="33"/>
      <c r="QUX17" s="33"/>
      <c r="QUY17" s="33"/>
      <c r="QUZ17" s="33"/>
      <c r="QVA17" s="33"/>
      <c r="QVB17" s="33"/>
      <c r="QVC17" s="33"/>
      <c r="QVD17" s="33"/>
      <c r="QVE17" s="33"/>
      <c r="QVF17" s="33"/>
      <c r="QVG17" s="33"/>
      <c r="QVH17" s="33"/>
      <c r="QVI17" s="33"/>
      <c r="QVJ17" s="33"/>
      <c r="QVK17" s="33"/>
      <c r="QVL17" s="33"/>
      <c r="QVM17" s="33"/>
      <c r="QVN17" s="33"/>
      <c r="QVO17" s="33"/>
      <c r="QVP17" s="33"/>
      <c r="QVQ17" s="33"/>
      <c r="QVR17" s="33"/>
      <c r="QVS17" s="33"/>
      <c r="QVT17" s="33"/>
      <c r="QVU17" s="33"/>
      <c r="QVV17" s="33"/>
      <c r="QVW17" s="33"/>
      <c r="QVX17" s="33"/>
      <c r="QVY17" s="33"/>
      <c r="QVZ17" s="33"/>
      <c r="QWA17" s="33"/>
      <c r="QWB17" s="33"/>
      <c r="QWC17" s="33"/>
      <c r="QWD17" s="33"/>
      <c r="QWE17" s="33"/>
      <c r="QWF17" s="33"/>
      <c r="QWG17" s="33"/>
      <c r="QWH17" s="33"/>
      <c r="QWI17" s="33"/>
      <c r="QWJ17" s="33"/>
      <c r="QWK17" s="33"/>
      <c r="QWL17" s="33"/>
      <c r="QWM17" s="33"/>
      <c r="QWN17" s="33"/>
      <c r="QWO17" s="33"/>
      <c r="QWP17" s="33"/>
      <c r="QWQ17" s="33"/>
      <c r="QWR17" s="33"/>
      <c r="QWS17" s="33"/>
      <c r="QWT17" s="33"/>
      <c r="QWU17" s="33"/>
      <c r="QWV17" s="33"/>
      <c r="QWW17" s="33"/>
      <c r="QWX17" s="33"/>
      <c r="QWY17" s="33"/>
      <c r="QWZ17" s="33"/>
      <c r="QXA17" s="33"/>
      <c r="QXB17" s="33"/>
      <c r="QXC17" s="33"/>
      <c r="QXD17" s="33"/>
      <c r="QXE17" s="33"/>
      <c r="QXF17" s="33"/>
      <c r="QXG17" s="33"/>
      <c r="QXH17" s="33"/>
      <c r="QXI17" s="33"/>
      <c r="QXJ17" s="33"/>
      <c r="QXK17" s="33"/>
      <c r="QXL17" s="33"/>
      <c r="QXM17" s="33"/>
      <c r="QXN17" s="33"/>
      <c r="QXO17" s="33"/>
      <c r="QXP17" s="33"/>
      <c r="QXQ17" s="33"/>
      <c r="QXR17" s="33"/>
      <c r="QXS17" s="33"/>
      <c r="QXT17" s="33"/>
      <c r="QXU17" s="33"/>
      <c r="QXV17" s="33"/>
      <c r="QXW17" s="33"/>
      <c r="QXX17" s="33"/>
      <c r="QXY17" s="33"/>
      <c r="QXZ17" s="33"/>
      <c r="QYA17" s="33"/>
      <c r="QYB17" s="33"/>
      <c r="QYC17" s="33"/>
      <c r="QYD17" s="33"/>
      <c r="QYE17" s="33"/>
      <c r="QYF17" s="33"/>
      <c r="QYG17" s="33"/>
      <c r="QYH17" s="33"/>
      <c r="QYI17" s="33"/>
      <c r="QYJ17" s="33"/>
      <c r="QYK17" s="33"/>
      <c r="QYL17" s="33"/>
      <c r="QYM17" s="33"/>
      <c r="QYN17" s="33"/>
      <c r="QYO17" s="33"/>
      <c r="QYP17" s="33"/>
      <c r="QYQ17" s="33"/>
      <c r="QYR17" s="33"/>
      <c r="QYS17" s="33"/>
      <c r="QYT17" s="33"/>
      <c r="QYU17" s="33"/>
      <c r="QYV17" s="33"/>
      <c r="QYW17" s="33"/>
      <c r="QYX17" s="33"/>
      <c r="QYY17" s="33"/>
      <c r="QYZ17" s="33"/>
      <c r="QZA17" s="33"/>
      <c r="QZB17" s="33"/>
      <c r="QZC17" s="33"/>
      <c r="QZD17" s="33"/>
      <c r="QZE17" s="33"/>
      <c r="QZF17" s="33"/>
      <c r="QZG17" s="33"/>
      <c r="QZH17" s="33"/>
      <c r="QZI17" s="33"/>
      <c r="QZJ17" s="33"/>
      <c r="QZK17" s="33"/>
      <c r="QZL17" s="33"/>
      <c r="QZM17" s="33"/>
      <c r="QZN17" s="33"/>
      <c r="QZO17" s="33"/>
      <c r="QZP17" s="33"/>
      <c r="QZQ17" s="33"/>
      <c r="QZR17" s="33"/>
      <c r="QZS17" s="33"/>
      <c r="QZT17" s="33"/>
      <c r="QZU17" s="33"/>
      <c r="QZV17" s="33"/>
      <c r="QZW17" s="33"/>
      <c r="QZX17" s="33"/>
      <c r="QZY17" s="33"/>
      <c r="QZZ17" s="33"/>
      <c r="RAA17" s="33"/>
      <c r="RAB17" s="33"/>
      <c r="RAC17" s="33"/>
      <c r="RAD17" s="33"/>
      <c r="RAE17" s="33"/>
      <c r="RAF17" s="33"/>
      <c r="RAG17" s="33"/>
      <c r="RAH17" s="33"/>
      <c r="RAI17" s="33"/>
      <c r="RAJ17" s="33"/>
      <c r="RAK17" s="33"/>
      <c r="RAL17" s="33"/>
      <c r="RAM17" s="33"/>
      <c r="RAN17" s="33"/>
      <c r="RAO17" s="33"/>
      <c r="RAP17" s="33"/>
      <c r="RAQ17" s="33"/>
      <c r="RAR17" s="33"/>
      <c r="RAS17" s="33"/>
      <c r="RAT17" s="33"/>
      <c r="RAU17" s="33"/>
      <c r="RAV17" s="33"/>
      <c r="RAW17" s="33"/>
      <c r="RAX17" s="33"/>
      <c r="RAY17" s="33"/>
      <c r="RAZ17" s="33"/>
      <c r="RBA17" s="33"/>
      <c r="RBB17" s="33"/>
      <c r="RBC17" s="33"/>
      <c r="RBD17" s="33"/>
      <c r="RBE17" s="33"/>
      <c r="RBF17" s="33"/>
      <c r="RBG17" s="33"/>
      <c r="RBH17" s="33"/>
      <c r="RBI17" s="33"/>
      <c r="RBJ17" s="33"/>
      <c r="RBK17" s="33"/>
      <c r="RBL17" s="33"/>
      <c r="RBM17" s="33"/>
      <c r="RBN17" s="33"/>
      <c r="RBO17" s="33"/>
      <c r="RBP17" s="33"/>
      <c r="RBQ17" s="33"/>
      <c r="RBR17" s="33"/>
      <c r="RBS17" s="33"/>
      <c r="RBT17" s="33"/>
      <c r="RBU17" s="33"/>
      <c r="RBV17" s="33"/>
      <c r="RBW17" s="33"/>
      <c r="RBX17" s="33"/>
      <c r="RBY17" s="33"/>
      <c r="RBZ17" s="33"/>
      <c r="RCA17" s="33"/>
      <c r="RCB17" s="33"/>
      <c r="RCC17" s="33"/>
      <c r="RCD17" s="33"/>
      <c r="RCE17" s="33"/>
      <c r="RCF17" s="33"/>
      <c r="RCG17" s="33"/>
      <c r="RCH17" s="33"/>
      <c r="RCI17" s="33"/>
      <c r="RCJ17" s="33"/>
      <c r="RCK17" s="33"/>
      <c r="RCL17" s="33"/>
      <c r="RCM17" s="33"/>
      <c r="RCN17" s="33"/>
      <c r="RCO17" s="33"/>
      <c r="RCP17" s="33"/>
      <c r="RCQ17" s="33"/>
      <c r="RCR17" s="33"/>
      <c r="RCS17" s="33"/>
      <c r="RCT17" s="33"/>
      <c r="RCU17" s="33"/>
      <c r="RCV17" s="33"/>
      <c r="RCW17" s="33"/>
      <c r="RCX17" s="33"/>
      <c r="RCY17" s="33"/>
      <c r="RCZ17" s="33"/>
      <c r="RDA17" s="33"/>
      <c r="RDB17" s="33"/>
      <c r="RDC17" s="33"/>
      <c r="RDD17" s="33"/>
      <c r="RDE17" s="33"/>
      <c r="RDF17" s="33"/>
      <c r="RDG17" s="33"/>
      <c r="RDH17" s="33"/>
      <c r="RDI17" s="33"/>
      <c r="RDJ17" s="33"/>
      <c r="RDK17" s="33"/>
      <c r="RDL17" s="33"/>
      <c r="RDM17" s="33"/>
      <c r="RDN17" s="33"/>
      <c r="RDO17" s="33"/>
      <c r="RDP17" s="33"/>
      <c r="RDQ17" s="33"/>
      <c r="RDR17" s="33"/>
      <c r="RDS17" s="33"/>
      <c r="RDT17" s="33"/>
      <c r="RDU17" s="33"/>
      <c r="RDV17" s="33"/>
      <c r="RDW17" s="33"/>
      <c r="RDX17" s="33"/>
      <c r="RDY17" s="33"/>
      <c r="RDZ17" s="33"/>
      <c r="REA17" s="33"/>
      <c r="REB17" s="33"/>
      <c r="REC17" s="33"/>
      <c r="RED17" s="33"/>
      <c r="REE17" s="33"/>
      <c r="REF17" s="33"/>
      <c r="REG17" s="33"/>
      <c r="REH17" s="33"/>
      <c r="REI17" s="33"/>
      <c r="REJ17" s="33"/>
      <c r="REK17" s="33"/>
      <c r="REL17" s="33"/>
      <c r="REM17" s="33"/>
      <c r="REN17" s="33"/>
      <c r="REO17" s="33"/>
      <c r="REP17" s="33"/>
      <c r="REQ17" s="33"/>
      <c r="RER17" s="33"/>
      <c r="RES17" s="33"/>
      <c r="RET17" s="33"/>
      <c r="REU17" s="33"/>
      <c r="REV17" s="33"/>
      <c r="REW17" s="33"/>
      <c r="REX17" s="33"/>
      <c r="REY17" s="33"/>
      <c r="REZ17" s="33"/>
      <c r="RFA17" s="33"/>
      <c r="RFB17" s="33"/>
      <c r="RFC17" s="33"/>
      <c r="RFD17" s="33"/>
      <c r="RFE17" s="33"/>
      <c r="RFF17" s="33"/>
      <c r="RFG17" s="33"/>
      <c r="RFH17" s="33"/>
      <c r="RFI17" s="33"/>
      <c r="RFJ17" s="33"/>
      <c r="RFK17" s="33"/>
      <c r="RFL17" s="33"/>
      <c r="RFM17" s="33"/>
      <c r="RFN17" s="33"/>
      <c r="RFO17" s="33"/>
      <c r="RFP17" s="33"/>
      <c r="RFQ17" s="33"/>
      <c r="RFR17" s="33"/>
      <c r="RFS17" s="33"/>
      <c r="RFT17" s="33"/>
      <c r="RFU17" s="33"/>
      <c r="RFV17" s="33"/>
      <c r="RFW17" s="33"/>
      <c r="RFX17" s="33"/>
      <c r="RFY17" s="33"/>
      <c r="RFZ17" s="33"/>
      <c r="RGA17" s="33"/>
      <c r="RGB17" s="33"/>
      <c r="RGC17" s="33"/>
      <c r="RGD17" s="33"/>
      <c r="RGE17" s="33"/>
      <c r="RGF17" s="33"/>
      <c r="RGG17" s="33"/>
      <c r="RGH17" s="33"/>
      <c r="RGI17" s="33"/>
      <c r="RGJ17" s="33"/>
      <c r="RGK17" s="33"/>
      <c r="RGL17" s="33"/>
      <c r="RGM17" s="33"/>
      <c r="RGN17" s="33"/>
      <c r="RGO17" s="33"/>
      <c r="RGP17" s="33"/>
      <c r="RGQ17" s="33"/>
      <c r="RGR17" s="33"/>
      <c r="RGS17" s="33"/>
      <c r="RGT17" s="33"/>
      <c r="RGU17" s="33"/>
      <c r="RGV17" s="33"/>
      <c r="RGW17" s="33"/>
      <c r="RGX17" s="33"/>
      <c r="RGY17" s="33"/>
      <c r="RGZ17" s="33"/>
      <c r="RHA17" s="33"/>
      <c r="RHB17" s="33"/>
      <c r="RHC17" s="33"/>
      <c r="RHD17" s="33"/>
      <c r="RHE17" s="33"/>
      <c r="RHF17" s="33"/>
      <c r="RHG17" s="33"/>
      <c r="RHH17" s="33"/>
      <c r="RHI17" s="33"/>
      <c r="RHJ17" s="33"/>
      <c r="RHK17" s="33"/>
      <c r="RHL17" s="33"/>
      <c r="RHM17" s="33"/>
      <c r="RHN17" s="33"/>
      <c r="RHO17" s="33"/>
      <c r="RHP17" s="33"/>
      <c r="RHQ17" s="33"/>
      <c r="RHR17" s="33"/>
      <c r="RHS17" s="33"/>
      <c r="RHT17" s="33"/>
      <c r="RHU17" s="33"/>
      <c r="RHV17" s="33"/>
      <c r="RHW17" s="33"/>
      <c r="RHX17" s="33"/>
      <c r="RHY17" s="33"/>
      <c r="RHZ17" s="33"/>
      <c r="RIA17" s="33"/>
      <c r="RIB17" s="33"/>
      <c r="RIC17" s="33"/>
      <c r="RID17" s="33"/>
      <c r="RIE17" s="33"/>
      <c r="RIF17" s="33"/>
      <c r="RIG17" s="33"/>
      <c r="RIH17" s="33"/>
      <c r="RII17" s="33"/>
      <c r="RIJ17" s="33"/>
      <c r="RIK17" s="33"/>
      <c r="RIL17" s="33"/>
      <c r="RIM17" s="33"/>
      <c r="RIN17" s="33"/>
      <c r="RIO17" s="33"/>
      <c r="RIP17" s="33"/>
      <c r="RIQ17" s="33"/>
      <c r="RIR17" s="33"/>
      <c r="RIS17" s="33"/>
      <c r="RIT17" s="33"/>
      <c r="RIU17" s="33"/>
      <c r="RIV17" s="33"/>
      <c r="RIW17" s="33"/>
      <c r="RIX17" s="33"/>
      <c r="RIY17" s="33"/>
      <c r="RIZ17" s="33"/>
      <c r="RJA17" s="33"/>
      <c r="RJB17" s="33"/>
      <c r="RJC17" s="33"/>
      <c r="RJD17" s="33"/>
      <c r="RJE17" s="33"/>
      <c r="RJF17" s="33"/>
      <c r="RJG17" s="33"/>
      <c r="RJH17" s="33"/>
      <c r="RJI17" s="33"/>
      <c r="RJJ17" s="33"/>
      <c r="RJK17" s="33"/>
      <c r="RJL17" s="33"/>
      <c r="RJM17" s="33"/>
      <c r="RJN17" s="33"/>
      <c r="RJO17" s="33"/>
      <c r="RJP17" s="33"/>
      <c r="RJQ17" s="33"/>
      <c r="RJR17" s="33"/>
      <c r="RJS17" s="33"/>
      <c r="RJT17" s="33"/>
      <c r="RJU17" s="33"/>
      <c r="RJV17" s="33"/>
      <c r="RJW17" s="33"/>
      <c r="RJX17" s="33"/>
      <c r="RJY17" s="33"/>
      <c r="RJZ17" s="33"/>
      <c r="RKA17" s="33"/>
      <c r="RKB17" s="33"/>
      <c r="RKC17" s="33"/>
      <c r="RKD17" s="33"/>
      <c r="RKE17" s="33"/>
      <c r="RKF17" s="33"/>
      <c r="RKG17" s="33"/>
      <c r="RKH17" s="33"/>
      <c r="RKI17" s="33"/>
      <c r="RKJ17" s="33"/>
      <c r="RKK17" s="33"/>
      <c r="RKL17" s="33"/>
      <c r="RKM17" s="33"/>
      <c r="RKN17" s="33"/>
      <c r="RKO17" s="33"/>
      <c r="RKP17" s="33"/>
      <c r="RKQ17" s="33"/>
      <c r="RKR17" s="33"/>
      <c r="RKS17" s="33"/>
      <c r="RKT17" s="33"/>
      <c r="RKU17" s="33"/>
      <c r="RKV17" s="33"/>
      <c r="RKW17" s="33"/>
      <c r="RKX17" s="33"/>
      <c r="RKY17" s="33"/>
      <c r="RKZ17" s="33"/>
      <c r="RLA17" s="33"/>
      <c r="RLB17" s="33"/>
      <c r="RLC17" s="33"/>
      <c r="RLD17" s="33"/>
      <c r="RLE17" s="33"/>
      <c r="RLF17" s="33"/>
      <c r="RLG17" s="33"/>
      <c r="RLH17" s="33"/>
      <c r="RLI17" s="33"/>
      <c r="RLJ17" s="33"/>
      <c r="RLK17" s="33"/>
      <c r="RLL17" s="33"/>
      <c r="RLM17" s="33"/>
      <c r="RLN17" s="33"/>
      <c r="RLO17" s="33"/>
      <c r="RLP17" s="33"/>
      <c r="RLQ17" s="33"/>
      <c r="RLR17" s="33"/>
      <c r="RLS17" s="33"/>
      <c r="RLT17" s="33"/>
      <c r="RLU17" s="33"/>
      <c r="RLV17" s="33"/>
      <c r="RLW17" s="33"/>
      <c r="RLX17" s="33"/>
      <c r="RLY17" s="33"/>
      <c r="RLZ17" s="33"/>
      <c r="RMA17" s="33"/>
      <c r="RMB17" s="33"/>
      <c r="RMC17" s="33"/>
      <c r="RMD17" s="33"/>
      <c r="RME17" s="33"/>
      <c r="RMF17" s="33"/>
      <c r="RMG17" s="33"/>
      <c r="RMH17" s="33"/>
      <c r="RMI17" s="33"/>
      <c r="RMJ17" s="33"/>
      <c r="RMK17" s="33"/>
      <c r="RML17" s="33"/>
      <c r="RMM17" s="33"/>
      <c r="RMN17" s="33"/>
      <c r="RMO17" s="33"/>
      <c r="RMP17" s="33"/>
      <c r="RMQ17" s="33"/>
      <c r="RMR17" s="33"/>
      <c r="RMS17" s="33"/>
      <c r="RMT17" s="33"/>
      <c r="RMU17" s="33"/>
      <c r="RMV17" s="33"/>
      <c r="RMW17" s="33"/>
      <c r="RMX17" s="33"/>
      <c r="RMY17" s="33"/>
      <c r="RMZ17" s="33"/>
      <c r="RNA17" s="33"/>
      <c r="RNB17" s="33"/>
      <c r="RNC17" s="33"/>
      <c r="RND17" s="33"/>
      <c r="RNE17" s="33"/>
      <c r="RNF17" s="33"/>
      <c r="RNG17" s="33"/>
      <c r="RNH17" s="33"/>
      <c r="RNI17" s="33"/>
      <c r="RNJ17" s="33"/>
      <c r="RNK17" s="33"/>
      <c r="RNL17" s="33"/>
      <c r="RNM17" s="33"/>
      <c r="RNN17" s="33"/>
      <c r="RNO17" s="33"/>
      <c r="RNP17" s="33"/>
      <c r="RNQ17" s="33"/>
      <c r="RNR17" s="33"/>
      <c r="RNS17" s="33"/>
      <c r="RNT17" s="33"/>
      <c r="RNU17" s="33"/>
      <c r="RNV17" s="33"/>
      <c r="RNW17" s="33"/>
      <c r="RNX17" s="33"/>
      <c r="RNY17" s="33"/>
      <c r="RNZ17" s="33"/>
      <c r="ROA17" s="33"/>
      <c r="ROB17" s="33"/>
      <c r="ROC17" s="33"/>
      <c r="ROD17" s="33"/>
      <c r="ROE17" s="33"/>
      <c r="ROF17" s="33"/>
      <c r="ROG17" s="33"/>
      <c r="ROH17" s="33"/>
      <c r="ROI17" s="33"/>
      <c r="ROJ17" s="33"/>
      <c r="ROK17" s="33"/>
      <c r="ROL17" s="33"/>
      <c r="ROM17" s="33"/>
      <c r="RON17" s="33"/>
      <c r="ROO17" s="33"/>
      <c r="ROP17" s="33"/>
      <c r="ROQ17" s="33"/>
      <c r="ROR17" s="33"/>
      <c r="ROS17" s="33"/>
      <c r="ROT17" s="33"/>
      <c r="ROU17" s="33"/>
      <c r="ROV17" s="33"/>
      <c r="ROW17" s="33"/>
      <c r="ROX17" s="33"/>
      <c r="ROY17" s="33"/>
      <c r="ROZ17" s="33"/>
      <c r="RPA17" s="33"/>
      <c r="RPB17" s="33"/>
      <c r="RPC17" s="33"/>
      <c r="RPD17" s="33"/>
      <c r="RPE17" s="33"/>
      <c r="RPF17" s="33"/>
      <c r="RPG17" s="33"/>
      <c r="RPH17" s="33"/>
      <c r="RPI17" s="33"/>
      <c r="RPJ17" s="33"/>
      <c r="RPK17" s="33"/>
      <c r="RPL17" s="33"/>
      <c r="RPM17" s="33"/>
      <c r="RPN17" s="33"/>
      <c r="RPO17" s="33"/>
      <c r="RPP17" s="33"/>
      <c r="RPQ17" s="33"/>
      <c r="RPR17" s="33"/>
      <c r="RPS17" s="33"/>
      <c r="RPT17" s="33"/>
      <c r="RPU17" s="33"/>
      <c r="RPV17" s="33"/>
      <c r="RPW17" s="33"/>
      <c r="RPX17" s="33"/>
      <c r="RPY17" s="33"/>
      <c r="RPZ17" s="33"/>
      <c r="RQA17" s="33"/>
      <c r="RQB17" s="33"/>
      <c r="RQC17" s="33"/>
      <c r="RQD17" s="33"/>
      <c r="RQE17" s="33"/>
      <c r="RQF17" s="33"/>
      <c r="RQG17" s="33"/>
      <c r="RQH17" s="33"/>
      <c r="RQI17" s="33"/>
      <c r="RQJ17" s="33"/>
      <c r="RQK17" s="33"/>
      <c r="RQL17" s="33"/>
      <c r="RQM17" s="33"/>
      <c r="RQN17" s="33"/>
      <c r="RQO17" s="33"/>
      <c r="RQP17" s="33"/>
      <c r="RQQ17" s="33"/>
      <c r="RQR17" s="33"/>
      <c r="RQS17" s="33"/>
      <c r="RQT17" s="33"/>
      <c r="RQU17" s="33"/>
      <c r="RQV17" s="33"/>
      <c r="RQW17" s="33"/>
      <c r="RQX17" s="33"/>
      <c r="RQY17" s="33"/>
      <c r="RQZ17" s="33"/>
      <c r="RRA17" s="33"/>
      <c r="RRB17" s="33"/>
      <c r="RRC17" s="33"/>
      <c r="RRD17" s="33"/>
      <c r="RRE17" s="33"/>
      <c r="RRF17" s="33"/>
      <c r="RRG17" s="33"/>
      <c r="RRH17" s="33"/>
      <c r="RRI17" s="33"/>
      <c r="RRJ17" s="33"/>
      <c r="RRK17" s="33"/>
      <c r="RRL17" s="33"/>
      <c r="RRM17" s="33"/>
      <c r="RRN17" s="33"/>
      <c r="RRO17" s="33"/>
      <c r="RRP17" s="33"/>
      <c r="RRQ17" s="33"/>
      <c r="RRR17" s="33"/>
      <c r="RRS17" s="33"/>
      <c r="RRT17" s="33"/>
      <c r="RRU17" s="33"/>
      <c r="RRV17" s="33"/>
      <c r="RRW17" s="33"/>
      <c r="RRX17" s="33"/>
      <c r="RRY17" s="33"/>
      <c r="RRZ17" s="33"/>
      <c r="RSA17" s="33"/>
      <c r="RSB17" s="33"/>
      <c r="RSC17" s="33"/>
      <c r="RSD17" s="33"/>
      <c r="RSE17" s="33"/>
      <c r="RSF17" s="33"/>
      <c r="RSG17" s="33"/>
      <c r="RSH17" s="33"/>
      <c r="RSI17" s="33"/>
      <c r="RSJ17" s="33"/>
      <c r="RSK17" s="33"/>
      <c r="RSL17" s="33"/>
      <c r="RSM17" s="33"/>
      <c r="RSN17" s="33"/>
      <c r="RSO17" s="33"/>
      <c r="RSP17" s="33"/>
      <c r="RSQ17" s="33"/>
      <c r="RSR17" s="33"/>
      <c r="RSS17" s="33"/>
      <c r="RST17" s="33"/>
      <c r="RSU17" s="33"/>
      <c r="RSV17" s="33"/>
      <c r="RSW17" s="33"/>
      <c r="RSX17" s="33"/>
      <c r="RSY17" s="33"/>
      <c r="RSZ17" s="33"/>
      <c r="RTA17" s="33"/>
      <c r="RTB17" s="33"/>
      <c r="RTC17" s="33"/>
      <c r="RTD17" s="33"/>
      <c r="RTE17" s="33"/>
      <c r="RTF17" s="33"/>
      <c r="RTG17" s="33"/>
      <c r="RTH17" s="33"/>
      <c r="RTI17" s="33"/>
      <c r="RTJ17" s="33"/>
      <c r="RTK17" s="33"/>
      <c r="RTL17" s="33"/>
      <c r="RTM17" s="33"/>
      <c r="RTN17" s="33"/>
      <c r="RTO17" s="33"/>
      <c r="RTP17" s="33"/>
      <c r="RTQ17" s="33"/>
      <c r="RTR17" s="33"/>
      <c r="RTS17" s="33"/>
      <c r="RTT17" s="33"/>
      <c r="RTU17" s="33"/>
      <c r="RTV17" s="33"/>
      <c r="RTW17" s="33"/>
      <c r="RTX17" s="33"/>
      <c r="RTY17" s="33"/>
      <c r="RTZ17" s="33"/>
      <c r="RUA17" s="33"/>
      <c r="RUB17" s="33"/>
      <c r="RUC17" s="33"/>
      <c r="RUD17" s="33"/>
      <c r="RUE17" s="33"/>
      <c r="RUF17" s="33"/>
      <c r="RUG17" s="33"/>
      <c r="RUH17" s="33"/>
      <c r="RUI17" s="33"/>
      <c r="RUJ17" s="33"/>
      <c r="RUK17" s="33"/>
      <c r="RUL17" s="33"/>
      <c r="RUM17" s="33"/>
      <c r="RUN17" s="33"/>
      <c r="RUO17" s="33"/>
      <c r="RUP17" s="33"/>
      <c r="RUQ17" s="33"/>
      <c r="RUR17" s="33"/>
      <c r="RUS17" s="33"/>
      <c r="RUT17" s="33"/>
      <c r="RUU17" s="33"/>
      <c r="RUV17" s="33"/>
      <c r="RUW17" s="33"/>
      <c r="RUX17" s="33"/>
      <c r="RUY17" s="33"/>
      <c r="RUZ17" s="33"/>
      <c r="RVA17" s="33"/>
      <c r="RVB17" s="33"/>
      <c r="RVC17" s="33"/>
      <c r="RVD17" s="33"/>
      <c r="RVE17" s="33"/>
      <c r="RVF17" s="33"/>
      <c r="RVG17" s="33"/>
      <c r="RVH17" s="33"/>
      <c r="RVI17" s="33"/>
      <c r="RVJ17" s="33"/>
      <c r="RVK17" s="33"/>
      <c r="RVL17" s="33"/>
      <c r="RVM17" s="33"/>
      <c r="RVN17" s="33"/>
      <c r="RVO17" s="33"/>
      <c r="RVP17" s="33"/>
      <c r="RVQ17" s="33"/>
      <c r="RVR17" s="33"/>
      <c r="RVS17" s="33"/>
      <c r="RVT17" s="33"/>
      <c r="RVU17" s="33"/>
      <c r="RVV17" s="33"/>
      <c r="RVW17" s="33"/>
      <c r="RVX17" s="33"/>
      <c r="RVY17" s="33"/>
      <c r="RVZ17" s="33"/>
      <c r="RWA17" s="33"/>
      <c r="RWB17" s="33"/>
      <c r="RWC17" s="33"/>
      <c r="RWD17" s="33"/>
      <c r="RWE17" s="33"/>
      <c r="RWF17" s="33"/>
      <c r="RWG17" s="33"/>
      <c r="RWH17" s="33"/>
      <c r="RWI17" s="33"/>
      <c r="RWJ17" s="33"/>
      <c r="RWK17" s="33"/>
      <c r="RWL17" s="33"/>
      <c r="RWM17" s="33"/>
      <c r="RWN17" s="33"/>
      <c r="RWO17" s="33"/>
      <c r="RWP17" s="33"/>
      <c r="RWQ17" s="33"/>
      <c r="RWR17" s="33"/>
      <c r="RWS17" s="33"/>
      <c r="RWT17" s="33"/>
      <c r="RWU17" s="33"/>
      <c r="RWV17" s="33"/>
      <c r="RWW17" s="33"/>
      <c r="RWX17" s="33"/>
      <c r="RWY17" s="33"/>
      <c r="RWZ17" s="33"/>
      <c r="RXA17" s="33"/>
      <c r="RXB17" s="33"/>
      <c r="RXC17" s="33"/>
      <c r="RXD17" s="33"/>
      <c r="RXE17" s="33"/>
      <c r="RXF17" s="33"/>
      <c r="RXG17" s="33"/>
      <c r="RXH17" s="33"/>
      <c r="RXI17" s="33"/>
      <c r="RXJ17" s="33"/>
      <c r="RXK17" s="33"/>
      <c r="RXL17" s="33"/>
      <c r="RXM17" s="33"/>
      <c r="RXN17" s="33"/>
      <c r="RXO17" s="33"/>
      <c r="RXP17" s="33"/>
      <c r="RXQ17" s="33"/>
      <c r="RXR17" s="33"/>
      <c r="RXS17" s="33"/>
      <c r="RXT17" s="33"/>
      <c r="RXU17" s="33"/>
      <c r="RXV17" s="33"/>
      <c r="RXW17" s="33"/>
      <c r="RXX17" s="33"/>
      <c r="RXY17" s="33"/>
      <c r="RXZ17" s="33"/>
      <c r="RYA17" s="33"/>
      <c r="RYB17" s="33"/>
      <c r="RYC17" s="33"/>
      <c r="RYD17" s="33"/>
      <c r="RYE17" s="33"/>
      <c r="RYF17" s="33"/>
      <c r="RYG17" s="33"/>
      <c r="RYH17" s="33"/>
      <c r="RYI17" s="33"/>
      <c r="RYJ17" s="33"/>
      <c r="RYK17" s="33"/>
      <c r="RYL17" s="33"/>
      <c r="RYM17" s="33"/>
      <c r="RYN17" s="33"/>
      <c r="RYO17" s="33"/>
      <c r="RYP17" s="33"/>
      <c r="RYQ17" s="33"/>
      <c r="RYR17" s="33"/>
      <c r="RYS17" s="33"/>
      <c r="RYT17" s="33"/>
      <c r="RYU17" s="33"/>
      <c r="RYV17" s="33"/>
      <c r="RYW17" s="33"/>
      <c r="RYX17" s="33"/>
      <c r="RYY17" s="33"/>
      <c r="RYZ17" s="33"/>
      <c r="RZA17" s="33"/>
      <c r="RZB17" s="33"/>
      <c r="RZC17" s="33"/>
      <c r="RZD17" s="33"/>
      <c r="RZE17" s="33"/>
      <c r="RZF17" s="33"/>
      <c r="RZG17" s="33"/>
      <c r="RZH17" s="33"/>
      <c r="RZI17" s="33"/>
      <c r="RZJ17" s="33"/>
      <c r="RZK17" s="33"/>
      <c r="RZL17" s="33"/>
      <c r="RZM17" s="33"/>
      <c r="RZN17" s="33"/>
      <c r="RZO17" s="33"/>
      <c r="RZP17" s="33"/>
      <c r="RZQ17" s="33"/>
      <c r="RZR17" s="33"/>
      <c r="RZS17" s="33"/>
      <c r="RZT17" s="33"/>
      <c r="RZU17" s="33"/>
      <c r="RZV17" s="33"/>
      <c r="RZW17" s="33"/>
      <c r="RZX17" s="33"/>
      <c r="RZY17" s="33"/>
      <c r="RZZ17" s="33"/>
      <c r="SAA17" s="33"/>
      <c r="SAB17" s="33"/>
      <c r="SAC17" s="33"/>
      <c r="SAD17" s="33"/>
      <c r="SAE17" s="33"/>
      <c r="SAF17" s="33"/>
      <c r="SAG17" s="33"/>
      <c r="SAH17" s="33"/>
      <c r="SAI17" s="33"/>
      <c r="SAJ17" s="33"/>
      <c r="SAK17" s="33"/>
      <c r="SAL17" s="33"/>
      <c r="SAM17" s="33"/>
      <c r="SAN17" s="33"/>
      <c r="SAO17" s="33"/>
      <c r="SAP17" s="33"/>
      <c r="SAQ17" s="33"/>
      <c r="SAR17" s="33"/>
      <c r="SAS17" s="33"/>
      <c r="SAT17" s="33"/>
      <c r="SAU17" s="33"/>
      <c r="SAV17" s="33"/>
      <c r="SAW17" s="33"/>
      <c r="SAX17" s="33"/>
      <c r="SAY17" s="33"/>
      <c r="SAZ17" s="33"/>
      <c r="SBA17" s="33"/>
      <c r="SBB17" s="33"/>
      <c r="SBC17" s="33"/>
      <c r="SBD17" s="33"/>
      <c r="SBE17" s="33"/>
      <c r="SBF17" s="33"/>
      <c r="SBG17" s="33"/>
      <c r="SBH17" s="33"/>
      <c r="SBI17" s="33"/>
      <c r="SBJ17" s="33"/>
      <c r="SBK17" s="33"/>
      <c r="SBL17" s="33"/>
      <c r="SBM17" s="33"/>
      <c r="SBN17" s="33"/>
      <c r="SBO17" s="33"/>
      <c r="SBP17" s="33"/>
      <c r="SBQ17" s="33"/>
      <c r="SBR17" s="33"/>
      <c r="SBS17" s="33"/>
      <c r="SBT17" s="33"/>
      <c r="SBU17" s="33"/>
      <c r="SBV17" s="33"/>
      <c r="SBW17" s="33"/>
      <c r="SBX17" s="33"/>
      <c r="SBY17" s="33"/>
      <c r="SBZ17" s="33"/>
      <c r="SCA17" s="33"/>
      <c r="SCB17" s="33"/>
      <c r="SCC17" s="33"/>
      <c r="SCD17" s="33"/>
      <c r="SCE17" s="33"/>
      <c r="SCF17" s="33"/>
      <c r="SCG17" s="33"/>
      <c r="SCH17" s="33"/>
      <c r="SCI17" s="33"/>
      <c r="SCJ17" s="33"/>
      <c r="SCK17" s="33"/>
      <c r="SCL17" s="33"/>
      <c r="SCM17" s="33"/>
      <c r="SCN17" s="33"/>
      <c r="SCO17" s="33"/>
      <c r="SCP17" s="33"/>
      <c r="SCQ17" s="33"/>
      <c r="SCR17" s="33"/>
      <c r="SCS17" s="33"/>
      <c r="SCT17" s="33"/>
      <c r="SCU17" s="33"/>
      <c r="SCV17" s="33"/>
      <c r="SCW17" s="33"/>
      <c r="SCX17" s="33"/>
      <c r="SCY17" s="33"/>
      <c r="SCZ17" s="33"/>
      <c r="SDA17" s="33"/>
      <c r="SDB17" s="33"/>
      <c r="SDC17" s="33"/>
      <c r="SDD17" s="33"/>
      <c r="SDE17" s="33"/>
      <c r="SDF17" s="33"/>
      <c r="SDG17" s="33"/>
      <c r="SDH17" s="33"/>
      <c r="SDI17" s="33"/>
      <c r="SDJ17" s="33"/>
      <c r="SDK17" s="33"/>
      <c r="SDL17" s="33"/>
      <c r="SDM17" s="33"/>
      <c r="SDN17" s="33"/>
      <c r="SDO17" s="33"/>
      <c r="SDP17" s="33"/>
      <c r="SDQ17" s="33"/>
      <c r="SDR17" s="33"/>
      <c r="SDS17" s="33"/>
      <c r="SDT17" s="33"/>
      <c r="SDU17" s="33"/>
      <c r="SDV17" s="33"/>
      <c r="SDW17" s="33"/>
      <c r="SDX17" s="33"/>
      <c r="SDY17" s="33"/>
      <c r="SDZ17" s="33"/>
      <c r="SEA17" s="33"/>
      <c r="SEB17" s="33"/>
      <c r="SEC17" s="33"/>
      <c r="SED17" s="33"/>
      <c r="SEE17" s="33"/>
      <c r="SEF17" s="33"/>
      <c r="SEG17" s="33"/>
      <c r="SEH17" s="33"/>
      <c r="SEI17" s="33"/>
      <c r="SEJ17" s="33"/>
      <c r="SEK17" s="33"/>
      <c r="SEL17" s="33"/>
      <c r="SEM17" s="33"/>
      <c r="SEN17" s="33"/>
      <c r="SEO17" s="33"/>
      <c r="SEP17" s="33"/>
      <c r="SEQ17" s="33"/>
      <c r="SER17" s="33"/>
      <c r="SES17" s="33"/>
      <c r="SET17" s="33"/>
      <c r="SEU17" s="33"/>
      <c r="SEV17" s="33"/>
      <c r="SEW17" s="33"/>
      <c r="SEX17" s="33"/>
      <c r="SEY17" s="33"/>
      <c r="SEZ17" s="33"/>
      <c r="SFA17" s="33"/>
      <c r="SFB17" s="33"/>
      <c r="SFC17" s="33"/>
      <c r="SFD17" s="33"/>
      <c r="SFE17" s="33"/>
      <c r="SFF17" s="33"/>
      <c r="SFG17" s="33"/>
      <c r="SFH17" s="33"/>
      <c r="SFI17" s="33"/>
      <c r="SFJ17" s="33"/>
      <c r="SFK17" s="33"/>
      <c r="SFL17" s="33"/>
      <c r="SFM17" s="33"/>
      <c r="SFN17" s="33"/>
      <c r="SFO17" s="33"/>
      <c r="SFP17" s="33"/>
      <c r="SFQ17" s="33"/>
      <c r="SFR17" s="33"/>
      <c r="SFS17" s="33"/>
      <c r="SFT17" s="33"/>
      <c r="SFU17" s="33"/>
      <c r="SFV17" s="33"/>
      <c r="SFW17" s="33"/>
      <c r="SFX17" s="33"/>
      <c r="SFY17" s="33"/>
      <c r="SFZ17" s="33"/>
      <c r="SGA17" s="33"/>
      <c r="SGB17" s="33"/>
      <c r="SGC17" s="33"/>
      <c r="SGD17" s="33"/>
      <c r="SGE17" s="33"/>
      <c r="SGF17" s="33"/>
      <c r="SGG17" s="33"/>
      <c r="SGH17" s="33"/>
      <c r="SGI17" s="33"/>
      <c r="SGJ17" s="33"/>
      <c r="SGK17" s="33"/>
      <c r="SGL17" s="33"/>
      <c r="SGM17" s="33"/>
      <c r="SGN17" s="33"/>
      <c r="SGO17" s="33"/>
      <c r="SGP17" s="33"/>
      <c r="SGQ17" s="33"/>
      <c r="SGR17" s="33"/>
      <c r="SGS17" s="33"/>
      <c r="SGT17" s="33"/>
      <c r="SGU17" s="33"/>
      <c r="SGV17" s="33"/>
      <c r="SGW17" s="33"/>
      <c r="SGX17" s="33"/>
      <c r="SGY17" s="33"/>
      <c r="SGZ17" s="33"/>
      <c r="SHA17" s="33"/>
      <c r="SHB17" s="33"/>
      <c r="SHC17" s="33"/>
      <c r="SHD17" s="33"/>
      <c r="SHE17" s="33"/>
      <c r="SHF17" s="33"/>
      <c r="SHG17" s="33"/>
      <c r="SHH17" s="33"/>
      <c r="SHI17" s="33"/>
      <c r="SHJ17" s="33"/>
      <c r="SHK17" s="33"/>
      <c r="SHL17" s="33"/>
      <c r="SHM17" s="33"/>
      <c r="SHN17" s="33"/>
      <c r="SHO17" s="33"/>
      <c r="SHP17" s="33"/>
      <c r="SHQ17" s="33"/>
      <c r="SHR17" s="33"/>
      <c r="SHS17" s="33"/>
      <c r="SHT17" s="33"/>
      <c r="SHU17" s="33"/>
      <c r="SHV17" s="33"/>
      <c r="SHW17" s="33"/>
      <c r="SHX17" s="33"/>
      <c r="SHY17" s="33"/>
      <c r="SHZ17" s="33"/>
      <c r="SIA17" s="33"/>
      <c r="SIB17" s="33"/>
      <c r="SIC17" s="33"/>
      <c r="SID17" s="33"/>
      <c r="SIE17" s="33"/>
      <c r="SIF17" s="33"/>
      <c r="SIG17" s="33"/>
      <c r="SIH17" s="33"/>
      <c r="SII17" s="33"/>
      <c r="SIJ17" s="33"/>
      <c r="SIK17" s="33"/>
      <c r="SIL17" s="33"/>
      <c r="SIM17" s="33"/>
      <c r="SIN17" s="33"/>
      <c r="SIO17" s="33"/>
      <c r="SIP17" s="33"/>
      <c r="SIQ17" s="33"/>
      <c r="SIR17" s="33"/>
      <c r="SIS17" s="33"/>
      <c r="SIT17" s="33"/>
      <c r="SIU17" s="33"/>
      <c r="SIV17" s="33"/>
      <c r="SIW17" s="33"/>
      <c r="SIX17" s="33"/>
      <c r="SIY17" s="33"/>
      <c r="SIZ17" s="33"/>
      <c r="SJA17" s="33"/>
      <c r="SJB17" s="33"/>
      <c r="SJC17" s="33"/>
      <c r="SJD17" s="33"/>
      <c r="SJE17" s="33"/>
      <c r="SJF17" s="33"/>
      <c r="SJG17" s="33"/>
      <c r="SJH17" s="33"/>
      <c r="SJI17" s="33"/>
      <c r="SJJ17" s="33"/>
      <c r="SJK17" s="33"/>
      <c r="SJL17" s="33"/>
      <c r="SJM17" s="33"/>
      <c r="SJN17" s="33"/>
      <c r="SJO17" s="33"/>
      <c r="SJP17" s="33"/>
      <c r="SJQ17" s="33"/>
      <c r="SJR17" s="33"/>
      <c r="SJS17" s="33"/>
      <c r="SJT17" s="33"/>
      <c r="SJU17" s="33"/>
      <c r="SJV17" s="33"/>
      <c r="SJW17" s="33"/>
      <c r="SJX17" s="33"/>
      <c r="SJY17" s="33"/>
      <c r="SJZ17" s="33"/>
      <c r="SKA17" s="33"/>
      <c r="SKB17" s="33"/>
      <c r="SKC17" s="33"/>
      <c r="SKD17" s="33"/>
      <c r="SKE17" s="33"/>
      <c r="SKF17" s="33"/>
      <c r="SKG17" s="33"/>
      <c r="SKH17" s="33"/>
      <c r="SKI17" s="33"/>
      <c r="SKJ17" s="33"/>
      <c r="SKK17" s="33"/>
      <c r="SKL17" s="33"/>
      <c r="SKM17" s="33"/>
      <c r="SKN17" s="33"/>
      <c r="SKO17" s="33"/>
      <c r="SKP17" s="33"/>
      <c r="SKQ17" s="33"/>
      <c r="SKR17" s="33"/>
      <c r="SKS17" s="33"/>
      <c r="SKT17" s="33"/>
      <c r="SKU17" s="33"/>
      <c r="SKV17" s="33"/>
      <c r="SKW17" s="33"/>
      <c r="SKX17" s="33"/>
      <c r="SKY17" s="33"/>
      <c r="SKZ17" s="33"/>
      <c r="SLA17" s="33"/>
      <c r="SLB17" s="33"/>
      <c r="SLC17" s="33"/>
      <c r="SLD17" s="33"/>
      <c r="SLE17" s="33"/>
      <c r="SLF17" s="33"/>
      <c r="SLG17" s="33"/>
      <c r="SLH17" s="33"/>
      <c r="SLI17" s="33"/>
      <c r="SLJ17" s="33"/>
      <c r="SLK17" s="33"/>
      <c r="SLL17" s="33"/>
      <c r="SLM17" s="33"/>
      <c r="SLN17" s="33"/>
      <c r="SLO17" s="33"/>
      <c r="SLP17" s="33"/>
      <c r="SLQ17" s="33"/>
      <c r="SLR17" s="33"/>
      <c r="SLS17" s="33"/>
      <c r="SLT17" s="33"/>
      <c r="SLU17" s="33"/>
      <c r="SLV17" s="33"/>
      <c r="SLW17" s="33"/>
      <c r="SLX17" s="33"/>
      <c r="SLY17" s="33"/>
      <c r="SLZ17" s="33"/>
      <c r="SMA17" s="33"/>
      <c r="SMB17" s="33"/>
      <c r="SMC17" s="33"/>
      <c r="SMD17" s="33"/>
      <c r="SME17" s="33"/>
      <c r="SMF17" s="33"/>
      <c r="SMG17" s="33"/>
      <c r="SMH17" s="33"/>
      <c r="SMI17" s="33"/>
      <c r="SMJ17" s="33"/>
      <c r="SMK17" s="33"/>
      <c r="SML17" s="33"/>
      <c r="SMM17" s="33"/>
      <c r="SMN17" s="33"/>
      <c r="SMO17" s="33"/>
      <c r="SMP17" s="33"/>
      <c r="SMQ17" s="33"/>
      <c r="SMR17" s="33"/>
      <c r="SMS17" s="33"/>
      <c r="SMT17" s="33"/>
      <c r="SMU17" s="33"/>
      <c r="SMV17" s="33"/>
      <c r="SMW17" s="33"/>
      <c r="SMX17" s="33"/>
      <c r="SMY17" s="33"/>
      <c r="SMZ17" s="33"/>
      <c r="SNA17" s="33"/>
      <c r="SNB17" s="33"/>
      <c r="SNC17" s="33"/>
      <c r="SND17" s="33"/>
      <c r="SNE17" s="33"/>
      <c r="SNF17" s="33"/>
      <c r="SNG17" s="33"/>
      <c r="SNH17" s="33"/>
      <c r="SNI17" s="33"/>
      <c r="SNJ17" s="33"/>
      <c r="SNK17" s="33"/>
      <c r="SNL17" s="33"/>
      <c r="SNM17" s="33"/>
      <c r="SNN17" s="33"/>
      <c r="SNO17" s="33"/>
      <c r="SNP17" s="33"/>
      <c r="SNQ17" s="33"/>
      <c r="SNR17" s="33"/>
      <c r="SNS17" s="33"/>
      <c r="SNT17" s="33"/>
      <c r="SNU17" s="33"/>
      <c r="SNV17" s="33"/>
      <c r="SNW17" s="33"/>
      <c r="SNX17" s="33"/>
      <c r="SNY17" s="33"/>
      <c r="SNZ17" s="33"/>
      <c r="SOA17" s="33"/>
      <c r="SOB17" s="33"/>
      <c r="SOC17" s="33"/>
      <c r="SOD17" s="33"/>
      <c r="SOE17" s="33"/>
      <c r="SOF17" s="33"/>
      <c r="SOG17" s="33"/>
      <c r="SOH17" s="33"/>
      <c r="SOI17" s="33"/>
      <c r="SOJ17" s="33"/>
      <c r="SOK17" s="33"/>
      <c r="SOL17" s="33"/>
      <c r="SOM17" s="33"/>
      <c r="SON17" s="33"/>
      <c r="SOO17" s="33"/>
      <c r="SOP17" s="33"/>
      <c r="SOQ17" s="33"/>
      <c r="SOR17" s="33"/>
      <c r="SOS17" s="33"/>
      <c r="SOT17" s="33"/>
      <c r="SOU17" s="33"/>
      <c r="SOV17" s="33"/>
      <c r="SOW17" s="33"/>
      <c r="SOX17" s="33"/>
      <c r="SOY17" s="33"/>
      <c r="SOZ17" s="33"/>
      <c r="SPA17" s="33"/>
      <c r="SPB17" s="33"/>
      <c r="SPC17" s="33"/>
      <c r="SPD17" s="33"/>
      <c r="SPE17" s="33"/>
      <c r="SPF17" s="33"/>
      <c r="SPG17" s="33"/>
      <c r="SPH17" s="33"/>
      <c r="SPI17" s="33"/>
      <c r="SPJ17" s="33"/>
      <c r="SPK17" s="33"/>
      <c r="SPL17" s="33"/>
      <c r="SPM17" s="33"/>
      <c r="SPN17" s="33"/>
      <c r="SPO17" s="33"/>
      <c r="SPP17" s="33"/>
      <c r="SPQ17" s="33"/>
      <c r="SPR17" s="33"/>
      <c r="SPS17" s="33"/>
      <c r="SPT17" s="33"/>
      <c r="SPU17" s="33"/>
      <c r="SPV17" s="33"/>
      <c r="SPW17" s="33"/>
      <c r="SPX17" s="33"/>
      <c r="SPY17" s="33"/>
      <c r="SPZ17" s="33"/>
      <c r="SQA17" s="33"/>
      <c r="SQB17" s="33"/>
      <c r="SQC17" s="33"/>
      <c r="SQD17" s="33"/>
      <c r="SQE17" s="33"/>
      <c r="SQF17" s="33"/>
      <c r="SQG17" s="33"/>
      <c r="SQH17" s="33"/>
      <c r="SQI17" s="33"/>
      <c r="SQJ17" s="33"/>
      <c r="SQK17" s="33"/>
      <c r="SQL17" s="33"/>
      <c r="SQM17" s="33"/>
      <c r="SQN17" s="33"/>
      <c r="SQO17" s="33"/>
      <c r="SQP17" s="33"/>
      <c r="SQQ17" s="33"/>
      <c r="SQR17" s="33"/>
      <c r="SQS17" s="33"/>
      <c r="SQT17" s="33"/>
      <c r="SQU17" s="33"/>
      <c r="SQV17" s="33"/>
      <c r="SQW17" s="33"/>
      <c r="SQX17" s="33"/>
      <c r="SQY17" s="33"/>
      <c r="SQZ17" s="33"/>
      <c r="SRA17" s="33"/>
      <c r="SRB17" s="33"/>
      <c r="SRC17" s="33"/>
      <c r="SRD17" s="33"/>
      <c r="SRE17" s="33"/>
      <c r="SRF17" s="33"/>
      <c r="SRG17" s="33"/>
      <c r="SRH17" s="33"/>
      <c r="SRI17" s="33"/>
      <c r="SRJ17" s="33"/>
      <c r="SRK17" s="33"/>
      <c r="SRL17" s="33"/>
      <c r="SRM17" s="33"/>
      <c r="SRN17" s="33"/>
      <c r="SRO17" s="33"/>
      <c r="SRP17" s="33"/>
      <c r="SRQ17" s="33"/>
      <c r="SRR17" s="33"/>
      <c r="SRS17" s="33"/>
      <c r="SRT17" s="33"/>
      <c r="SRU17" s="33"/>
      <c r="SRV17" s="33"/>
      <c r="SRW17" s="33"/>
      <c r="SRX17" s="33"/>
      <c r="SRY17" s="33"/>
      <c r="SRZ17" s="33"/>
      <c r="SSA17" s="33"/>
      <c r="SSB17" s="33"/>
      <c r="SSC17" s="33"/>
      <c r="SSD17" s="33"/>
      <c r="SSE17" s="33"/>
      <c r="SSF17" s="33"/>
      <c r="SSG17" s="33"/>
      <c r="SSH17" s="33"/>
      <c r="SSI17" s="33"/>
      <c r="SSJ17" s="33"/>
      <c r="SSK17" s="33"/>
      <c r="SSL17" s="33"/>
      <c r="SSM17" s="33"/>
      <c r="SSN17" s="33"/>
      <c r="SSO17" s="33"/>
      <c r="SSP17" s="33"/>
      <c r="SSQ17" s="33"/>
      <c r="SSR17" s="33"/>
      <c r="SSS17" s="33"/>
      <c r="SST17" s="33"/>
      <c r="SSU17" s="33"/>
      <c r="SSV17" s="33"/>
      <c r="SSW17" s="33"/>
      <c r="SSX17" s="33"/>
      <c r="SSY17" s="33"/>
      <c r="SSZ17" s="33"/>
      <c r="STA17" s="33"/>
      <c r="STB17" s="33"/>
      <c r="STC17" s="33"/>
      <c r="STD17" s="33"/>
      <c r="STE17" s="33"/>
      <c r="STF17" s="33"/>
      <c r="STG17" s="33"/>
      <c r="STH17" s="33"/>
      <c r="STI17" s="33"/>
      <c r="STJ17" s="33"/>
      <c r="STK17" s="33"/>
      <c r="STL17" s="33"/>
      <c r="STM17" s="33"/>
      <c r="STN17" s="33"/>
      <c r="STO17" s="33"/>
      <c r="STP17" s="33"/>
      <c r="STQ17" s="33"/>
      <c r="STR17" s="33"/>
      <c r="STS17" s="33"/>
      <c r="STT17" s="33"/>
      <c r="STU17" s="33"/>
      <c r="STV17" s="33"/>
      <c r="STW17" s="33"/>
      <c r="STX17" s="33"/>
      <c r="STY17" s="33"/>
      <c r="STZ17" s="33"/>
      <c r="SUA17" s="33"/>
      <c r="SUB17" s="33"/>
      <c r="SUC17" s="33"/>
      <c r="SUD17" s="33"/>
      <c r="SUE17" s="33"/>
      <c r="SUF17" s="33"/>
      <c r="SUG17" s="33"/>
      <c r="SUH17" s="33"/>
      <c r="SUI17" s="33"/>
      <c r="SUJ17" s="33"/>
      <c r="SUK17" s="33"/>
      <c r="SUL17" s="33"/>
      <c r="SUM17" s="33"/>
      <c r="SUN17" s="33"/>
      <c r="SUO17" s="33"/>
      <c r="SUP17" s="33"/>
      <c r="SUQ17" s="33"/>
      <c r="SUR17" s="33"/>
      <c r="SUS17" s="33"/>
      <c r="SUT17" s="33"/>
      <c r="SUU17" s="33"/>
      <c r="SUV17" s="33"/>
      <c r="SUW17" s="33"/>
      <c r="SUX17" s="33"/>
      <c r="SUY17" s="33"/>
      <c r="SUZ17" s="33"/>
      <c r="SVA17" s="33"/>
      <c r="SVB17" s="33"/>
      <c r="SVC17" s="33"/>
      <c r="SVD17" s="33"/>
      <c r="SVE17" s="33"/>
      <c r="SVF17" s="33"/>
      <c r="SVG17" s="33"/>
      <c r="SVH17" s="33"/>
      <c r="SVI17" s="33"/>
      <c r="SVJ17" s="33"/>
      <c r="SVK17" s="33"/>
      <c r="SVL17" s="33"/>
      <c r="SVM17" s="33"/>
      <c r="SVN17" s="33"/>
      <c r="SVO17" s="33"/>
      <c r="SVP17" s="33"/>
      <c r="SVQ17" s="33"/>
      <c r="SVR17" s="33"/>
      <c r="SVS17" s="33"/>
      <c r="SVT17" s="33"/>
      <c r="SVU17" s="33"/>
      <c r="SVV17" s="33"/>
      <c r="SVW17" s="33"/>
      <c r="SVX17" s="33"/>
      <c r="SVY17" s="33"/>
      <c r="SVZ17" s="33"/>
      <c r="SWA17" s="33"/>
      <c r="SWB17" s="33"/>
      <c r="SWC17" s="33"/>
      <c r="SWD17" s="33"/>
      <c r="SWE17" s="33"/>
      <c r="SWF17" s="33"/>
      <c r="SWG17" s="33"/>
      <c r="SWH17" s="33"/>
      <c r="SWI17" s="33"/>
      <c r="SWJ17" s="33"/>
      <c r="SWK17" s="33"/>
      <c r="SWL17" s="33"/>
      <c r="SWM17" s="33"/>
      <c r="SWN17" s="33"/>
      <c r="SWO17" s="33"/>
      <c r="SWP17" s="33"/>
      <c r="SWQ17" s="33"/>
      <c r="SWR17" s="33"/>
      <c r="SWS17" s="33"/>
      <c r="SWT17" s="33"/>
      <c r="SWU17" s="33"/>
      <c r="SWV17" s="33"/>
      <c r="SWW17" s="33"/>
      <c r="SWX17" s="33"/>
      <c r="SWY17" s="33"/>
      <c r="SWZ17" s="33"/>
      <c r="SXA17" s="33"/>
      <c r="SXB17" s="33"/>
      <c r="SXC17" s="33"/>
      <c r="SXD17" s="33"/>
      <c r="SXE17" s="33"/>
      <c r="SXF17" s="33"/>
      <c r="SXG17" s="33"/>
      <c r="SXH17" s="33"/>
      <c r="SXI17" s="33"/>
      <c r="SXJ17" s="33"/>
      <c r="SXK17" s="33"/>
      <c r="SXL17" s="33"/>
      <c r="SXM17" s="33"/>
      <c r="SXN17" s="33"/>
      <c r="SXO17" s="33"/>
      <c r="SXP17" s="33"/>
      <c r="SXQ17" s="33"/>
      <c r="SXR17" s="33"/>
      <c r="SXS17" s="33"/>
      <c r="SXT17" s="33"/>
      <c r="SXU17" s="33"/>
      <c r="SXV17" s="33"/>
      <c r="SXW17" s="33"/>
      <c r="SXX17" s="33"/>
      <c r="SXY17" s="33"/>
      <c r="SXZ17" s="33"/>
      <c r="SYA17" s="33"/>
      <c r="SYB17" s="33"/>
      <c r="SYC17" s="33"/>
      <c r="SYD17" s="33"/>
      <c r="SYE17" s="33"/>
      <c r="SYF17" s="33"/>
      <c r="SYG17" s="33"/>
      <c r="SYH17" s="33"/>
      <c r="SYI17" s="33"/>
      <c r="SYJ17" s="33"/>
      <c r="SYK17" s="33"/>
      <c r="SYL17" s="33"/>
      <c r="SYM17" s="33"/>
      <c r="SYN17" s="33"/>
      <c r="SYO17" s="33"/>
      <c r="SYP17" s="33"/>
      <c r="SYQ17" s="33"/>
      <c r="SYR17" s="33"/>
      <c r="SYS17" s="33"/>
      <c r="SYT17" s="33"/>
      <c r="SYU17" s="33"/>
      <c r="SYV17" s="33"/>
      <c r="SYW17" s="33"/>
      <c r="SYX17" s="33"/>
      <c r="SYY17" s="33"/>
      <c r="SYZ17" s="33"/>
      <c r="SZA17" s="33"/>
      <c r="SZB17" s="33"/>
      <c r="SZC17" s="33"/>
      <c r="SZD17" s="33"/>
      <c r="SZE17" s="33"/>
      <c r="SZF17" s="33"/>
      <c r="SZG17" s="33"/>
      <c r="SZH17" s="33"/>
      <c r="SZI17" s="33"/>
      <c r="SZJ17" s="33"/>
      <c r="SZK17" s="33"/>
      <c r="SZL17" s="33"/>
      <c r="SZM17" s="33"/>
      <c r="SZN17" s="33"/>
      <c r="SZO17" s="33"/>
      <c r="SZP17" s="33"/>
      <c r="SZQ17" s="33"/>
      <c r="SZR17" s="33"/>
      <c r="SZS17" s="33"/>
      <c r="SZT17" s="33"/>
      <c r="SZU17" s="33"/>
      <c r="SZV17" s="33"/>
      <c r="SZW17" s="33"/>
      <c r="SZX17" s="33"/>
      <c r="SZY17" s="33"/>
      <c r="SZZ17" s="33"/>
      <c r="TAA17" s="33"/>
      <c r="TAB17" s="33"/>
      <c r="TAC17" s="33"/>
      <c r="TAD17" s="33"/>
      <c r="TAE17" s="33"/>
      <c r="TAF17" s="33"/>
      <c r="TAG17" s="33"/>
      <c r="TAH17" s="33"/>
      <c r="TAI17" s="33"/>
      <c r="TAJ17" s="33"/>
      <c r="TAK17" s="33"/>
      <c r="TAL17" s="33"/>
      <c r="TAM17" s="33"/>
      <c r="TAN17" s="33"/>
      <c r="TAO17" s="33"/>
      <c r="TAP17" s="33"/>
      <c r="TAQ17" s="33"/>
      <c r="TAR17" s="33"/>
      <c r="TAS17" s="33"/>
      <c r="TAT17" s="33"/>
      <c r="TAU17" s="33"/>
      <c r="TAV17" s="33"/>
      <c r="TAW17" s="33"/>
      <c r="TAX17" s="33"/>
      <c r="TAY17" s="33"/>
      <c r="TAZ17" s="33"/>
      <c r="TBA17" s="33"/>
      <c r="TBB17" s="33"/>
      <c r="TBC17" s="33"/>
      <c r="TBD17" s="33"/>
      <c r="TBE17" s="33"/>
      <c r="TBF17" s="33"/>
      <c r="TBG17" s="33"/>
      <c r="TBH17" s="33"/>
      <c r="TBI17" s="33"/>
      <c r="TBJ17" s="33"/>
      <c r="TBK17" s="33"/>
      <c r="TBL17" s="33"/>
      <c r="TBM17" s="33"/>
      <c r="TBN17" s="33"/>
      <c r="TBO17" s="33"/>
      <c r="TBP17" s="33"/>
      <c r="TBQ17" s="33"/>
      <c r="TBR17" s="33"/>
      <c r="TBS17" s="33"/>
      <c r="TBT17" s="33"/>
      <c r="TBU17" s="33"/>
      <c r="TBV17" s="33"/>
      <c r="TBW17" s="33"/>
      <c r="TBX17" s="33"/>
      <c r="TBY17" s="33"/>
      <c r="TBZ17" s="33"/>
      <c r="TCA17" s="33"/>
      <c r="TCB17" s="33"/>
      <c r="TCC17" s="33"/>
      <c r="TCD17" s="33"/>
      <c r="TCE17" s="33"/>
      <c r="TCF17" s="33"/>
      <c r="TCG17" s="33"/>
      <c r="TCH17" s="33"/>
      <c r="TCI17" s="33"/>
      <c r="TCJ17" s="33"/>
      <c r="TCK17" s="33"/>
      <c r="TCL17" s="33"/>
      <c r="TCM17" s="33"/>
      <c r="TCN17" s="33"/>
      <c r="TCO17" s="33"/>
      <c r="TCP17" s="33"/>
      <c r="TCQ17" s="33"/>
      <c r="TCR17" s="33"/>
      <c r="TCS17" s="33"/>
      <c r="TCT17" s="33"/>
      <c r="TCU17" s="33"/>
      <c r="TCV17" s="33"/>
      <c r="TCW17" s="33"/>
      <c r="TCX17" s="33"/>
      <c r="TCY17" s="33"/>
      <c r="TCZ17" s="33"/>
      <c r="TDA17" s="33"/>
      <c r="TDB17" s="33"/>
      <c r="TDC17" s="33"/>
      <c r="TDD17" s="33"/>
      <c r="TDE17" s="33"/>
      <c r="TDF17" s="33"/>
      <c r="TDG17" s="33"/>
      <c r="TDH17" s="33"/>
      <c r="TDI17" s="33"/>
      <c r="TDJ17" s="33"/>
      <c r="TDK17" s="33"/>
      <c r="TDL17" s="33"/>
      <c r="TDM17" s="33"/>
      <c r="TDN17" s="33"/>
      <c r="TDO17" s="33"/>
      <c r="TDP17" s="33"/>
      <c r="TDQ17" s="33"/>
      <c r="TDR17" s="33"/>
      <c r="TDS17" s="33"/>
      <c r="TDT17" s="33"/>
      <c r="TDU17" s="33"/>
      <c r="TDV17" s="33"/>
      <c r="TDW17" s="33"/>
      <c r="TDX17" s="33"/>
      <c r="TDY17" s="33"/>
      <c r="TDZ17" s="33"/>
      <c r="TEA17" s="33"/>
      <c r="TEB17" s="33"/>
      <c r="TEC17" s="33"/>
      <c r="TED17" s="33"/>
      <c r="TEE17" s="33"/>
      <c r="TEF17" s="33"/>
      <c r="TEG17" s="33"/>
      <c r="TEH17" s="33"/>
      <c r="TEI17" s="33"/>
      <c r="TEJ17" s="33"/>
      <c r="TEK17" s="33"/>
      <c r="TEL17" s="33"/>
      <c r="TEM17" s="33"/>
      <c r="TEN17" s="33"/>
      <c r="TEO17" s="33"/>
      <c r="TEP17" s="33"/>
      <c r="TEQ17" s="33"/>
      <c r="TER17" s="33"/>
      <c r="TES17" s="33"/>
      <c r="TET17" s="33"/>
      <c r="TEU17" s="33"/>
      <c r="TEV17" s="33"/>
      <c r="TEW17" s="33"/>
      <c r="TEX17" s="33"/>
      <c r="TEY17" s="33"/>
      <c r="TEZ17" s="33"/>
      <c r="TFA17" s="33"/>
      <c r="TFB17" s="33"/>
      <c r="TFC17" s="33"/>
      <c r="TFD17" s="33"/>
      <c r="TFE17" s="33"/>
      <c r="TFF17" s="33"/>
      <c r="TFG17" s="33"/>
      <c r="TFH17" s="33"/>
      <c r="TFI17" s="33"/>
      <c r="TFJ17" s="33"/>
      <c r="TFK17" s="33"/>
      <c r="TFL17" s="33"/>
      <c r="TFM17" s="33"/>
      <c r="TFN17" s="33"/>
      <c r="TFO17" s="33"/>
      <c r="TFP17" s="33"/>
      <c r="TFQ17" s="33"/>
      <c r="TFR17" s="33"/>
      <c r="TFS17" s="33"/>
      <c r="TFT17" s="33"/>
      <c r="TFU17" s="33"/>
      <c r="TFV17" s="33"/>
      <c r="TFW17" s="33"/>
      <c r="TFX17" s="33"/>
      <c r="TFY17" s="33"/>
      <c r="TFZ17" s="33"/>
      <c r="TGA17" s="33"/>
      <c r="TGB17" s="33"/>
      <c r="TGC17" s="33"/>
      <c r="TGD17" s="33"/>
      <c r="TGE17" s="33"/>
      <c r="TGF17" s="33"/>
      <c r="TGG17" s="33"/>
      <c r="TGH17" s="33"/>
      <c r="TGI17" s="33"/>
      <c r="TGJ17" s="33"/>
      <c r="TGK17" s="33"/>
      <c r="TGL17" s="33"/>
      <c r="TGM17" s="33"/>
      <c r="TGN17" s="33"/>
      <c r="TGO17" s="33"/>
      <c r="TGP17" s="33"/>
      <c r="TGQ17" s="33"/>
      <c r="TGR17" s="33"/>
      <c r="TGS17" s="33"/>
      <c r="TGT17" s="33"/>
      <c r="TGU17" s="33"/>
      <c r="TGV17" s="33"/>
      <c r="TGW17" s="33"/>
      <c r="TGX17" s="33"/>
      <c r="TGY17" s="33"/>
      <c r="TGZ17" s="33"/>
      <c r="THA17" s="33"/>
      <c r="THB17" s="33"/>
      <c r="THC17" s="33"/>
      <c r="THD17" s="33"/>
      <c r="THE17" s="33"/>
      <c r="THF17" s="33"/>
      <c r="THG17" s="33"/>
      <c r="THH17" s="33"/>
      <c r="THI17" s="33"/>
      <c r="THJ17" s="33"/>
      <c r="THK17" s="33"/>
      <c r="THL17" s="33"/>
      <c r="THM17" s="33"/>
      <c r="THN17" s="33"/>
      <c r="THO17" s="33"/>
      <c r="THP17" s="33"/>
      <c r="THQ17" s="33"/>
      <c r="THR17" s="33"/>
      <c r="THS17" s="33"/>
      <c r="THT17" s="33"/>
      <c r="THU17" s="33"/>
      <c r="THV17" s="33"/>
      <c r="THW17" s="33"/>
      <c r="THX17" s="33"/>
      <c r="THY17" s="33"/>
      <c r="THZ17" s="33"/>
      <c r="TIA17" s="33"/>
      <c r="TIB17" s="33"/>
      <c r="TIC17" s="33"/>
      <c r="TID17" s="33"/>
      <c r="TIE17" s="33"/>
      <c r="TIF17" s="33"/>
      <c r="TIG17" s="33"/>
      <c r="TIH17" s="33"/>
      <c r="TII17" s="33"/>
      <c r="TIJ17" s="33"/>
      <c r="TIK17" s="33"/>
      <c r="TIL17" s="33"/>
      <c r="TIM17" s="33"/>
      <c r="TIN17" s="33"/>
      <c r="TIO17" s="33"/>
      <c r="TIP17" s="33"/>
      <c r="TIQ17" s="33"/>
      <c r="TIR17" s="33"/>
      <c r="TIS17" s="33"/>
      <c r="TIT17" s="33"/>
      <c r="TIU17" s="33"/>
      <c r="TIV17" s="33"/>
      <c r="TIW17" s="33"/>
      <c r="TIX17" s="33"/>
      <c r="TIY17" s="33"/>
      <c r="TIZ17" s="33"/>
      <c r="TJA17" s="33"/>
      <c r="TJB17" s="33"/>
      <c r="TJC17" s="33"/>
      <c r="TJD17" s="33"/>
      <c r="TJE17" s="33"/>
      <c r="TJF17" s="33"/>
      <c r="TJG17" s="33"/>
      <c r="TJH17" s="33"/>
      <c r="TJI17" s="33"/>
      <c r="TJJ17" s="33"/>
      <c r="TJK17" s="33"/>
      <c r="TJL17" s="33"/>
      <c r="TJM17" s="33"/>
      <c r="TJN17" s="33"/>
      <c r="TJO17" s="33"/>
      <c r="TJP17" s="33"/>
      <c r="TJQ17" s="33"/>
      <c r="TJR17" s="33"/>
      <c r="TJS17" s="33"/>
      <c r="TJT17" s="33"/>
      <c r="TJU17" s="33"/>
      <c r="TJV17" s="33"/>
      <c r="TJW17" s="33"/>
      <c r="TJX17" s="33"/>
      <c r="TJY17" s="33"/>
      <c r="TJZ17" s="33"/>
      <c r="TKA17" s="33"/>
      <c r="TKB17" s="33"/>
      <c r="TKC17" s="33"/>
      <c r="TKD17" s="33"/>
      <c r="TKE17" s="33"/>
      <c r="TKF17" s="33"/>
      <c r="TKG17" s="33"/>
      <c r="TKH17" s="33"/>
      <c r="TKI17" s="33"/>
      <c r="TKJ17" s="33"/>
      <c r="TKK17" s="33"/>
      <c r="TKL17" s="33"/>
      <c r="TKM17" s="33"/>
      <c r="TKN17" s="33"/>
      <c r="TKO17" s="33"/>
      <c r="TKP17" s="33"/>
      <c r="TKQ17" s="33"/>
      <c r="TKR17" s="33"/>
      <c r="TKS17" s="33"/>
      <c r="TKT17" s="33"/>
      <c r="TKU17" s="33"/>
      <c r="TKV17" s="33"/>
      <c r="TKW17" s="33"/>
      <c r="TKX17" s="33"/>
      <c r="TKY17" s="33"/>
      <c r="TKZ17" s="33"/>
      <c r="TLA17" s="33"/>
      <c r="TLB17" s="33"/>
      <c r="TLC17" s="33"/>
      <c r="TLD17" s="33"/>
      <c r="TLE17" s="33"/>
      <c r="TLF17" s="33"/>
      <c r="TLG17" s="33"/>
      <c r="TLH17" s="33"/>
      <c r="TLI17" s="33"/>
      <c r="TLJ17" s="33"/>
      <c r="TLK17" s="33"/>
      <c r="TLL17" s="33"/>
      <c r="TLM17" s="33"/>
      <c r="TLN17" s="33"/>
      <c r="TLO17" s="33"/>
      <c r="TLP17" s="33"/>
      <c r="TLQ17" s="33"/>
      <c r="TLR17" s="33"/>
      <c r="TLS17" s="33"/>
      <c r="TLT17" s="33"/>
      <c r="TLU17" s="33"/>
      <c r="TLV17" s="33"/>
      <c r="TLW17" s="33"/>
      <c r="TLX17" s="33"/>
      <c r="TLY17" s="33"/>
      <c r="TLZ17" s="33"/>
      <c r="TMA17" s="33"/>
      <c r="TMB17" s="33"/>
      <c r="TMC17" s="33"/>
      <c r="TMD17" s="33"/>
      <c r="TME17" s="33"/>
      <c r="TMF17" s="33"/>
      <c r="TMG17" s="33"/>
      <c r="TMH17" s="33"/>
      <c r="TMI17" s="33"/>
      <c r="TMJ17" s="33"/>
      <c r="TMK17" s="33"/>
      <c r="TML17" s="33"/>
      <c r="TMM17" s="33"/>
      <c r="TMN17" s="33"/>
      <c r="TMO17" s="33"/>
      <c r="TMP17" s="33"/>
      <c r="TMQ17" s="33"/>
      <c r="TMR17" s="33"/>
      <c r="TMS17" s="33"/>
      <c r="TMT17" s="33"/>
      <c r="TMU17" s="33"/>
      <c r="TMV17" s="33"/>
      <c r="TMW17" s="33"/>
      <c r="TMX17" s="33"/>
      <c r="TMY17" s="33"/>
      <c r="TMZ17" s="33"/>
      <c r="TNA17" s="33"/>
      <c r="TNB17" s="33"/>
      <c r="TNC17" s="33"/>
      <c r="TND17" s="33"/>
      <c r="TNE17" s="33"/>
      <c r="TNF17" s="33"/>
      <c r="TNG17" s="33"/>
      <c r="TNH17" s="33"/>
      <c r="TNI17" s="33"/>
      <c r="TNJ17" s="33"/>
      <c r="TNK17" s="33"/>
      <c r="TNL17" s="33"/>
      <c r="TNM17" s="33"/>
      <c r="TNN17" s="33"/>
      <c r="TNO17" s="33"/>
      <c r="TNP17" s="33"/>
      <c r="TNQ17" s="33"/>
      <c r="TNR17" s="33"/>
      <c r="TNS17" s="33"/>
      <c r="TNT17" s="33"/>
      <c r="TNU17" s="33"/>
      <c r="TNV17" s="33"/>
      <c r="TNW17" s="33"/>
      <c r="TNX17" s="33"/>
      <c r="TNY17" s="33"/>
      <c r="TNZ17" s="33"/>
      <c r="TOA17" s="33"/>
      <c r="TOB17" s="33"/>
      <c r="TOC17" s="33"/>
      <c r="TOD17" s="33"/>
      <c r="TOE17" s="33"/>
      <c r="TOF17" s="33"/>
      <c r="TOG17" s="33"/>
      <c r="TOH17" s="33"/>
      <c r="TOI17" s="33"/>
      <c r="TOJ17" s="33"/>
      <c r="TOK17" s="33"/>
      <c r="TOL17" s="33"/>
      <c r="TOM17" s="33"/>
      <c r="TON17" s="33"/>
      <c r="TOO17" s="33"/>
      <c r="TOP17" s="33"/>
      <c r="TOQ17" s="33"/>
      <c r="TOR17" s="33"/>
      <c r="TOS17" s="33"/>
      <c r="TOT17" s="33"/>
      <c r="TOU17" s="33"/>
      <c r="TOV17" s="33"/>
      <c r="TOW17" s="33"/>
      <c r="TOX17" s="33"/>
      <c r="TOY17" s="33"/>
      <c r="TOZ17" s="33"/>
      <c r="TPA17" s="33"/>
      <c r="TPB17" s="33"/>
      <c r="TPC17" s="33"/>
      <c r="TPD17" s="33"/>
      <c r="TPE17" s="33"/>
      <c r="TPF17" s="33"/>
      <c r="TPG17" s="33"/>
      <c r="TPH17" s="33"/>
      <c r="TPI17" s="33"/>
      <c r="TPJ17" s="33"/>
      <c r="TPK17" s="33"/>
      <c r="TPL17" s="33"/>
      <c r="TPM17" s="33"/>
      <c r="TPN17" s="33"/>
      <c r="TPO17" s="33"/>
      <c r="TPP17" s="33"/>
      <c r="TPQ17" s="33"/>
      <c r="TPR17" s="33"/>
      <c r="TPS17" s="33"/>
      <c r="TPT17" s="33"/>
      <c r="TPU17" s="33"/>
      <c r="TPV17" s="33"/>
      <c r="TPW17" s="33"/>
      <c r="TPX17" s="33"/>
      <c r="TPY17" s="33"/>
      <c r="TPZ17" s="33"/>
      <c r="TQA17" s="33"/>
      <c r="TQB17" s="33"/>
      <c r="TQC17" s="33"/>
      <c r="TQD17" s="33"/>
      <c r="TQE17" s="33"/>
      <c r="TQF17" s="33"/>
      <c r="TQG17" s="33"/>
      <c r="TQH17" s="33"/>
      <c r="TQI17" s="33"/>
      <c r="TQJ17" s="33"/>
      <c r="TQK17" s="33"/>
      <c r="TQL17" s="33"/>
      <c r="TQM17" s="33"/>
      <c r="TQN17" s="33"/>
      <c r="TQO17" s="33"/>
      <c r="TQP17" s="33"/>
      <c r="TQQ17" s="33"/>
      <c r="TQR17" s="33"/>
      <c r="TQS17" s="33"/>
      <c r="TQT17" s="33"/>
      <c r="TQU17" s="33"/>
      <c r="TQV17" s="33"/>
      <c r="TQW17" s="33"/>
      <c r="TQX17" s="33"/>
      <c r="TQY17" s="33"/>
      <c r="TQZ17" s="33"/>
      <c r="TRA17" s="33"/>
      <c r="TRB17" s="33"/>
      <c r="TRC17" s="33"/>
      <c r="TRD17" s="33"/>
      <c r="TRE17" s="33"/>
      <c r="TRF17" s="33"/>
      <c r="TRG17" s="33"/>
      <c r="TRH17" s="33"/>
      <c r="TRI17" s="33"/>
      <c r="TRJ17" s="33"/>
      <c r="TRK17" s="33"/>
      <c r="TRL17" s="33"/>
      <c r="TRM17" s="33"/>
      <c r="TRN17" s="33"/>
      <c r="TRO17" s="33"/>
      <c r="TRP17" s="33"/>
      <c r="TRQ17" s="33"/>
      <c r="TRR17" s="33"/>
      <c r="TRS17" s="33"/>
      <c r="TRT17" s="33"/>
      <c r="TRU17" s="33"/>
      <c r="TRV17" s="33"/>
      <c r="TRW17" s="33"/>
      <c r="TRX17" s="33"/>
      <c r="TRY17" s="33"/>
      <c r="TRZ17" s="33"/>
      <c r="TSA17" s="33"/>
      <c r="TSB17" s="33"/>
      <c r="TSC17" s="33"/>
      <c r="TSD17" s="33"/>
      <c r="TSE17" s="33"/>
      <c r="TSF17" s="33"/>
      <c r="TSG17" s="33"/>
      <c r="TSH17" s="33"/>
      <c r="TSI17" s="33"/>
      <c r="TSJ17" s="33"/>
      <c r="TSK17" s="33"/>
      <c r="TSL17" s="33"/>
      <c r="TSM17" s="33"/>
      <c r="TSN17" s="33"/>
      <c r="TSO17" s="33"/>
      <c r="TSP17" s="33"/>
      <c r="TSQ17" s="33"/>
      <c r="TSR17" s="33"/>
      <c r="TSS17" s="33"/>
      <c r="TST17" s="33"/>
      <c r="TSU17" s="33"/>
      <c r="TSV17" s="33"/>
      <c r="TSW17" s="33"/>
      <c r="TSX17" s="33"/>
      <c r="TSY17" s="33"/>
      <c r="TSZ17" s="33"/>
      <c r="TTA17" s="33"/>
      <c r="TTB17" s="33"/>
      <c r="TTC17" s="33"/>
      <c r="TTD17" s="33"/>
      <c r="TTE17" s="33"/>
      <c r="TTF17" s="33"/>
      <c r="TTG17" s="33"/>
      <c r="TTH17" s="33"/>
      <c r="TTI17" s="33"/>
      <c r="TTJ17" s="33"/>
      <c r="TTK17" s="33"/>
      <c r="TTL17" s="33"/>
      <c r="TTM17" s="33"/>
      <c r="TTN17" s="33"/>
      <c r="TTO17" s="33"/>
      <c r="TTP17" s="33"/>
      <c r="TTQ17" s="33"/>
      <c r="TTR17" s="33"/>
      <c r="TTS17" s="33"/>
      <c r="TTT17" s="33"/>
      <c r="TTU17" s="33"/>
      <c r="TTV17" s="33"/>
      <c r="TTW17" s="33"/>
      <c r="TTX17" s="33"/>
      <c r="TTY17" s="33"/>
      <c r="TTZ17" s="33"/>
      <c r="TUA17" s="33"/>
      <c r="TUB17" s="33"/>
      <c r="TUC17" s="33"/>
      <c r="TUD17" s="33"/>
      <c r="TUE17" s="33"/>
      <c r="TUF17" s="33"/>
      <c r="TUG17" s="33"/>
      <c r="TUH17" s="33"/>
      <c r="TUI17" s="33"/>
      <c r="TUJ17" s="33"/>
      <c r="TUK17" s="33"/>
      <c r="TUL17" s="33"/>
      <c r="TUM17" s="33"/>
      <c r="TUN17" s="33"/>
      <c r="TUO17" s="33"/>
      <c r="TUP17" s="33"/>
      <c r="TUQ17" s="33"/>
      <c r="TUR17" s="33"/>
      <c r="TUS17" s="33"/>
      <c r="TUT17" s="33"/>
      <c r="TUU17" s="33"/>
      <c r="TUV17" s="33"/>
      <c r="TUW17" s="33"/>
      <c r="TUX17" s="33"/>
      <c r="TUY17" s="33"/>
      <c r="TUZ17" s="33"/>
      <c r="TVA17" s="33"/>
      <c r="TVB17" s="33"/>
      <c r="TVC17" s="33"/>
      <c r="TVD17" s="33"/>
      <c r="TVE17" s="33"/>
      <c r="TVF17" s="33"/>
      <c r="TVG17" s="33"/>
      <c r="TVH17" s="33"/>
      <c r="TVI17" s="33"/>
      <c r="TVJ17" s="33"/>
      <c r="TVK17" s="33"/>
      <c r="TVL17" s="33"/>
      <c r="TVM17" s="33"/>
      <c r="TVN17" s="33"/>
      <c r="TVO17" s="33"/>
      <c r="TVP17" s="33"/>
      <c r="TVQ17" s="33"/>
      <c r="TVR17" s="33"/>
      <c r="TVS17" s="33"/>
      <c r="TVT17" s="33"/>
      <c r="TVU17" s="33"/>
      <c r="TVV17" s="33"/>
      <c r="TVW17" s="33"/>
      <c r="TVX17" s="33"/>
      <c r="TVY17" s="33"/>
      <c r="TVZ17" s="33"/>
      <c r="TWA17" s="33"/>
      <c r="TWB17" s="33"/>
      <c r="TWC17" s="33"/>
      <c r="TWD17" s="33"/>
      <c r="TWE17" s="33"/>
      <c r="TWF17" s="33"/>
      <c r="TWG17" s="33"/>
      <c r="TWH17" s="33"/>
      <c r="TWI17" s="33"/>
      <c r="TWJ17" s="33"/>
      <c r="TWK17" s="33"/>
      <c r="TWL17" s="33"/>
      <c r="TWM17" s="33"/>
      <c r="TWN17" s="33"/>
      <c r="TWO17" s="33"/>
      <c r="TWP17" s="33"/>
      <c r="TWQ17" s="33"/>
      <c r="TWR17" s="33"/>
      <c r="TWS17" s="33"/>
      <c r="TWT17" s="33"/>
      <c r="TWU17" s="33"/>
      <c r="TWV17" s="33"/>
      <c r="TWW17" s="33"/>
      <c r="TWX17" s="33"/>
      <c r="TWY17" s="33"/>
      <c r="TWZ17" s="33"/>
      <c r="TXA17" s="33"/>
      <c r="TXB17" s="33"/>
      <c r="TXC17" s="33"/>
      <c r="TXD17" s="33"/>
      <c r="TXE17" s="33"/>
      <c r="TXF17" s="33"/>
      <c r="TXG17" s="33"/>
      <c r="TXH17" s="33"/>
      <c r="TXI17" s="33"/>
      <c r="TXJ17" s="33"/>
      <c r="TXK17" s="33"/>
      <c r="TXL17" s="33"/>
      <c r="TXM17" s="33"/>
      <c r="TXN17" s="33"/>
      <c r="TXO17" s="33"/>
      <c r="TXP17" s="33"/>
      <c r="TXQ17" s="33"/>
      <c r="TXR17" s="33"/>
      <c r="TXS17" s="33"/>
      <c r="TXT17" s="33"/>
      <c r="TXU17" s="33"/>
      <c r="TXV17" s="33"/>
      <c r="TXW17" s="33"/>
      <c r="TXX17" s="33"/>
      <c r="TXY17" s="33"/>
      <c r="TXZ17" s="33"/>
      <c r="TYA17" s="33"/>
      <c r="TYB17" s="33"/>
      <c r="TYC17" s="33"/>
      <c r="TYD17" s="33"/>
      <c r="TYE17" s="33"/>
      <c r="TYF17" s="33"/>
      <c r="TYG17" s="33"/>
      <c r="TYH17" s="33"/>
      <c r="TYI17" s="33"/>
      <c r="TYJ17" s="33"/>
      <c r="TYK17" s="33"/>
      <c r="TYL17" s="33"/>
      <c r="TYM17" s="33"/>
      <c r="TYN17" s="33"/>
      <c r="TYO17" s="33"/>
      <c r="TYP17" s="33"/>
      <c r="TYQ17" s="33"/>
      <c r="TYR17" s="33"/>
      <c r="TYS17" s="33"/>
      <c r="TYT17" s="33"/>
      <c r="TYU17" s="33"/>
      <c r="TYV17" s="33"/>
      <c r="TYW17" s="33"/>
      <c r="TYX17" s="33"/>
      <c r="TYY17" s="33"/>
      <c r="TYZ17" s="33"/>
      <c r="TZA17" s="33"/>
      <c r="TZB17" s="33"/>
      <c r="TZC17" s="33"/>
      <c r="TZD17" s="33"/>
      <c r="TZE17" s="33"/>
      <c r="TZF17" s="33"/>
      <c r="TZG17" s="33"/>
      <c r="TZH17" s="33"/>
      <c r="TZI17" s="33"/>
      <c r="TZJ17" s="33"/>
      <c r="TZK17" s="33"/>
      <c r="TZL17" s="33"/>
      <c r="TZM17" s="33"/>
      <c r="TZN17" s="33"/>
      <c r="TZO17" s="33"/>
      <c r="TZP17" s="33"/>
      <c r="TZQ17" s="33"/>
      <c r="TZR17" s="33"/>
      <c r="TZS17" s="33"/>
      <c r="TZT17" s="33"/>
      <c r="TZU17" s="33"/>
      <c r="TZV17" s="33"/>
      <c r="TZW17" s="33"/>
      <c r="TZX17" s="33"/>
      <c r="TZY17" s="33"/>
      <c r="TZZ17" s="33"/>
      <c r="UAA17" s="33"/>
      <c r="UAB17" s="33"/>
      <c r="UAC17" s="33"/>
      <c r="UAD17" s="33"/>
      <c r="UAE17" s="33"/>
      <c r="UAF17" s="33"/>
      <c r="UAG17" s="33"/>
      <c r="UAH17" s="33"/>
      <c r="UAI17" s="33"/>
      <c r="UAJ17" s="33"/>
      <c r="UAK17" s="33"/>
      <c r="UAL17" s="33"/>
      <c r="UAM17" s="33"/>
      <c r="UAN17" s="33"/>
      <c r="UAO17" s="33"/>
      <c r="UAP17" s="33"/>
      <c r="UAQ17" s="33"/>
      <c r="UAR17" s="33"/>
      <c r="UAS17" s="33"/>
      <c r="UAT17" s="33"/>
      <c r="UAU17" s="33"/>
      <c r="UAV17" s="33"/>
      <c r="UAW17" s="33"/>
      <c r="UAX17" s="33"/>
      <c r="UAY17" s="33"/>
      <c r="UAZ17" s="33"/>
      <c r="UBA17" s="33"/>
      <c r="UBB17" s="33"/>
      <c r="UBC17" s="33"/>
      <c r="UBD17" s="33"/>
      <c r="UBE17" s="33"/>
      <c r="UBF17" s="33"/>
      <c r="UBG17" s="33"/>
      <c r="UBH17" s="33"/>
      <c r="UBI17" s="33"/>
      <c r="UBJ17" s="33"/>
      <c r="UBK17" s="33"/>
      <c r="UBL17" s="33"/>
      <c r="UBM17" s="33"/>
      <c r="UBN17" s="33"/>
      <c r="UBO17" s="33"/>
      <c r="UBP17" s="33"/>
      <c r="UBQ17" s="33"/>
      <c r="UBR17" s="33"/>
      <c r="UBS17" s="33"/>
      <c r="UBT17" s="33"/>
      <c r="UBU17" s="33"/>
      <c r="UBV17" s="33"/>
      <c r="UBW17" s="33"/>
      <c r="UBX17" s="33"/>
      <c r="UBY17" s="33"/>
      <c r="UBZ17" s="33"/>
      <c r="UCA17" s="33"/>
      <c r="UCB17" s="33"/>
      <c r="UCC17" s="33"/>
      <c r="UCD17" s="33"/>
      <c r="UCE17" s="33"/>
      <c r="UCF17" s="33"/>
      <c r="UCG17" s="33"/>
      <c r="UCH17" s="33"/>
      <c r="UCI17" s="33"/>
      <c r="UCJ17" s="33"/>
      <c r="UCK17" s="33"/>
      <c r="UCL17" s="33"/>
      <c r="UCM17" s="33"/>
      <c r="UCN17" s="33"/>
      <c r="UCO17" s="33"/>
      <c r="UCP17" s="33"/>
      <c r="UCQ17" s="33"/>
      <c r="UCR17" s="33"/>
      <c r="UCS17" s="33"/>
      <c r="UCT17" s="33"/>
      <c r="UCU17" s="33"/>
      <c r="UCV17" s="33"/>
      <c r="UCW17" s="33"/>
      <c r="UCX17" s="33"/>
      <c r="UCY17" s="33"/>
      <c r="UCZ17" s="33"/>
      <c r="UDA17" s="33"/>
      <c r="UDB17" s="33"/>
      <c r="UDC17" s="33"/>
      <c r="UDD17" s="33"/>
      <c r="UDE17" s="33"/>
      <c r="UDF17" s="33"/>
      <c r="UDG17" s="33"/>
      <c r="UDH17" s="33"/>
      <c r="UDI17" s="33"/>
      <c r="UDJ17" s="33"/>
      <c r="UDK17" s="33"/>
      <c r="UDL17" s="33"/>
      <c r="UDM17" s="33"/>
      <c r="UDN17" s="33"/>
      <c r="UDO17" s="33"/>
      <c r="UDP17" s="33"/>
      <c r="UDQ17" s="33"/>
      <c r="UDR17" s="33"/>
      <c r="UDS17" s="33"/>
      <c r="UDT17" s="33"/>
      <c r="UDU17" s="33"/>
      <c r="UDV17" s="33"/>
      <c r="UDW17" s="33"/>
      <c r="UDX17" s="33"/>
      <c r="UDY17" s="33"/>
      <c r="UDZ17" s="33"/>
      <c r="UEA17" s="33"/>
      <c r="UEB17" s="33"/>
      <c r="UEC17" s="33"/>
      <c r="UED17" s="33"/>
      <c r="UEE17" s="33"/>
      <c r="UEF17" s="33"/>
      <c r="UEG17" s="33"/>
      <c r="UEH17" s="33"/>
      <c r="UEI17" s="33"/>
      <c r="UEJ17" s="33"/>
      <c r="UEK17" s="33"/>
      <c r="UEL17" s="33"/>
      <c r="UEM17" s="33"/>
      <c r="UEN17" s="33"/>
      <c r="UEO17" s="33"/>
      <c r="UEP17" s="33"/>
      <c r="UEQ17" s="33"/>
      <c r="UER17" s="33"/>
      <c r="UES17" s="33"/>
      <c r="UET17" s="33"/>
      <c r="UEU17" s="33"/>
      <c r="UEV17" s="33"/>
      <c r="UEW17" s="33"/>
      <c r="UEX17" s="33"/>
      <c r="UEY17" s="33"/>
      <c r="UEZ17" s="33"/>
      <c r="UFA17" s="33"/>
      <c r="UFB17" s="33"/>
      <c r="UFC17" s="33"/>
      <c r="UFD17" s="33"/>
      <c r="UFE17" s="33"/>
      <c r="UFF17" s="33"/>
      <c r="UFG17" s="33"/>
      <c r="UFH17" s="33"/>
      <c r="UFI17" s="33"/>
      <c r="UFJ17" s="33"/>
      <c r="UFK17" s="33"/>
      <c r="UFL17" s="33"/>
      <c r="UFM17" s="33"/>
      <c r="UFN17" s="33"/>
      <c r="UFO17" s="33"/>
      <c r="UFP17" s="33"/>
      <c r="UFQ17" s="33"/>
      <c r="UFR17" s="33"/>
      <c r="UFS17" s="33"/>
      <c r="UFT17" s="33"/>
      <c r="UFU17" s="33"/>
      <c r="UFV17" s="33"/>
      <c r="UFW17" s="33"/>
      <c r="UFX17" s="33"/>
      <c r="UFY17" s="33"/>
      <c r="UFZ17" s="33"/>
      <c r="UGA17" s="33"/>
      <c r="UGB17" s="33"/>
      <c r="UGC17" s="33"/>
      <c r="UGD17" s="33"/>
      <c r="UGE17" s="33"/>
      <c r="UGF17" s="33"/>
      <c r="UGG17" s="33"/>
      <c r="UGH17" s="33"/>
      <c r="UGI17" s="33"/>
      <c r="UGJ17" s="33"/>
      <c r="UGK17" s="33"/>
      <c r="UGL17" s="33"/>
      <c r="UGM17" s="33"/>
      <c r="UGN17" s="33"/>
      <c r="UGO17" s="33"/>
      <c r="UGP17" s="33"/>
      <c r="UGQ17" s="33"/>
      <c r="UGR17" s="33"/>
      <c r="UGS17" s="33"/>
      <c r="UGT17" s="33"/>
      <c r="UGU17" s="33"/>
      <c r="UGV17" s="33"/>
      <c r="UGW17" s="33"/>
      <c r="UGX17" s="33"/>
      <c r="UGY17" s="33"/>
      <c r="UGZ17" s="33"/>
      <c r="UHA17" s="33"/>
      <c r="UHB17" s="33"/>
      <c r="UHC17" s="33"/>
      <c r="UHD17" s="33"/>
      <c r="UHE17" s="33"/>
      <c r="UHF17" s="33"/>
      <c r="UHG17" s="33"/>
      <c r="UHH17" s="33"/>
      <c r="UHI17" s="33"/>
      <c r="UHJ17" s="33"/>
      <c r="UHK17" s="33"/>
      <c r="UHL17" s="33"/>
      <c r="UHM17" s="33"/>
      <c r="UHN17" s="33"/>
      <c r="UHO17" s="33"/>
      <c r="UHP17" s="33"/>
      <c r="UHQ17" s="33"/>
      <c r="UHR17" s="33"/>
      <c r="UHS17" s="33"/>
      <c r="UHT17" s="33"/>
      <c r="UHU17" s="33"/>
      <c r="UHV17" s="33"/>
      <c r="UHW17" s="33"/>
      <c r="UHX17" s="33"/>
      <c r="UHY17" s="33"/>
      <c r="UHZ17" s="33"/>
      <c r="UIA17" s="33"/>
      <c r="UIB17" s="33"/>
      <c r="UIC17" s="33"/>
      <c r="UID17" s="33"/>
      <c r="UIE17" s="33"/>
      <c r="UIF17" s="33"/>
      <c r="UIG17" s="33"/>
      <c r="UIH17" s="33"/>
      <c r="UII17" s="33"/>
      <c r="UIJ17" s="33"/>
      <c r="UIK17" s="33"/>
      <c r="UIL17" s="33"/>
      <c r="UIM17" s="33"/>
      <c r="UIN17" s="33"/>
      <c r="UIO17" s="33"/>
      <c r="UIP17" s="33"/>
      <c r="UIQ17" s="33"/>
      <c r="UIR17" s="33"/>
      <c r="UIS17" s="33"/>
      <c r="UIT17" s="33"/>
      <c r="UIU17" s="33"/>
      <c r="UIV17" s="33"/>
      <c r="UIW17" s="33"/>
      <c r="UIX17" s="33"/>
      <c r="UIY17" s="33"/>
      <c r="UIZ17" s="33"/>
      <c r="UJA17" s="33"/>
      <c r="UJB17" s="33"/>
      <c r="UJC17" s="33"/>
      <c r="UJD17" s="33"/>
      <c r="UJE17" s="33"/>
      <c r="UJF17" s="33"/>
      <c r="UJG17" s="33"/>
      <c r="UJH17" s="33"/>
      <c r="UJI17" s="33"/>
      <c r="UJJ17" s="33"/>
      <c r="UJK17" s="33"/>
      <c r="UJL17" s="33"/>
      <c r="UJM17" s="33"/>
      <c r="UJN17" s="33"/>
      <c r="UJO17" s="33"/>
      <c r="UJP17" s="33"/>
      <c r="UJQ17" s="33"/>
      <c r="UJR17" s="33"/>
      <c r="UJS17" s="33"/>
      <c r="UJT17" s="33"/>
      <c r="UJU17" s="33"/>
      <c r="UJV17" s="33"/>
      <c r="UJW17" s="33"/>
      <c r="UJX17" s="33"/>
      <c r="UJY17" s="33"/>
      <c r="UJZ17" s="33"/>
      <c r="UKA17" s="33"/>
      <c r="UKB17" s="33"/>
      <c r="UKC17" s="33"/>
      <c r="UKD17" s="33"/>
      <c r="UKE17" s="33"/>
      <c r="UKF17" s="33"/>
      <c r="UKG17" s="33"/>
      <c r="UKH17" s="33"/>
      <c r="UKI17" s="33"/>
      <c r="UKJ17" s="33"/>
      <c r="UKK17" s="33"/>
      <c r="UKL17" s="33"/>
      <c r="UKM17" s="33"/>
      <c r="UKN17" s="33"/>
      <c r="UKO17" s="33"/>
      <c r="UKP17" s="33"/>
      <c r="UKQ17" s="33"/>
      <c r="UKR17" s="33"/>
      <c r="UKS17" s="33"/>
      <c r="UKT17" s="33"/>
      <c r="UKU17" s="33"/>
      <c r="UKV17" s="33"/>
      <c r="UKW17" s="33"/>
      <c r="UKX17" s="33"/>
      <c r="UKY17" s="33"/>
      <c r="UKZ17" s="33"/>
      <c r="ULA17" s="33"/>
      <c r="ULB17" s="33"/>
      <c r="ULC17" s="33"/>
      <c r="ULD17" s="33"/>
      <c r="ULE17" s="33"/>
      <c r="ULF17" s="33"/>
      <c r="ULG17" s="33"/>
      <c r="ULH17" s="33"/>
      <c r="ULI17" s="33"/>
      <c r="ULJ17" s="33"/>
      <c r="ULK17" s="33"/>
      <c r="ULL17" s="33"/>
      <c r="ULM17" s="33"/>
      <c r="ULN17" s="33"/>
      <c r="ULO17" s="33"/>
      <c r="ULP17" s="33"/>
      <c r="ULQ17" s="33"/>
      <c r="ULR17" s="33"/>
      <c r="ULS17" s="33"/>
      <c r="ULT17" s="33"/>
      <c r="ULU17" s="33"/>
      <c r="ULV17" s="33"/>
      <c r="ULW17" s="33"/>
      <c r="ULX17" s="33"/>
      <c r="ULY17" s="33"/>
      <c r="ULZ17" s="33"/>
      <c r="UMA17" s="33"/>
      <c r="UMB17" s="33"/>
      <c r="UMC17" s="33"/>
      <c r="UMD17" s="33"/>
      <c r="UME17" s="33"/>
      <c r="UMF17" s="33"/>
      <c r="UMG17" s="33"/>
      <c r="UMH17" s="33"/>
      <c r="UMI17" s="33"/>
      <c r="UMJ17" s="33"/>
      <c r="UMK17" s="33"/>
      <c r="UML17" s="33"/>
      <c r="UMM17" s="33"/>
      <c r="UMN17" s="33"/>
      <c r="UMO17" s="33"/>
      <c r="UMP17" s="33"/>
      <c r="UMQ17" s="33"/>
      <c r="UMR17" s="33"/>
      <c r="UMS17" s="33"/>
      <c r="UMT17" s="33"/>
      <c r="UMU17" s="33"/>
      <c r="UMV17" s="33"/>
      <c r="UMW17" s="33"/>
      <c r="UMX17" s="33"/>
      <c r="UMY17" s="33"/>
      <c r="UMZ17" s="33"/>
      <c r="UNA17" s="33"/>
      <c r="UNB17" s="33"/>
      <c r="UNC17" s="33"/>
      <c r="UND17" s="33"/>
      <c r="UNE17" s="33"/>
      <c r="UNF17" s="33"/>
      <c r="UNG17" s="33"/>
      <c r="UNH17" s="33"/>
      <c r="UNI17" s="33"/>
      <c r="UNJ17" s="33"/>
      <c r="UNK17" s="33"/>
      <c r="UNL17" s="33"/>
      <c r="UNM17" s="33"/>
      <c r="UNN17" s="33"/>
      <c r="UNO17" s="33"/>
      <c r="UNP17" s="33"/>
      <c r="UNQ17" s="33"/>
      <c r="UNR17" s="33"/>
      <c r="UNS17" s="33"/>
      <c r="UNT17" s="33"/>
      <c r="UNU17" s="33"/>
      <c r="UNV17" s="33"/>
      <c r="UNW17" s="33"/>
      <c r="UNX17" s="33"/>
      <c r="UNY17" s="33"/>
      <c r="UNZ17" s="33"/>
      <c r="UOA17" s="33"/>
      <c r="UOB17" s="33"/>
      <c r="UOC17" s="33"/>
      <c r="UOD17" s="33"/>
      <c r="UOE17" s="33"/>
      <c r="UOF17" s="33"/>
      <c r="UOG17" s="33"/>
      <c r="UOH17" s="33"/>
      <c r="UOI17" s="33"/>
      <c r="UOJ17" s="33"/>
      <c r="UOK17" s="33"/>
      <c r="UOL17" s="33"/>
      <c r="UOM17" s="33"/>
      <c r="UON17" s="33"/>
      <c r="UOO17" s="33"/>
      <c r="UOP17" s="33"/>
      <c r="UOQ17" s="33"/>
      <c r="UOR17" s="33"/>
      <c r="UOS17" s="33"/>
      <c r="UOT17" s="33"/>
      <c r="UOU17" s="33"/>
      <c r="UOV17" s="33"/>
      <c r="UOW17" s="33"/>
      <c r="UOX17" s="33"/>
      <c r="UOY17" s="33"/>
      <c r="UOZ17" s="33"/>
      <c r="UPA17" s="33"/>
      <c r="UPB17" s="33"/>
      <c r="UPC17" s="33"/>
      <c r="UPD17" s="33"/>
      <c r="UPE17" s="33"/>
      <c r="UPF17" s="33"/>
      <c r="UPG17" s="33"/>
      <c r="UPH17" s="33"/>
      <c r="UPI17" s="33"/>
      <c r="UPJ17" s="33"/>
      <c r="UPK17" s="33"/>
      <c r="UPL17" s="33"/>
      <c r="UPM17" s="33"/>
      <c r="UPN17" s="33"/>
      <c r="UPO17" s="33"/>
      <c r="UPP17" s="33"/>
      <c r="UPQ17" s="33"/>
      <c r="UPR17" s="33"/>
      <c r="UPS17" s="33"/>
      <c r="UPT17" s="33"/>
      <c r="UPU17" s="33"/>
      <c r="UPV17" s="33"/>
      <c r="UPW17" s="33"/>
      <c r="UPX17" s="33"/>
      <c r="UPY17" s="33"/>
      <c r="UPZ17" s="33"/>
      <c r="UQA17" s="33"/>
      <c r="UQB17" s="33"/>
      <c r="UQC17" s="33"/>
      <c r="UQD17" s="33"/>
      <c r="UQE17" s="33"/>
      <c r="UQF17" s="33"/>
      <c r="UQG17" s="33"/>
      <c r="UQH17" s="33"/>
      <c r="UQI17" s="33"/>
      <c r="UQJ17" s="33"/>
      <c r="UQK17" s="33"/>
      <c r="UQL17" s="33"/>
      <c r="UQM17" s="33"/>
      <c r="UQN17" s="33"/>
      <c r="UQO17" s="33"/>
      <c r="UQP17" s="33"/>
      <c r="UQQ17" s="33"/>
      <c r="UQR17" s="33"/>
      <c r="UQS17" s="33"/>
      <c r="UQT17" s="33"/>
      <c r="UQU17" s="33"/>
      <c r="UQV17" s="33"/>
      <c r="UQW17" s="33"/>
      <c r="UQX17" s="33"/>
      <c r="UQY17" s="33"/>
      <c r="UQZ17" s="33"/>
      <c r="URA17" s="33"/>
      <c r="URB17" s="33"/>
      <c r="URC17" s="33"/>
      <c r="URD17" s="33"/>
      <c r="URE17" s="33"/>
      <c r="URF17" s="33"/>
      <c r="URG17" s="33"/>
      <c r="URH17" s="33"/>
      <c r="URI17" s="33"/>
      <c r="URJ17" s="33"/>
      <c r="URK17" s="33"/>
      <c r="URL17" s="33"/>
      <c r="URM17" s="33"/>
      <c r="URN17" s="33"/>
      <c r="URO17" s="33"/>
      <c r="URP17" s="33"/>
      <c r="URQ17" s="33"/>
      <c r="URR17" s="33"/>
      <c r="URS17" s="33"/>
      <c r="URT17" s="33"/>
      <c r="URU17" s="33"/>
      <c r="URV17" s="33"/>
      <c r="URW17" s="33"/>
      <c r="URX17" s="33"/>
      <c r="URY17" s="33"/>
      <c r="URZ17" s="33"/>
      <c r="USA17" s="33"/>
      <c r="USB17" s="33"/>
      <c r="USC17" s="33"/>
      <c r="USD17" s="33"/>
      <c r="USE17" s="33"/>
      <c r="USF17" s="33"/>
      <c r="USG17" s="33"/>
      <c r="USH17" s="33"/>
      <c r="USI17" s="33"/>
      <c r="USJ17" s="33"/>
      <c r="USK17" s="33"/>
      <c r="USL17" s="33"/>
      <c r="USM17" s="33"/>
      <c r="USN17" s="33"/>
      <c r="USO17" s="33"/>
      <c r="USP17" s="33"/>
      <c r="USQ17" s="33"/>
      <c r="USR17" s="33"/>
      <c r="USS17" s="33"/>
      <c r="UST17" s="33"/>
      <c r="USU17" s="33"/>
      <c r="USV17" s="33"/>
      <c r="USW17" s="33"/>
      <c r="USX17" s="33"/>
      <c r="USY17" s="33"/>
      <c r="USZ17" s="33"/>
      <c r="UTA17" s="33"/>
      <c r="UTB17" s="33"/>
      <c r="UTC17" s="33"/>
      <c r="UTD17" s="33"/>
      <c r="UTE17" s="33"/>
      <c r="UTF17" s="33"/>
      <c r="UTG17" s="33"/>
      <c r="UTH17" s="33"/>
      <c r="UTI17" s="33"/>
      <c r="UTJ17" s="33"/>
      <c r="UTK17" s="33"/>
      <c r="UTL17" s="33"/>
      <c r="UTM17" s="33"/>
      <c r="UTN17" s="33"/>
      <c r="UTO17" s="33"/>
      <c r="UTP17" s="33"/>
      <c r="UTQ17" s="33"/>
      <c r="UTR17" s="33"/>
      <c r="UTS17" s="33"/>
      <c r="UTT17" s="33"/>
      <c r="UTU17" s="33"/>
      <c r="UTV17" s="33"/>
      <c r="UTW17" s="33"/>
      <c r="UTX17" s="33"/>
      <c r="UTY17" s="33"/>
      <c r="UTZ17" s="33"/>
      <c r="UUA17" s="33"/>
      <c r="UUB17" s="33"/>
      <c r="UUC17" s="33"/>
      <c r="UUD17" s="33"/>
      <c r="UUE17" s="33"/>
      <c r="UUF17" s="33"/>
      <c r="UUG17" s="33"/>
      <c r="UUH17" s="33"/>
      <c r="UUI17" s="33"/>
      <c r="UUJ17" s="33"/>
      <c r="UUK17" s="33"/>
      <c r="UUL17" s="33"/>
      <c r="UUM17" s="33"/>
      <c r="UUN17" s="33"/>
      <c r="UUO17" s="33"/>
      <c r="UUP17" s="33"/>
      <c r="UUQ17" s="33"/>
      <c r="UUR17" s="33"/>
      <c r="UUS17" s="33"/>
      <c r="UUT17" s="33"/>
      <c r="UUU17" s="33"/>
      <c r="UUV17" s="33"/>
      <c r="UUW17" s="33"/>
      <c r="UUX17" s="33"/>
      <c r="UUY17" s="33"/>
      <c r="UUZ17" s="33"/>
      <c r="UVA17" s="33"/>
      <c r="UVB17" s="33"/>
      <c r="UVC17" s="33"/>
      <c r="UVD17" s="33"/>
      <c r="UVE17" s="33"/>
      <c r="UVF17" s="33"/>
      <c r="UVG17" s="33"/>
      <c r="UVH17" s="33"/>
      <c r="UVI17" s="33"/>
      <c r="UVJ17" s="33"/>
      <c r="UVK17" s="33"/>
      <c r="UVL17" s="33"/>
      <c r="UVM17" s="33"/>
      <c r="UVN17" s="33"/>
      <c r="UVO17" s="33"/>
      <c r="UVP17" s="33"/>
      <c r="UVQ17" s="33"/>
      <c r="UVR17" s="33"/>
      <c r="UVS17" s="33"/>
      <c r="UVT17" s="33"/>
      <c r="UVU17" s="33"/>
      <c r="UVV17" s="33"/>
      <c r="UVW17" s="33"/>
      <c r="UVX17" s="33"/>
      <c r="UVY17" s="33"/>
      <c r="UVZ17" s="33"/>
      <c r="UWA17" s="33"/>
      <c r="UWB17" s="33"/>
      <c r="UWC17" s="33"/>
      <c r="UWD17" s="33"/>
      <c r="UWE17" s="33"/>
      <c r="UWF17" s="33"/>
      <c r="UWG17" s="33"/>
      <c r="UWH17" s="33"/>
      <c r="UWI17" s="33"/>
      <c r="UWJ17" s="33"/>
      <c r="UWK17" s="33"/>
      <c r="UWL17" s="33"/>
      <c r="UWM17" s="33"/>
      <c r="UWN17" s="33"/>
      <c r="UWO17" s="33"/>
      <c r="UWP17" s="33"/>
      <c r="UWQ17" s="33"/>
      <c r="UWR17" s="33"/>
      <c r="UWS17" s="33"/>
      <c r="UWT17" s="33"/>
      <c r="UWU17" s="33"/>
      <c r="UWV17" s="33"/>
      <c r="UWW17" s="33"/>
      <c r="UWX17" s="33"/>
      <c r="UWY17" s="33"/>
      <c r="UWZ17" s="33"/>
      <c r="UXA17" s="33"/>
      <c r="UXB17" s="33"/>
      <c r="UXC17" s="33"/>
      <c r="UXD17" s="33"/>
      <c r="UXE17" s="33"/>
      <c r="UXF17" s="33"/>
      <c r="UXG17" s="33"/>
      <c r="UXH17" s="33"/>
      <c r="UXI17" s="33"/>
      <c r="UXJ17" s="33"/>
      <c r="UXK17" s="33"/>
      <c r="UXL17" s="33"/>
      <c r="UXM17" s="33"/>
      <c r="UXN17" s="33"/>
      <c r="UXO17" s="33"/>
      <c r="UXP17" s="33"/>
      <c r="UXQ17" s="33"/>
      <c r="UXR17" s="33"/>
      <c r="UXS17" s="33"/>
      <c r="UXT17" s="33"/>
      <c r="UXU17" s="33"/>
      <c r="UXV17" s="33"/>
      <c r="UXW17" s="33"/>
      <c r="UXX17" s="33"/>
      <c r="UXY17" s="33"/>
      <c r="UXZ17" s="33"/>
      <c r="UYA17" s="33"/>
      <c r="UYB17" s="33"/>
      <c r="UYC17" s="33"/>
      <c r="UYD17" s="33"/>
      <c r="UYE17" s="33"/>
      <c r="UYF17" s="33"/>
      <c r="UYG17" s="33"/>
      <c r="UYH17" s="33"/>
      <c r="UYI17" s="33"/>
      <c r="UYJ17" s="33"/>
      <c r="UYK17" s="33"/>
      <c r="UYL17" s="33"/>
      <c r="UYM17" s="33"/>
      <c r="UYN17" s="33"/>
      <c r="UYO17" s="33"/>
      <c r="UYP17" s="33"/>
      <c r="UYQ17" s="33"/>
      <c r="UYR17" s="33"/>
      <c r="UYS17" s="33"/>
      <c r="UYT17" s="33"/>
      <c r="UYU17" s="33"/>
      <c r="UYV17" s="33"/>
      <c r="UYW17" s="33"/>
      <c r="UYX17" s="33"/>
      <c r="UYY17" s="33"/>
      <c r="UYZ17" s="33"/>
      <c r="UZA17" s="33"/>
      <c r="UZB17" s="33"/>
      <c r="UZC17" s="33"/>
      <c r="UZD17" s="33"/>
      <c r="UZE17" s="33"/>
      <c r="UZF17" s="33"/>
      <c r="UZG17" s="33"/>
      <c r="UZH17" s="33"/>
      <c r="UZI17" s="33"/>
      <c r="UZJ17" s="33"/>
      <c r="UZK17" s="33"/>
      <c r="UZL17" s="33"/>
      <c r="UZM17" s="33"/>
      <c r="UZN17" s="33"/>
      <c r="UZO17" s="33"/>
      <c r="UZP17" s="33"/>
      <c r="UZQ17" s="33"/>
      <c r="UZR17" s="33"/>
      <c r="UZS17" s="33"/>
      <c r="UZT17" s="33"/>
      <c r="UZU17" s="33"/>
      <c r="UZV17" s="33"/>
      <c r="UZW17" s="33"/>
      <c r="UZX17" s="33"/>
      <c r="UZY17" s="33"/>
      <c r="UZZ17" s="33"/>
      <c r="VAA17" s="33"/>
      <c r="VAB17" s="33"/>
      <c r="VAC17" s="33"/>
      <c r="VAD17" s="33"/>
      <c r="VAE17" s="33"/>
      <c r="VAF17" s="33"/>
      <c r="VAG17" s="33"/>
      <c r="VAH17" s="33"/>
      <c r="VAI17" s="33"/>
      <c r="VAJ17" s="33"/>
      <c r="VAK17" s="33"/>
      <c r="VAL17" s="33"/>
      <c r="VAM17" s="33"/>
      <c r="VAN17" s="33"/>
      <c r="VAO17" s="33"/>
      <c r="VAP17" s="33"/>
      <c r="VAQ17" s="33"/>
      <c r="VAR17" s="33"/>
      <c r="VAS17" s="33"/>
      <c r="VAT17" s="33"/>
      <c r="VAU17" s="33"/>
      <c r="VAV17" s="33"/>
      <c r="VAW17" s="33"/>
      <c r="VAX17" s="33"/>
      <c r="VAY17" s="33"/>
      <c r="VAZ17" s="33"/>
      <c r="VBA17" s="33"/>
      <c r="VBB17" s="33"/>
      <c r="VBC17" s="33"/>
      <c r="VBD17" s="33"/>
      <c r="VBE17" s="33"/>
      <c r="VBF17" s="33"/>
      <c r="VBG17" s="33"/>
      <c r="VBH17" s="33"/>
      <c r="VBI17" s="33"/>
      <c r="VBJ17" s="33"/>
      <c r="VBK17" s="33"/>
      <c r="VBL17" s="33"/>
      <c r="VBM17" s="33"/>
      <c r="VBN17" s="33"/>
      <c r="VBO17" s="33"/>
      <c r="VBP17" s="33"/>
      <c r="VBQ17" s="33"/>
      <c r="VBR17" s="33"/>
      <c r="VBS17" s="33"/>
      <c r="VBT17" s="33"/>
      <c r="VBU17" s="33"/>
      <c r="VBV17" s="33"/>
      <c r="VBW17" s="33"/>
      <c r="VBX17" s="33"/>
      <c r="VBY17" s="33"/>
      <c r="VBZ17" s="33"/>
      <c r="VCA17" s="33"/>
      <c r="VCB17" s="33"/>
      <c r="VCC17" s="33"/>
      <c r="VCD17" s="33"/>
      <c r="VCE17" s="33"/>
      <c r="VCF17" s="33"/>
      <c r="VCG17" s="33"/>
      <c r="VCH17" s="33"/>
      <c r="VCI17" s="33"/>
      <c r="VCJ17" s="33"/>
      <c r="VCK17" s="33"/>
      <c r="VCL17" s="33"/>
      <c r="VCM17" s="33"/>
      <c r="VCN17" s="33"/>
      <c r="VCO17" s="33"/>
      <c r="VCP17" s="33"/>
      <c r="VCQ17" s="33"/>
      <c r="VCR17" s="33"/>
      <c r="VCS17" s="33"/>
      <c r="VCT17" s="33"/>
      <c r="VCU17" s="33"/>
      <c r="VCV17" s="33"/>
      <c r="VCW17" s="33"/>
      <c r="VCX17" s="33"/>
      <c r="VCY17" s="33"/>
      <c r="VCZ17" s="33"/>
      <c r="VDA17" s="33"/>
      <c r="VDB17" s="33"/>
      <c r="VDC17" s="33"/>
      <c r="VDD17" s="33"/>
      <c r="VDE17" s="33"/>
      <c r="VDF17" s="33"/>
      <c r="VDG17" s="33"/>
      <c r="VDH17" s="33"/>
      <c r="VDI17" s="33"/>
      <c r="VDJ17" s="33"/>
      <c r="VDK17" s="33"/>
      <c r="VDL17" s="33"/>
      <c r="VDM17" s="33"/>
      <c r="VDN17" s="33"/>
      <c r="VDO17" s="33"/>
      <c r="VDP17" s="33"/>
      <c r="VDQ17" s="33"/>
      <c r="VDR17" s="33"/>
      <c r="VDS17" s="33"/>
      <c r="VDT17" s="33"/>
      <c r="VDU17" s="33"/>
      <c r="VDV17" s="33"/>
      <c r="VDW17" s="33"/>
      <c r="VDX17" s="33"/>
      <c r="VDY17" s="33"/>
      <c r="VDZ17" s="33"/>
      <c r="VEA17" s="33"/>
      <c r="VEB17" s="33"/>
      <c r="VEC17" s="33"/>
      <c r="VED17" s="33"/>
      <c r="VEE17" s="33"/>
      <c r="VEF17" s="33"/>
      <c r="VEG17" s="33"/>
      <c r="VEH17" s="33"/>
      <c r="VEI17" s="33"/>
      <c r="VEJ17" s="33"/>
      <c r="VEK17" s="33"/>
      <c r="VEL17" s="33"/>
      <c r="VEM17" s="33"/>
      <c r="VEN17" s="33"/>
      <c r="VEO17" s="33"/>
      <c r="VEP17" s="33"/>
      <c r="VEQ17" s="33"/>
      <c r="VER17" s="33"/>
      <c r="VES17" s="33"/>
      <c r="VET17" s="33"/>
      <c r="VEU17" s="33"/>
      <c r="VEV17" s="33"/>
      <c r="VEW17" s="33"/>
      <c r="VEX17" s="33"/>
      <c r="VEY17" s="33"/>
      <c r="VEZ17" s="33"/>
      <c r="VFA17" s="33"/>
      <c r="VFB17" s="33"/>
      <c r="VFC17" s="33"/>
      <c r="VFD17" s="33"/>
      <c r="VFE17" s="33"/>
      <c r="VFF17" s="33"/>
      <c r="VFG17" s="33"/>
      <c r="VFH17" s="33"/>
      <c r="VFI17" s="33"/>
      <c r="VFJ17" s="33"/>
      <c r="VFK17" s="33"/>
      <c r="VFL17" s="33"/>
      <c r="VFM17" s="33"/>
      <c r="VFN17" s="33"/>
      <c r="VFO17" s="33"/>
      <c r="VFP17" s="33"/>
      <c r="VFQ17" s="33"/>
      <c r="VFR17" s="33"/>
      <c r="VFS17" s="33"/>
      <c r="VFT17" s="33"/>
      <c r="VFU17" s="33"/>
      <c r="VFV17" s="33"/>
      <c r="VFW17" s="33"/>
      <c r="VFX17" s="33"/>
      <c r="VFY17" s="33"/>
      <c r="VFZ17" s="33"/>
      <c r="VGA17" s="33"/>
      <c r="VGB17" s="33"/>
      <c r="VGC17" s="33"/>
      <c r="VGD17" s="33"/>
      <c r="VGE17" s="33"/>
      <c r="VGF17" s="33"/>
      <c r="VGG17" s="33"/>
      <c r="VGH17" s="33"/>
      <c r="VGI17" s="33"/>
      <c r="VGJ17" s="33"/>
      <c r="VGK17" s="33"/>
      <c r="VGL17" s="33"/>
      <c r="VGM17" s="33"/>
      <c r="VGN17" s="33"/>
      <c r="VGO17" s="33"/>
      <c r="VGP17" s="33"/>
      <c r="VGQ17" s="33"/>
      <c r="VGR17" s="33"/>
      <c r="VGS17" s="33"/>
      <c r="VGT17" s="33"/>
      <c r="VGU17" s="33"/>
      <c r="VGV17" s="33"/>
      <c r="VGW17" s="33"/>
      <c r="VGX17" s="33"/>
      <c r="VGY17" s="33"/>
      <c r="VGZ17" s="33"/>
      <c r="VHA17" s="33"/>
      <c r="VHB17" s="33"/>
      <c r="VHC17" s="33"/>
      <c r="VHD17" s="33"/>
      <c r="VHE17" s="33"/>
      <c r="VHF17" s="33"/>
      <c r="VHG17" s="33"/>
      <c r="VHH17" s="33"/>
      <c r="VHI17" s="33"/>
      <c r="VHJ17" s="33"/>
      <c r="VHK17" s="33"/>
      <c r="VHL17" s="33"/>
      <c r="VHM17" s="33"/>
      <c r="VHN17" s="33"/>
      <c r="VHO17" s="33"/>
      <c r="VHP17" s="33"/>
      <c r="VHQ17" s="33"/>
      <c r="VHR17" s="33"/>
      <c r="VHS17" s="33"/>
      <c r="VHT17" s="33"/>
      <c r="VHU17" s="33"/>
      <c r="VHV17" s="33"/>
      <c r="VHW17" s="33"/>
      <c r="VHX17" s="33"/>
      <c r="VHY17" s="33"/>
      <c r="VHZ17" s="33"/>
      <c r="VIA17" s="33"/>
      <c r="VIB17" s="33"/>
      <c r="VIC17" s="33"/>
      <c r="VID17" s="33"/>
      <c r="VIE17" s="33"/>
      <c r="VIF17" s="33"/>
      <c r="VIG17" s="33"/>
      <c r="VIH17" s="33"/>
      <c r="VII17" s="33"/>
      <c r="VIJ17" s="33"/>
      <c r="VIK17" s="33"/>
      <c r="VIL17" s="33"/>
      <c r="VIM17" s="33"/>
      <c r="VIN17" s="33"/>
      <c r="VIO17" s="33"/>
      <c r="VIP17" s="33"/>
      <c r="VIQ17" s="33"/>
      <c r="VIR17" s="33"/>
      <c r="VIS17" s="33"/>
      <c r="VIT17" s="33"/>
      <c r="VIU17" s="33"/>
      <c r="VIV17" s="33"/>
      <c r="VIW17" s="33"/>
      <c r="VIX17" s="33"/>
      <c r="VIY17" s="33"/>
      <c r="VIZ17" s="33"/>
      <c r="VJA17" s="33"/>
      <c r="VJB17" s="33"/>
      <c r="VJC17" s="33"/>
      <c r="VJD17" s="33"/>
      <c r="VJE17" s="33"/>
      <c r="VJF17" s="33"/>
      <c r="VJG17" s="33"/>
      <c r="VJH17" s="33"/>
      <c r="VJI17" s="33"/>
      <c r="VJJ17" s="33"/>
      <c r="VJK17" s="33"/>
      <c r="VJL17" s="33"/>
      <c r="VJM17" s="33"/>
      <c r="VJN17" s="33"/>
      <c r="VJO17" s="33"/>
      <c r="VJP17" s="33"/>
      <c r="VJQ17" s="33"/>
      <c r="VJR17" s="33"/>
      <c r="VJS17" s="33"/>
      <c r="VJT17" s="33"/>
      <c r="VJU17" s="33"/>
      <c r="VJV17" s="33"/>
      <c r="VJW17" s="33"/>
      <c r="VJX17" s="33"/>
      <c r="VJY17" s="33"/>
      <c r="VJZ17" s="33"/>
      <c r="VKA17" s="33"/>
      <c r="VKB17" s="33"/>
      <c r="VKC17" s="33"/>
      <c r="VKD17" s="33"/>
      <c r="VKE17" s="33"/>
      <c r="VKF17" s="33"/>
      <c r="VKG17" s="33"/>
      <c r="VKH17" s="33"/>
      <c r="VKI17" s="33"/>
      <c r="VKJ17" s="33"/>
      <c r="VKK17" s="33"/>
      <c r="VKL17" s="33"/>
      <c r="VKM17" s="33"/>
      <c r="VKN17" s="33"/>
      <c r="VKO17" s="33"/>
      <c r="VKP17" s="33"/>
      <c r="VKQ17" s="33"/>
      <c r="VKR17" s="33"/>
      <c r="VKS17" s="33"/>
      <c r="VKT17" s="33"/>
      <c r="VKU17" s="33"/>
      <c r="VKV17" s="33"/>
      <c r="VKW17" s="33"/>
      <c r="VKX17" s="33"/>
      <c r="VKY17" s="33"/>
      <c r="VKZ17" s="33"/>
      <c r="VLA17" s="33"/>
      <c r="VLB17" s="33"/>
      <c r="VLC17" s="33"/>
      <c r="VLD17" s="33"/>
      <c r="VLE17" s="33"/>
      <c r="VLF17" s="33"/>
      <c r="VLG17" s="33"/>
      <c r="VLH17" s="33"/>
      <c r="VLI17" s="33"/>
      <c r="VLJ17" s="33"/>
      <c r="VLK17" s="33"/>
      <c r="VLL17" s="33"/>
      <c r="VLM17" s="33"/>
      <c r="VLN17" s="33"/>
      <c r="VLO17" s="33"/>
      <c r="VLP17" s="33"/>
      <c r="VLQ17" s="33"/>
      <c r="VLR17" s="33"/>
      <c r="VLS17" s="33"/>
      <c r="VLT17" s="33"/>
      <c r="VLU17" s="33"/>
      <c r="VLV17" s="33"/>
      <c r="VLW17" s="33"/>
      <c r="VLX17" s="33"/>
      <c r="VLY17" s="33"/>
      <c r="VLZ17" s="33"/>
      <c r="VMA17" s="33"/>
      <c r="VMB17" s="33"/>
      <c r="VMC17" s="33"/>
      <c r="VMD17" s="33"/>
      <c r="VME17" s="33"/>
      <c r="VMF17" s="33"/>
      <c r="VMG17" s="33"/>
      <c r="VMH17" s="33"/>
      <c r="VMI17" s="33"/>
      <c r="VMJ17" s="33"/>
      <c r="VMK17" s="33"/>
      <c r="VML17" s="33"/>
      <c r="VMM17" s="33"/>
      <c r="VMN17" s="33"/>
      <c r="VMO17" s="33"/>
      <c r="VMP17" s="33"/>
      <c r="VMQ17" s="33"/>
      <c r="VMR17" s="33"/>
      <c r="VMS17" s="33"/>
      <c r="VMT17" s="33"/>
      <c r="VMU17" s="33"/>
      <c r="VMV17" s="33"/>
      <c r="VMW17" s="33"/>
      <c r="VMX17" s="33"/>
      <c r="VMY17" s="33"/>
      <c r="VMZ17" s="33"/>
      <c r="VNA17" s="33"/>
      <c r="VNB17" s="33"/>
      <c r="VNC17" s="33"/>
      <c r="VND17" s="33"/>
      <c r="VNE17" s="33"/>
      <c r="VNF17" s="33"/>
      <c r="VNG17" s="33"/>
      <c r="VNH17" s="33"/>
      <c r="VNI17" s="33"/>
      <c r="VNJ17" s="33"/>
      <c r="VNK17" s="33"/>
      <c r="VNL17" s="33"/>
      <c r="VNM17" s="33"/>
      <c r="VNN17" s="33"/>
      <c r="VNO17" s="33"/>
      <c r="VNP17" s="33"/>
      <c r="VNQ17" s="33"/>
      <c r="VNR17" s="33"/>
      <c r="VNS17" s="33"/>
      <c r="VNT17" s="33"/>
      <c r="VNU17" s="33"/>
      <c r="VNV17" s="33"/>
      <c r="VNW17" s="33"/>
      <c r="VNX17" s="33"/>
      <c r="VNY17" s="33"/>
      <c r="VNZ17" s="33"/>
      <c r="VOA17" s="33"/>
      <c r="VOB17" s="33"/>
      <c r="VOC17" s="33"/>
      <c r="VOD17" s="33"/>
      <c r="VOE17" s="33"/>
      <c r="VOF17" s="33"/>
      <c r="VOG17" s="33"/>
      <c r="VOH17" s="33"/>
      <c r="VOI17" s="33"/>
      <c r="VOJ17" s="33"/>
      <c r="VOK17" s="33"/>
      <c r="VOL17" s="33"/>
      <c r="VOM17" s="33"/>
      <c r="VON17" s="33"/>
      <c r="VOO17" s="33"/>
      <c r="VOP17" s="33"/>
      <c r="VOQ17" s="33"/>
      <c r="VOR17" s="33"/>
      <c r="VOS17" s="33"/>
      <c r="VOT17" s="33"/>
      <c r="VOU17" s="33"/>
      <c r="VOV17" s="33"/>
      <c r="VOW17" s="33"/>
      <c r="VOX17" s="33"/>
      <c r="VOY17" s="33"/>
      <c r="VOZ17" s="33"/>
      <c r="VPA17" s="33"/>
      <c r="VPB17" s="33"/>
      <c r="VPC17" s="33"/>
      <c r="VPD17" s="33"/>
      <c r="VPE17" s="33"/>
      <c r="VPF17" s="33"/>
      <c r="VPG17" s="33"/>
      <c r="VPH17" s="33"/>
      <c r="VPI17" s="33"/>
      <c r="VPJ17" s="33"/>
      <c r="VPK17" s="33"/>
      <c r="VPL17" s="33"/>
      <c r="VPM17" s="33"/>
      <c r="VPN17" s="33"/>
      <c r="VPO17" s="33"/>
      <c r="VPP17" s="33"/>
      <c r="VPQ17" s="33"/>
      <c r="VPR17" s="33"/>
      <c r="VPS17" s="33"/>
      <c r="VPT17" s="33"/>
      <c r="VPU17" s="33"/>
      <c r="VPV17" s="33"/>
      <c r="VPW17" s="33"/>
      <c r="VPX17" s="33"/>
      <c r="VPY17" s="33"/>
      <c r="VPZ17" s="33"/>
      <c r="VQA17" s="33"/>
      <c r="VQB17" s="33"/>
      <c r="VQC17" s="33"/>
      <c r="VQD17" s="33"/>
      <c r="VQE17" s="33"/>
      <c r="VQF17" s="33"/>
      <c r="VQG17" s="33"/>
      <c r="VQH17" s="33"/>
      <c r="VQI17" s="33"/>
      <c r="VQJ17" s="33"/>
      <c r="VQK17" s="33"/>
      <c r="VQL17" s="33"/>
      <c r="VQM17" s="33"/>
      <c r="VQN17" s="33"/>
      <c r="VQO17" s="33"/>
      <c r="VQP17" s="33"/>
      <c r="VQQ17" s="33"/>
      <c r="VQR17" s="33"/>
      <c r="VQS17" s="33"/>
      <c r="VQT17" s="33"/>
      <c r="VQU17" s="33"/>
      <c r="VQV17" s="33"/>
      <c r="VQW17" s="33"/>
      <c r="VQX17" s="33"/>
      <c r="VQY17" s="33"/>
      <c r="VQZ17" s="33"/>
      <c r="VRA17" s="33"/>
      <c r="VRB17" s="33"/>
      <c r="VRC17" s="33"/>
      <c r="VRD17" s="33"/>
      <c r="VRE17" s="33"/>
      <c r="VRF17" s="33"/>
      <c r="VRG17" s="33"/>
      <c r="VRH17" s="33"/>
      <c r="VRI17" s="33"/>
      <c r="VRJ17" s="33"/>
      <c r="VRK17" s="33"/>
      <c r="VRL17" s="33"/>
      <c r="VRM17" s="33"/>
      <c r="VRN17" s="33"/>
      <c r="VRO17" s="33"/>
      <c r="VRP17" s="33"/>
      <c r="VRQ17" s="33"/>
      <c r="VRR17" s="33"/>
      <c r="VRS17" s="33"/>
      <c r="VRT17" s="33"/>
      <c r="VRU17" s="33"/>
      <c r="VRV17" s="33"/>
      <c r="VRW17" s="33"/>
      <c r="VRX17" s="33"/>
      <c r="VRY17" s="33"/>
      <c r="VRZ17" s="33"/>
      <c r="VSA17" s="33"/>
      <c r="VSB17" s="33"/>
      <c r="VSC17" s="33"/>
      <c r="VSD17" s="33"/>
      <c r="VSE17" s="33"/>
      <c r="VSF17" s="33"/>
      <c r="VSG17" s="33"/>
      <c r="VSH17" s="33"/>
      <c r="VSI17" s="33"/>
      <c r="VSJ17" s="33"/>
      <c r="VSK17" s="33"/>
      <c r="VSL17" s="33"/>
      <c r="VSM17" s="33"/>
      <c r="VSN17" s="33"/>
      <c r="VSO17" s="33"/>
      <c r="VSP17" s="33"/>
      <c r="VSQ17" s="33"/>
      <c r="VSR17" s="33"/>
      <c r="VSS17" s="33"/>
      <c r="VST17" s="33"/>
      <c r="VSU17" s="33"/>
      <c r="VSV17" s="33"/>
      <c r="VSW17" s="33"/>
      <c r="VSX17" s="33"/>
      <c r="VSY17" s="33"/>
      <c r="VSZ17" s="33"/>
      <c r="VTA17" s="33"/>
      <c r="VTB17" s="33"/>
      <c r="VTC17" s="33"/>
      <c r="VTD17" s="33"/>
      <c r="VTE17" s="33"/>
      <c r="VTF17" s="33"/>
      <c r="VTG17" s="33"/>
      <c r="VTH17" s="33"/>
      <c r="VTI17" s="33"/>
      <c r="VTJ17" s="33"/>
      <c r="VTK17" s="33"/>
      <c r="VTL17" s="33"/>
      <c r="VTM17" s="33"/>
      <c r="VTN17" s="33"/>
      <c r="VTO17" s="33"/>
      <c r="VTP17" s="33"/>
      <c r="VTQ17" s="33"/>
      <c r="VTR17" s="33"/>
      <c r="VTS17" s="33"/>
      <c r="VTT17" s="33"/>
      <c r="VTU17" s="33"/>
      <c r="VTV17" s="33"/>
      <c r="VTW17" s="33"/>
      <c r="VTX17" s="33"/>
      <c r="VTY17" s="33"/>
      <c r="VTZ17" s="33"/>
      <c r="VUA17" s="33"/>
      <c r="VUB17" s="33"/>
      <c r="VUC17" s="33"/>
      <c r="VUD17" s="33"/>
      <c r="VUE17" s="33"/>
      <c r="VUF17" s="33"/>
      <c r="VUG17" s="33"/>
      <c r="VUH17" s="33"/>
      <c r="VUI17" s="33"/>
      <c r="VUJ17" s="33"/>
      <c r="VUK17" s="33"/>
      <c r="VUL17" s="33"/>
      <c r="VUM17" s="33"/>
      <c r="VUN17" s="33"/>
      <c r="VUO17" s="33"/>
      <c r="VUP17" s="33"/>
      <c r="VUQ17" s="33"/>
      <c r="VUR17" s="33"/>
      <c r="VUS17" s="33"/>
      <c r="VUT17" s="33"/>
      <c r="VUU17" s="33"/>
      <c r="VUV17" s="33"/>
      <c r="VUW17" s="33"/>
      <c r="VUX17" s="33"/>
      <c r="VUY17" s="33"/>
      <c r="VUZ17" s="33"/>
      <c r="VVA17" s="33"/>
      <c r="VVB17" s="33"/>
      <c r="VVC17" s="33"/>
      <c r="VVD17" s="33"/>
      <c r="VVE17" s="33"/>
      <c r="VVF17" s="33"/>
      <c r="VVG17" s="33"/>
      <c r="VVH17" s="33"/>
      <c r="VVI17" s="33"/>
      <c r="VVJ17" s="33"/>
      <c r="VVK17" s="33"/>
      <c r="VVL17" s="33"/>
      <c r="VVM17" s="33"/>
      <c r="VVN17" s="33"/>
      <c r="VVO17" s="33"/>
      <c r="VVP17" s="33"/>
      <c r="VVQ17" s="33"/>
      <c r="VVR17" s="33"/>
      <c r="VVS17" s="33"/>
      <c r="VVT17" s="33"/>
      <c r="VVU17" s="33"/>
      <c r="VVV17" s="33"/>
      <c r="VVW17" s="33"/>
      <c r="VVX17" s="33"/>
      <c r="VVY17" s="33"/>
      <c r="VVZ17" s="33"/>
      <c r="VWA17" s="33"/>
      <c r="VWB17" s="33"/>
      <c r="VWC17" s="33"/>
      <c r="VWD17" s="33"/>
      <c r="VWE17" s="33"/>
      <c r="VWF17" s="33"/>
      <c r="VWG17" s="33"/>
      <c r="VWH17" s="33"/>
      <c r="VWI17" s="33"/>
      <c r="VWJ17" s="33"/>
      <c r="VWK17" s="33"/>
      <c r="VWL17" s="33"/>
      <c r="VWM17" s="33"/>
      <c r="VWN17" s="33"/>
      <c r="VWO17" s="33"/>
      <c r="VWP17" s="33"/>
      <c r="VWQ17" s="33"/>
      <c r="VWR17" s="33"/>
      <c r="VWS17" s="33"/>
      <c r="VWT17" s="33"/>
      <c r="VWU17" s="33"/>
      <c r="VWV17" s="33"/>
      <c r="VWW17" s="33"/>
      <c r="VWX17" s="33"/>
      <c r="VWY17" s="33"/>
      <c r="VWZ17" s="33"/>
      <c r="VXA17" s="33"/>
      <c r="VXB17" s="33"/>
      <c r="VXC17" s="33"/>
      <c r="VXD17" s="33"/>
      <c r="VXE17" s="33"/>
      <c r="VXF17" s="33"/>
      <c r="VXG17" s="33"/>
      <c r="VXH17" s="33"/>
      <c r="VXI17" s="33"/>
      <c r="VXJ17" s="33"/>
      <c r="VXK17" s="33"/>
      <c r="VXL17" s="33"/>
      <c r="VXM17" s="33"/>
      <c r="VXN17" s="33"/>
      <c r="VXO17" s="33"/>
      <c r="VXP17" s="33"/>
      <c r="VXQ17" s="33"/>
      <c r="VXR17" s="33"/>
      <c r="VXS17" s="33"/>
      <c r="VXT17" s="33"/>
      <c r="VXU17" s="33"/>
      <c r="VXV17" s="33"/>
      <c r="VXW17" s="33"/>
      <c r="VXX17" s="33"/>
      <c r="VXY17" s="33"/>
      <c r="VXZ17" s="33"/>
      <c r="VYA17" s="33"/>
      <c r="VYB17" s="33"/>
      <c r="VYC17" s="33"/>
      <c r="VYD17" s="33"/>
      <c r="VYE17" s="33"/>
      <c r="VYF17" s="33"/>
      <c r="VYG17" s="33"/>
      <c r="VYH17" s="33"/>
      <c r="VYI17" s="33"/>
      <c r="VYJ17" s="33"/>
      <c r="VYK17" s="33"/>
      <c r="VYL17" s="33"/>
      <c r="VYM17" s="33"/>
      <c r="VYN17" s="33"/>
      <c r="VYO17" s="33"/>
      <c r="VYP17" s="33"/>
      <c r="VYQ17" s="33"/>
      <c r="VYR17" s="33"/>
      <c r="VYS17" s="33"/>
      <c r="VYT17" s="33"/>
      <c r="VYU17" s="33"/>
      <c r="VYV17" s="33"/>
      <c r="VYW17" s="33"/>
      <c r="VYX17" s="33"/>
      <c r="VYY17" s="33"/>
      <c r="VYZ17" s="33"/>
      <c r="VZA17" s="33"/>
      <c r="VZB17" s="33"/>
      <c r="VZC17" s="33"/>
      <c r="VZD17" s="33"/>
      <c r="VZE17" s="33"/>
      <c r="VZF17" s="33"/>
      <c r="VZG17" s="33"/>
      <c r="VZH17" s="33"/>
      <c r="VZI17" s="33"/>
      <c r="VZJ17" s="33"/>
      <c r="VZK17" s="33"/>
      <c r="VZL17" s="33"/>
      <c r="VZM17" s="33"/>
      <c r="VZN17" s="33"/>
      <c r="VZO17" s="33"/>
      <c r="VZP17" s="33"/>
      <c r="VZQ17" s="33"/>
      <c r="VZR17" s="33"/>
      <c r="VZS17" s="33"/>
      <c r="VZT17" s="33"/>
      <c r="VZU17" s="33"/>
      <c r="VZV17" s="33"/>
      <c r="VZW17" s="33"/>
      <c r="VZX17" s="33"/>
      <c r="VZY17" s="33"/>
      <c r="VZZ17" s="33"/>
      <c r="WAA17" s="33"/>
      <c r="WAB17" s="33"/>
      <c r="WAC17" s="33"/>
      <c r="WAD17" s="33"/>
      <c r="WAE17" s="33"/>
      <c r="WAF17" s="33"/>
      <c r="WAG17" s="33"/>
      <c r="WAH17" s="33"/>
      <c r="WAI17" s="33"/>
      <c r="WAJ17" s="33"/>
      <c r="WAK17" s="33"/>
      <c r="WAL17" s="33"/>
      <c r="WAM17" s="33"/>
      <c r="WAN17" s="33"/>
      <c r="WAO17" s="33"/>
      <c r="WAP17" s="33"/>
      <c r="WAQ17" s="33"/>
      <c r="WAR17" s="33"/>
      <c r="WAS17" s="33"/>
      <c r="WAT17" s="33"/>
      <c r="WAU17" s="33"/>
      <c r="WAV17" s="33"/>
      <c r="WAW17" s="33"/>
      <c r="WAX17" s="33"/>
      <c r="WAY17" s="33"/>
      <c r="WAZ17" s="33"/>
      <c r="WBA17" s="33"/>
      <c r="WBB17" s="33"/>
      <c r="WBC17" s="33"/>
      <c r="WBD17" s="33"/>
      <c r="WBE17" s="33"/>
      <c r="WBF17" s="33"/>
      <c r="WBG17" s="33"/>
      <c r="WBH17" s="33"/>
      <c r="WBI17" s="33"/>
      <c r="WBJ17" s="33"/>
      <c r="WBK17" s="33"/>
      <c r="WBL17" s="33"/>
      <c r="WBM17" s="33"/>
      <c r="WBN17" s="33"/>
      <c r="WBO17" s="33"/>
      <c r="WBP17" s="33"/>
      <c r="WBQ17" s="33"/>
      <c r="WBR17" s="33"/>
      <c r="WBS17" s="33"/>
      <c r="WBT17" s="33"/>
      <c r="WBU17" s="33"/>
      <c r="WBV17" s="33"/>
      <c r="WBW17" s="33"/>
      <c r="WBX17" s="33"/>
      <c r="WBY17" s="33"/>
      <c r="WBZ17" s="33"/>
      <c r="WCA17" s="33"/>
      <c r="WCB17" s="33"/>
      <c r="WCC17" s="33"/>
      <c r="WCD17" s="33"/>
      <c r="WCE17" s="33"/>
      <c r="WCF17" s="33"/>
      <c r="WCG17" s="33"/>
      <c r="WCH17" s="33"/>
      <c r="WCI17" s="33"/>
      <c r="WCJ17" s="33"/>
      <c r="WCK17" s="33"/>
      <c r="WCL17" s="33"/>
      <c r="WCM17" s="33"/>
      <c r="WCN17" s="33"/>
      <c r="WCO17" s="33"/>
      <c r="WCP17" s="33"/>
      <c r="WCQ17" s="33"/>
      <c r="WCR17" s="33"/>
      <c r="WCS17" s="33"/>
      <c r="WCT17" s="33"/>
      <c r="WCU17" s="33"/>
      <c r="WCV17" s="33"/>
      <c r="WCW17" s="33"/>
      <c r="WCX17" s="33"/>
      <c r="WCY17" s="33"/>
      <c r="WCZ17" s="33"/>
      <c r="WDA17" s="33"/>
      <c r="WDB17" s="33"/>
      <c r="WDC17" s="33"/>
      <c r="WDD17" s="33"/>
      <c r="WDE17" s="33"/>
      <c r="WDF17" s="33"/>
      <c r="WDG17" s="33"/>
      <c r="WDH17" s="33"/>
      <c r="WDI17" s="33"/>
      <c r="WDJ17" s="33"/>
      <c r="WDK17" s="33"/>
      <c r="WDL17" s="33"/>
      <c r="WDM17" s="33"/>
      <c r="WDN17" s="33"/>
      <c r="WDO17" s="33"/>
      <c r="WDP17" s="33"/>
      <c r="WDQ17" s="33"/>
      <c r="WDR17" s="33"/>
      <c r="WDS17" s="33"/>
      <c r="WDT17" s="33"/>
      <c r="WDU17" s="33"/>
      <c r="WDV17" s="33"/>
      <c r="WDW17" s="33"/>
      <c r="WDX17" s="33"/>
      <c r="WDY17" s="33"/>
      <c r="WDZ17" s="33"/>
      <c r="WEA17" s="33"/>
      <c r="WEB17" s="33"/>
      <c r="WEC17" s="33"/>
      <c r="WED17" s="33"/>
      <c r="WEE17" s="33"/>
      <c r="WEF17" s="33"/>
      <c r="WEG17" s="33"/>
      <c r="WEH17" s="33"/>
      <c r="WEI17" s="33"/>
      <c r="WEJ17" s="33"/>
      <c r="WEK17" s="33"/>
      <c r="WEL17" s="33"/>
      <c r="WEM17" s="33"/>
      <c r="WEN17" s="33"/>
      <c r="WEO17" s="33"/>
      <c r="WEP17" s="33"/>
      <c r="WEQ17" s="33"/>
      <c r="WER17" s="33"/>
      <c r="WES17" s="33"/>
      <c r="WET17" s="33"/>
      <c r="WEU17" s="33"/>
      <c r="WEV17" s="33"/>
      <c r="WEW17" s="33"/>
      <c r="WEX17" s="33"/>
      <c r="WEY17" s="33"/>
      <c r="WEZ17" s="33"/>
      <c r="WFA17" s="33"/>
      <c r="WFB17" s="33"/>
      <c r="WFC17" s="33"/>
      <c r="WFD17" s="33"/>
      <c r="WFE17" s="33"/>
      <c r="WFF17" s="33"/>
      <c r="WFG17" s="33"/>
      <c r="WFH17" s="33"/>
      <c r="WFI17" s="33"/>
      <c r="WFJ17" s="33"/>
      <c r="WFK17" s="33"/>
      <c r="WFL17" s="33"/>
      <c r="WFM17" s="33"/>
      <c r="WFN17" s="33"/>
      <c r="WFO17" s="33"/>
      <c r="WFP17" s="33"/>
      <c r="WFQ17" s="33"/>
      <c r="WFR17" s="33"/>
      <c r="WFS17" s="33"/>
      <c r="WFT17" s="33"/>
      <c r="WFU17" s="33"/>
      <c r="WFV17" s="33"/>
      <c r="WFW17" s="33"/>
      <c r="WFX17" s="33"/>
      <c r="WFY17" s="33"/>
      <c r="WFZ17" s="33"/>
      <c r="WGA17" s="33"/>
      <c r="WGB17" s="33"/>
      <c r="WGC17" s="33"/>
      <c r="WGD17" s="33"/>
      <c r="WGE17" s="33"/>
      <c r="WGF17" s="33"/>
      <c r="WGG17" s="33"/>
      <c r="WGH17" s="33"/>
      <c r="WGI17" s="33"/>
      <c r="WGJ17" s="33"/>
      <c r="WGK17" s="33"/>
      <c r="WGL17" s="33"/>
      <c r="WGM17" s="33"/>
      <c r="WGN17" s="33"/>
      <c r="WGO17" s="33"/>
      <c r="WGP17" s="33"/>
      <c r="WGQ17" s="33"/>
      <c r="WGR17" s="33"/>
      <c r="WGS17" s="33"/>
      <c r="WGT17" s="33"/>
      <c r="WGU17" s="33"/>
      <c r="WGV17" s="33"/>
      <c r="WGW17" s="33"/>
      <c r="WGX17" s="33"/>
      <c r="WGY17" s="33"/>
      <c r="WGZ17" s="33"/>
      <c r="WHA17" s="33"/>
      <c r="WHB17" s="33"/>
      <c r="WHC17" s="33"/>
      <c r="WHD17" s="33"/>
      <c r="WHE17" s="33"/>
      <c r="WHF17" s="33"/>
      <c r="WHG17" s="33"/>
      <c r="WHH17" s="33"/>
      <c r="WHI17" s="33"/>
      <c r="WHJ17" s="33"/>
      <c r="WHK17" s="33"/>
      <c r="WHL17" s="33"/>
      <c r="WHM17" s="33"/>
      <c r="WHN17" s="33"/>
      <c r="WHO17" s="33"/>
      <c r="WHP17" s="33"/>
      <c r="WHQ17" s="33"/>
      <c r="WHR17" s="33"/>
      <c r="WHS17" s="33"/>
      <c r="WHT17" s="33"/>
      <c r="WHU17" s="33"/>
      <c r="WHV17" s="33"/>
      <c r="WHW17" s="33"/>
      <c r="WHX17" s="33"/>
      <c r="WHY17" s="33"/>
      <c r="WHZ17" s="33"/>
      <c r="WIA17" s="33"/>
      <c r="WIB17" s="33"/>
      <c r="WIC17" s="33"/>
      <c r="WID17" s="33"/>
      <c r="WIE17" s="33"/>
      <c r="WIF17" s="33"/>
      <c r="WIG17" s="33"/>
      <c r="WIH17" s="33"/>
      <c r="WII17" s="33"/>
      <c r="WIJ17" s="33"/>
      <c r="WIK17" s="33"/>
      <c r="WIL17" s="33"/>
      <c r="WIM17" s="33"/>
      <c r="WIN17" s="33"/>
      <c r="WIO17" s="33"/>
      <c r="WIP17" s="33"/>
      <c r="WIQ17" s="33"/>
      <c r="WIR17" s="33"/>
      <c r="WIS17" s="33"/>
      <c r="WIT17" s="33"/>
      <c r="WIU17" s="33"/>
      <c r="WIV17" s="33"/>
      <c r="WIW17" s="33"/>
      <c r="WIX17" s="33"/>
      <c r="WIY17" s="33"/>
      <c r="WIZ17" s="33"/>
      <c r="WJA17" s="33"/>
      <c r="WJB17" s="33"/>
      <c r="WJC17" s="33"/>
      <c r="WJD17" s="33"/>
      <c r="WJE17" s="33"/>
      <c r="WJF17" s="33"/>
      <c r="WJG17" s="33"/>
      <c r="WJH17" s="33"/>
      <c r="WJI17" s="33"/>
      <c r="WJJ17" s="33"/>
      <c r="WJK17" s="33"/>
      <c r="WJL17" s="33"/>
      <c r="WJM17" s="33"/>
      <c r="WJN17" s="33"/>
      <c r="WJO17" s="33"/>
      <c r="WJP17" s="33"/>
      <c r="WJQ17" s="33"/>
      <c r="WJR17" s="33"/>
      <c r="WJS17" s="33"/>
      <c r="WJT17" s="33"/>
      <c r="WJU17" s="33"/>
      <c r="WJV17" s="33"/>
      <c r="WJW17" s="33"/>
      <c r="WJX17" s="33"/>
      <c r="WJY17" s="33"/>
      <c r="WJZ17" s="33"/>
      <c r="WKA17" s="33"/>
      <c r="WKB17" s="33"/>
      <c r="WKC17" s="33"/>
      <c r="WKD17" s="33"/>
      <c r="WKE17" s="33"/>
      <c r="WKF17" s="33"/>
      <c r="WKG17" s="33"/>
      <c r="WKH17" s="33"/>
      <c r="WKI17" s="33"/>
      <c r="WKJ17" s="33"/>
      <c r="WKK17" s="33"/>
      <c r="WKL17" s="33"/>
      <c r="WKM17" s="33"/>
      <c r="WKN17" s="33"/>
      <c r="WKO17" s="33"/>
      <c r="WKP17" s="33"/>
      <c r="WKQ17" s="33"/>
      <c r="WKR17" s="33"/>
      <c r="WKS17" s="33"/>
      <c r="WKT17" s="33"/>
      <c r="WKU17" s="33"/>
      <c r="WKV17" s="33"/>
      <c r="WKW17" s="33"/>
      <c r="WKX17" s="33"/>
      <c r="WKY17" s="33"/>
      <c r="WKZ17" s="33"/>
      <c r="WLA17" s="33"/>
      <c r="WLB17" s="33"/>
      <c r="WLC17" s="33"/>
      <c r="WLD17" s="33"/>
      <c r="WLE17" s="33"/>
      <c r="WLF17" s="33"/>
      <c r="WLG17" s="33"/>
      <c r="WLH17" s="33"/>
      <c r="WLI17" s="33"/>
      <c r="WLJ17" s="33"/>
      <c r="WLK17" s="33"/>
      <c r="WLL17" s="33"/>
      <c r="WLM17" s="33"/>
      <c r="WLN17" s="33"/>
      <c r="WLO17" s="33"/>
      <c r="WLP17" s="33"/>
      <c r="WLQ17" s="33"/>
      <c r="WLR17" s="33"/>
      <c r="WLS17" s="33"/>
      <c r="WLT17" s="33"/>
      <c r="WLU17" s="33"/>
      <c r="WLV17" s="33"/>
      <c r="WLW17" s="33"/>
      <c r="WLX17" s="33"/>
      <c r="WLY17" s="33"/>
      <c r="WLZ17" s="33"/>
      <c r="WMA17" s="33"/>
      <c r="WMB17" s="33"/>
      <c r="WMC17" s="33"/>
      <c r="WMD17" s="33"/>
      <c r="WME17" s="33"/>
      <c r="WMF17" s="33"/>
      <c r="WMG17" s="33"/>
      <c r="WMH17" s="33"/>
      <c r="WMI17" s="33"/>
      <c r="WMJ17" s="33"/>
      <c r="WMK17" s="33"/>
      <c r="WML17" s="33"/>
      <c r="WMM17" s="33"/>
      <c r="WMN17" s="33"/>
      <c r="WMO17" s="33"/>
      <c r="WMP17" s="33"/>
      <c r="WMQ17" s="33"/>
      <c r="WMR17" s="33"/>
      <c r="WMS17" s="33"/>
      <c r="WMT17" s="33"/>
      <c r="WMU17" s="33"/>
      <c r="WMV17" s="33"/>
      <c r="WMW17" s="33"/>
      <c r="WMX17" s="33"/>
      <c r="WMY17" s="33"/>
      <c r="WMZ17" s="33"/>
      <c r="WNA17" s="33"/>
      <c r="WNB17" s="33"/>
      <c r="WNC17" s="33"/>
      <c r="WND17" s="33"/>
      <c r="WNE17" s="33"/>
      <c r="WNF17" s="33"/>
      <c r="WNG17" s="33"/>
      <c r="WNH17" s="33"/>
      <c r="WNI17" s="33"/>
      <c r="WNJ17" s="33"/>
      <c r="WNK17" s="33"/>
      <c r="WNL17" s="33"/>
      <c r="WNM17" s="33"/>
      <c r="WNN17" s="33"/>
      <c r="WNO17" s="33"/>
      <c r="WNP17" s="33"/>
      <c r="WNQ17" s="33"/>
      <c r="WNR17" s="33"/>
      <c r="WNS17" s="33"/>
      <c r="WNT17" s="33"/>
      <c r="WNU17" s="33"/>
      <c r="WNV17" s="33"/>
      <c r="WNW17" s="33"/>
      <c r="WNX17" s="33"/>
      <c r="WNY17" s="33"/>
      <c r="WNZ17" s="33"/>
      <c r="WOA17" s="33"/>
      <c r="WOB17" s="33"/>
      <c r="WOC17" s="33"/>
      <c r="WOD17" s="33"/>
      <c r="WOE17" s="33"/>
      <c r="WOF17" s="33"/>
      <c r="WOG17" s="33"/>
      <c r="WOH17" s="33"/>
      <c r="WOI17" s="33"/>
      <c r="WOJ17" s="33"/>
      <c r="WOK17" s="33"/>
      <c r="WOL17" s="33"/>
      <c r="WOM17" s="33"/>
      <c r="WON17" s="33"/>
      <c r="WOO17" s="33"/>
      <c r="WOP17" s="33"/>
      <c r="WOQ17" s="33"/>
      <c r="WOR17" s="33"/>
      <c r="WOS17" s="33"/>
      <c r="WOT17" s="33"/>
      <c r="WOU17" s="33"/>
      <c r="WOV17" s="33"/>
      <c r="WOW17" s="33"/>
      <c r="WOX17" s="33"/>
      <c r="WOY17" s="33"/>
      <c r="WOZ17" s="33"/>
      <c r="WPA17" s="33"/>
      <c r="WPB17" s="33"/>
      <c r="WPC17" s="33"/>
      <c r="WPD17" s="33"/>
      <c r="WPE17" s="33"/>
      <c r="WPF17" s="33"/>
      <c r="WPG17" s="33"/>
      <c r="WPH17" s="33"/>
      <c r="WPI17" s="33"/>
      <c r="WPJ17" s="33"/>
      <c r="WPK17" s="33"/>
      <c r="WPL17" s="33"/>
      <c r="WPM17" s="33"/>
      <c r="WPN17" s="33"/>
      <c r="WPO17" s="33"/>
      <c r="WPP17" s="33"/>
      <c r="WPQ17" s="33"/>
      <c r="WPR17" s="33"/>
      <c r="WPS17" s="33"/>
      <c r="WPT17" s="33"/>
      <c r="WPU17" s="33"/>
      <c r="WPV17" s="33"/>
      <c r="WPW17" s="33"/>
      <c r="WPX17" s="33"/>
      <c r="WPY17" s="33"/>
      <c r="WPZ17" s="33"/>
      <c r="WQA17" s="33"/>
      <c r="WQB17" s="33"/>
      <c r="WQC17" s="33"/>
      <c r="WQD17" s="33"/>
      <c r="WQE17" s="33"/>
      <c r="WQF17" s="33"/>
      <c r="WQG17" s="33"/>
      <c r="WQH17" s="33"/>
      <c r="WQI17" s="33"/>
      <c r="WQJ17" s="33"/>
      <c r="WQK17" s="33"/>
      <c r="WQL17" s="33"/>
      <c r="WQM17" s="33"/>
      <c r="WQN17" s="33"/>
      <c r="WQO17" s="33"/>
      <c r="WQP17" s="33"/>
      <c r="WQQ17" s="33"/>
      <c r="WQR17" s="33"/>
      <c r="WQS17" s="33"/>
      <c r="WQT17" s="33"/>
      <c r="WQU17" s="33"/>
      <c r="WQV17" s="33"/>
      <c r="WQW17" s="33"/>
      <c r="WQX17" s="33"/>
      <c r="WQY17" s="33"/>
      <c r="WQZ17" s="33"/>
      <c r="WRA17" s="33"/>
      <c r="WRB17" s="33"/>
      <c r="WRC17" s="33"/>
      <c r="WRD17" s="33"/>
      <c r="WRE17" s="33"/>
      <c r="WRF17" s="33"/>
      <c r="WRG17" s="33"/>
      <c r="WRH17" s="33"/>
      <c r="WRI17" s="33"/>
      <c r="WRJ17" s="33"/>
      <c r="WRK17" s="33"/>
      <c r="WRL17" s="33"/>
      <c r="WRM17" s="33"/>
      <c r="WRN17" s="33"/>
      <c r="WRO17" s="33"/>
      <c r="WRP17" s="33"/>
      <c r="WRQ17" s="33"/>
      <c r="WRR17" s="33"/>
      <c r="WRS17" s="33"/>
      <c r="WRT17" s="33"/>
      <c r="WRU17" s="33"/>
      <c r="WRV17" s="33"/>
      <c r="WRW17" s="33"/>
      <c r="WRX17" s="33"/>
      <c r="WRY17" s="33"/>
      <c r="WRZ17" s="33"/>
      <c r="WSA17" s="33"/>
      <c r="WSB17" s="33"/>
      <c r="WSC17" s="33"/>
      <c r="WSD17" s="33"/>
      <c r="WSE17" s="33"/>
      <c r="WSF17" s="33"/>
      <c r="WSG17" s="33"/>
      <c r="WSH17" s="33"/>
      <c r="WSI17" s="33"/>
      <c r="WSJ17" s="33"/>
      <c r="WSK17" s="33"/>
      <c r="WSL17" s="33"/>
      <c r="WSM17" s="33"/>
      <c r="WSN17" s="33"/>
      <c r="WSO17" s="33"/>
      <c r="WSP17" s="33"/>
      <c r="WSQ17" s="33"/>
      <c r="WSR17" s="33"/>
      <c r="WSS17" s="33"/>
      <c r="WST17" s="33"/>
      <c r="WSU17" s="33"/>
      <c r="WSV17" s="33"/>
      <c r="WSW17" s="33"/>
      <c r="WSX17" s="33"/>
      <c r="WSY17" s="33"/>
      <c r="WSZ17" s="33"/>
      <c r="WTA17" s="33"/>
      <c r="WTB17" s="33"/>
      <c r="WTC17" s="33"/>
      <c r="WTD17" s="33"/>
      <c r="WTE17" s="33"/>
      <c r="WTF17" s="33"/>
      <c r="WTG17" s="33"/>
      <c r="WTH17" s="33"/>
      <c r="WTI17" s="33"/>
      <c r="WTJ17" s="33"/>
      <c r="WTK17" s="33"/>
      <c r="WTL17" s="33"/>
      <c r="WTM17" s="33"/>
      <c r="WTN17" s="33"/>
      <c r="WTO17" s="33"/>
      <c r="WTP17" s="33"/>
      <c r="WTQ17" s="33"/>
      <c r="WTR17" s="33"/>
      <c r="WTS17" s="33"/>
      <c r="WTT17" s="33"/>
      <c r="WTU17" s="33"/>
      <c r="WTV17" s="33"/>
      <c r="WTW17" s="33"/>
      <c r="WTX17" s="33"/>
      <c r="WTY17" s="33"/>
      <c r="WTZ17" s="33"/>
      <c r="WUA17" s="33"/>
      <c r="WUB17" s="33"/>
      <c r="WUC17" s="33"/>
      <c r="WUD17" s="33"/>
      <c r="WUE17" s="33"/>
      <c r="WUF17" s="33"/>
      <c r="WUG17" s="33"/>
      <c r="WUH17" s="33"/>
      <c r="WUI17" s="33"/>
      <c r="WUJ17" s="33"/>
      <c r="WUK17" s="33"/>
      <c r="WUL17" s="33"/>
      <c r="WUM17" s="33"/>
      <c r="WUN17" s="33"/>
      <c r="WUO17" s="33"/>
      <c r="WUP17" s="33"/>
      <c r="WUQ17" s="33"/>
      <c r="WUR17" s="33"/>
      <c r="WUS17" s="33"/>
      <c r="WUT17" s="33"/>
      <c r="WUU17" s="33"/>
      <c r="WUV17" s="33"/>
      <c r="WUW17" s="33"/>
      <c r="WUX17" s="33"/>
      <c r="WUY17" s="33"/>
      <c r="WUZ17" s="33"/>
      <c r="WVA17" s="33"/>
      <c r="WVB17" s="33"/>
      <c r="WVC17" s="33"/>
      <c r="WVD17" s="33"/>
      <c r="WVE17" s="33"/>
      <c r="WVF17" s="33"/>
      <c r="WVG17" s="33"/>
      <c r="WVH17" s="33"/>
      <c r="WVI17" s="33"/>
      <c r="WVJ17" s="33"/>
      <c r="WVK17" s="33"/>
      <c r="WVL17" s="33"/>
      <c r="WVM17" s="33"/>
      <c r="WVN17" s="33"/>
      <c r="WVO17" s="33"/>
      <c r="WVP17" s="33"/>
      <c r="WVQ17" s="33"/>
      <c r="WVR17" s="33"/>
      <c r="WVS17" s="33"/>
      <c r="WVT17" s="33"/>
      <c r="WVU17" s="33"/>
      <c r="WVV17" s="33"/>
      <c r="WVW17" s="33"/>
      <c r="WVX17" s="33"/>
      <c r="WVY17" s="33"/>
      <c r="WVZ17" s="33"/>
      <c r="WWA17" s="33"/>
      <c r="WWB17" s="33"/>
      <c r="WWC17" s="33"/>
      <c r="WWD17" s="33"/>
      <c r="WWE17" s="33"/>
      <c r="WWF17" s="33"/>
      <c r="WWG17" s="33"/>
      <c r="WWH17" s="33"/>
      <c r="WWI17" s="33"/>
      <c r="WWJ17" s="33"/>
      <c r="WWK17" s="33"/>
      <c r="WWL17" s="33"/>
      <c r="WWM17" s="33"/>
      <c r="WWN17" s="33"/>
      <c r="WWO17" s="33"/>
      <c r="WWP17" s="33"/>
      <c r="WWQ17" s="33"/>
      <c r="WWR17" s="33"/>
      <c r="WWS17" s="33"/>
      <c r="WWT17" s="33"/>
      <c r="WWU17" s="33"/>
      <c r="WWV17" s="33"/>
      <c r="WWW17" s="33"/>
      <c r="WWX17" s="33"/>
      <c r="WWY17" s="33"/>
      <c r="WWZ17" s="33"/>
      <c r="WXA17" s="33"/>
      <c r="WXB17" s="33"/>
      <c r="WXC17" s="33"/>
      <c r="WXD17" s="33"/>
      <c r="WXE17" s="33"/>
      <c r="WXF17" s="33"/>
      <c r="WXG17" s="33"/>
      <c r="WXH17" s="33"/>
      <c r="WXI17" s="33"/>
      <c r="WXJ17" s="33"/>
      <c r="WXK17" s="33"/>
      <c r="WXL17" s="33"/>
      <c r="WXM17" s="33"/>
      <c r="WXN17" s="33"/>
      <c r="WXO17" s="33"/>
      <c r="WXP17" s="33"/>
      <c r="WXQ17" s="33"/>
      <c r="WXR17" s="33"/>
      <c r="WXS17" s="33"/>
      <c r="WXT17" s="33"/>
      <c r="WXU17" s="33"/>
      <c r="WXV17" s="33"/>
      <c r="WXW17" s="33"/>
      <c r="WXX17" s="33"/>
      <c r="WXY17" s="33"/>
      <c r="WXZ17" s="33"/>
      <c r="WYA17" s="33"/>
      <c r="WYB17" s="33"/>
      <c r="WYC17" s="33"/>
      <c r="WYD17" s="33"/>
      <c r="WYE17" s="33"/>
      <c r="WYF17" s="33"/>
      <c r="WYG17" s="33"/>
      <c r="WYH17" s="33"/>
      <c r="WYI17" s="33"/>
      <c r="WYJ17" s="33"/>
      <c r="WYK17" s="33"/>
      <c r="WYL17" s="33"/>
      <c r="WYM17" s="33"/>
      <c r="WYN17" s="33"/>
      <c r="WYO17" s="33"/>
      <c r="WYP17" s="33"/>
      <c r="WYQ17" s="33"/>
      <c r="WYR17" s="33"/>
      <c r="WYS17" s="33"/>
      <c r="WYT17" s="33"/>
      <c r="WYU17" s="33"/>
      <c r="WYV17" s="33"/>
      <c r="WYW17" s="33"/>
      <c r="WYX17" s="33"/>
      <c r="WYY17" s="33"/>
      <c r="WYZ17" s="33"/>
      <c r="WZA17" s="33"/>
      <c r="WZB17" s="33"/>
      <c r="WZC17" s="33"/>
      <c r="WZD17" s="33"/>
      <c r="WZE17" s="33"/>
      <c r="WZF17" s="33"/>
      <c r="WZG17" s="33"/>
      <c r="WZH17" s="33"/>
      <c r="WZI17" s="33"/>
      <c r="WZJ17" s="33"/>
      <c r="WZK17" s="33"/>
      <c r="WZL17" s="33"/>
      <c r="WZM17" s="33"/>
      <c r="WZN17" s="33"/>
      <c r="WZO17" s="33"/>
      <c r="WZP17" s="33"/>
      <c r="WZQ17" s="33"/>
      <c r="WZR17" s="33"/>
      <c r="WZS17" s="33"/>
      <c r="WZT17" s="33"/>
      <c r="WZU17" s="33"/>
      <c r="WZV17" s="33"/>
      <c r="WZW17" s="33"/>
      <c r="WZX17" s="33"/>
      <c r="WZY17" s="33"/>
      <c r="WZZ17" s="33"/>
      <c r="XAA17" s="33"/>
      <c r="XAB17" s="33"/>
      <c r="XAC17" s="33"/>
      <c r="XAD17" s="33"/>
      <c r="XAE17" s="33"/>
      <c r="XAF17" s="33"/>
      <c r="XAG17" s="33"/>
      <c r="XAH17" s="33"/>
      <c r="XAI17" s="33"/>
      <c r="XAJ17" s="33"/>
      <c r="XAK17" s="33"/>
      <c r="XAL17" s="33"/>
      <c r="XAM17" s="33"/>
      <c r="XAN17" s="33"/>
      <c r="XAO17" s="33"/>
      <c r="XAP17" s="33"/>
      <c r="XAQ17" s="33"/>
      <c r="XAR17" s="33"/>
      <c r="XAS17" s="33"/>
      <c r="XAT17" s="33"/>
      <c r="XAU17" s="33"/>
      <c r="XAV17" s="33"/>
      <c r="XAW17" s="33"/>
      <c r="XAX17" s="33"/>
      <c r="XAY17" s="33"/>
      <c r="XAZ17" s="33"/>
      <c r="XBA17" s="33"/>
      <c r="XBB17" s="33"/>
      <c r="XBC17" s="33"/>
      <c r="XBD17" s="33"/>
      <c r="XBE17" s="33"/>
      <c r="XBF17" s="33"/>
      <c r="XBG17" s="33"/>
      <c r="XBH17" s="33"/>
      <c r="XBI17" s="33"/>
      <c r="XBJ17" s="33"/>
      <c r="XBK17" s="33"/>
      <c r="XBL17" s="33"/>
      <c r="XBM17" s="33"/>
      <c r="XBN17" s="33"/>
      <c r="XBO17" s="33"/>
      <c r="XBP17" s="33"/>
      <c r="XBQ17" s="33"/>
      <c r="XBR17" s="33"/>
      <c r="XBS17" s="33"/>
      <c r="XBT17" s="33"/>
      <c r="XBU17" s="33"/>
      <c r="XBV17" s="33"/>
      <c r="XBW17" s="33"/>
      <c r="XBX17" s="33"/>
      <c r="XBY17" s="33"/>
      <c r="XBZ17" s="33"/>
      <c r="XCA17" s="33"/>
      <c r="XCB17" s="33"/>
      <c r="XCC17" s="33"/>
      <c r="XCD17" s="33"/>
      <c r="XCE17" s="33"/>
      <c r="XCF17" s="33"/>
      <c r="XCG17" s="33"/>
      <c r="XCH17" s="33"/>
      <c r="XCI17" s="33"/>
      <c r="XCJ17" s="33"/>
      <c r="XCK17" s="33"/>
      <c r="XCL17" s="33"/>
      <c r="XCM17" s="33"/>
      <c r="XCN17" s="33"/>
      <c r="XCO17" s="33"/>
      <c r="XCP17" s="33"/>
      <c r="XCQ17" s="33"/>
      <c r="XCR17" s="33"/>
      <c r="XCS17" s="33"/>
      <c r="XCT17" s="33"/>
      <c r="XCU17" s="33"/>
      <c r="XCV17" s="33"/>
      <c r="XCW17" s="33"/>
      <c r="XCX17" s="33"/>
      <c r="XCY17" s="33"/>
      <c r="XCZ17" s="33"/>
      <c r="XDA17" s="33"/>
      <c r="XDB17" s="33"/>
      <c r="XDC17" s="33"/>
      <c r="XDD17" s="33"/>
      <c r="XDE17" s="33"/>
      <c r="XDF17" s="33"/>
      <c r="XDG17" s="33"/>
      <c r="XDH17" s="33"/>
      <c r="XDI17" s="33"/>
      <c r="XDJ17" s="33"/>
      <c r="XDK17" s="33"/>
      <c r="XDL17" s="33"/>
      <c r="XDM17" s="33"/>
      <c r="XDN17" s="33"/>
      <c r="XDO17" s="33"/>
      <c r="XDP17" s="33"/>
      <c r="XDQ17" s="33"/>
      <c r="XDR17" s="33"/>
      <c r="XDS17" s="33"/>
      <c r="XDT17" s="33"/>
      <c r="XDU17" s="33"/>
      <c r="XDV17" s="33"/>
      <c r="XDW17" s="33"/>
      <c r="XDX17" s="33"/>
      <c r="XDY17" s="33"/>
      <c r="XDZ17" s="33"/>
      <c r="XEA17" s="33"/>
      <c r="XEB17" s="33"/>
      <c r="XEC17" s="33"/>
      <c r="XED17" s="33"/>
      <c r="XEE17" s="33"/>
      <c r="XEF17" s="33"/>
      <c r="XEG17" s="33"/>
      <c r="XEH17" s="33"/>
      <c r="XEI17" s="33"/>
      <c r="XEJ17" s="33"/>
      <c r="XEK17" s="33"/>
      <c r="XEL17" s="33"/>
      <c r="XEM17" s="33"/>
      <c r="XEN17" s="33"/>
      <c r="XEO17" s="33"/>
      <c r="XEP17" s="33"/>
      <c r="XEQ17" s="33"/>
      <c r="XER17" s="33"/>
      <c r="XES17" s="33"/>
      <c r="XET17" s="33"/>
      <c r="XEU17" s="33"/>
      <c r="XEV17" s="33"/>
      <c r="XEW17" s="33"/>
      <c r="XEX17" s="33"/>
      <c r="XEY17" s="33"/>
      <c r="XEZ17" s="33"/>
      <c r="XFA17" s="33"/>
      <c r="XFB17" s="33"/>
      <c r="XFC17" s="33"/>
      <c r="XFD17" s="33"/>
    </row>
    <row r="18" spans="1:16384" x14ac:dyDescent="0.2">
      <c r="A18" t="s">
        <v>91</v>
      </c>
      <c r="B18" s="1" t="str">
        <f>VLOOKUP(A18,'2016'!$A$8:$E$76,2,FALSE)</f>
        <v>0802103B</v>
      </c>
      <c r="C18" t="str">
        <f>VLOOKUP(A18,'2016'!$A$8:$E$76,3,FALSE)</f>
        <v>LPO (LP)</v>
      </c>
      <c r="D18" t="str">
        <f>VLOOKUP(A18,'2016'!$A$8:$E$76,4,FALSE)</f>
        <v xml:space="preserve">LA HOTOIE </v>
      </c>
      <c r="E18" t="str">
        <f>VLOOKUP(A18,'2016'!$A$8:$E$76,5,FALSE)</f>
        <v>AMIENS</v>
      </c>
      <c r="F18">
        <v>43</v>
      </c>
      <c r="G18">
        <v>0</v>
      </c>
      <c r="H18">
        <v>0</v>
      </c>
      <c r="I18">
        <v>45.5</v>
      </c>
      <c r="J18">
        <v>0</v>
      </c>
      <c r="K18">
        <v>0</v>
      </c>
      <c r="L18">
        <v>5.9</v>
      </c>
      <c r="M18">
        <v>6</v>
      </c>
      <c r="N18">
        <v>101</v>
      </c>
      <c r="O18">
        <v>41.6</v>
      </c>
      <c r="P18">
        <v>42</v>
      </c>
      <c r="Q18">
        <v>101</v>
      </c>
      <c r="R18">
        <v>9.6999999999999993</v>
      </c>
      <c r="S18">
        <v>0</v>
      </c>
      <c r="T18">
        <v>0</v>
      </c>
      <c r="U18">
        <v>8.6999999999999993</v>
      </c>
      <c r="V18">
        <v>0</v>
      </c>
      <c r="W18">
        <v>0</v>
      </c>
      <c r="X18">
        <v>56</v>
      </c>
      <c r="Y18">
        <v>121</v>
      </c>
      <c r="Z18">
        <v>216</v>
      </c>
      <c r="AA18">
        <v>216</v>
      </c>
      <c r="AB18">
        <v>0</v>
      </c>
      <c r="AC18">
        <v>0</v>
      </c>
      <c r="AD18">
        <v>197</v>
      </c>
      <c r="AE18">
        <v>0</v>
      </c>
      <c r="AF18">
        <v>0</v>
      </c>
      <c r="AM18">
        <v>15.18</v>
      </c>
      <c r="AN18">
        <v>6102</v>
      </c>
      <c r="AO18">
        <v>402</v>
      </c>
      <c r="AP18">
        <v>2.2000000000000002</v>
      </c>
      <c r="AQ18">
        <v>490</v>
      </c>
      <c r="AR18">
        <v>223</v>
      </c>
      <c r="AS18">
        <v>35.200000000000003</v>
      </c>
      <c r="AT18">
        <v>76</v>
      </c>
      <c r="AU18">
        <v>216</v>
      </c>
      <c r="AV18">
        <v>5.4</v>
      </c>
      <c r="AW18">
        <v>2</v>
      </c>
      <c r="AX18">
        <v>37</v>
      </c>
      <c r="AY18">
        <v>0</v>
      </c>
      <c r="AZ18">
        <v>0</v>
      </c>
      <c r="BA18">
        <v>43</v>
      </c>
      <c r="BB18">
        <v>9.6</v>
      </c>
      <c r="BC18">
        <v>5</v>
      </c>
      <c r="BD18">
        <v>52</v>
      </c>
      <c r="BE18">
        <v>62</v>
      </c>
      <c r="BF18">
        <v>0</v>
      </c>
      <c r="BG18">
        <v>0</v>
      </c>
      <c r="BH18">
        <v>-11</v>
      </c>
      <c r="BI18">
        <v>0</v>
      </c>
      <c r="BJ18">
        <v>0</v>
      </c>
      <c r="BK18">
        <v>44</v>
      </c>
      <c r="BL18">
        <v>0</v>
      </c>
      <c r="BM18">
        <v>0</v>
      </c>
      <c r="BN18">
        <v>-14</v>
      </c>
      <c r="BO18">
        <v>0</v>
      </c>
      <c r="BP18">
        <v>0</v>
      </c>
      <c r="BW18">
        <v>12.6</v>
      </c>
      <c r="BX18">
        <v>11</v>
      </c>
      <c r="BY18">
        <v>87</v>
      </c>
      <c r="BZ18">
        <v>23.7</v>
      </c>
      <c r="CA18">
        <v>9</v>
      </c>
      <c r="CB18">
        <v>38</v>
      </c>
      <c r="CC18">
        <v>12.5</v>
      </c>
      <c r="CD18">
        <v>2</v>
      </c>
      <c r="CE18">
        <v>16</v>
      </c>
      <c r="CF18">
        <v>2.6</v>
      </c>
      <c r="CG18">
        <v>1</v>
      </c>
      <c r="CH18">
        <v>38</v>
      </c>
      <c r="CI18">
        <v>90</v>
      </c>
      <c r="CJ18">
        <v>47</v>
      </c>
      <c r="CK18">
        <v>52</v>
      </c>
      <c r="CL18">
        <v>4</v>
      </c>
      <c r="CM18">
        <v>0</v>
      </c>
      <c r="CN18">
        <v>0</v>
      </c>
      <c r="CO18">
        <v>86</v>
      </c>
      <c r="CP18">
        <v>18</v>
      </c>
      <c r="CQ18">
        <v>21</v>
      </c>
      <c r="CR18">
        <v>8</v>
      </c>
      <c r="CS18">
        <v>0</v>
      </c>
      <c r="CT18">
        <v>0</v>
      </c>
      <c r="CU18">
        <v>94</v>
      </c>
      <c r="CV18">
        <v>29</v>
      </c>
      <c r="CW18">
        <v>31</v>
      </c>
      <c r="CX18">
        <v>3</v>
      </c>
      <c r="CY18">
        <v>0</v>
      </c>
      <c r="CZ18">
        <v>0</v>
      </c>
      <c r="DA18">
        <v>81.8</v>
      </c>
      <c r="DB18">
        <v>18</v>
      </c>
      <c r="DC18">
        <v>22</v>
      </c>
      <c r="DJ18">
        <v>105</v>
      </c>
      <c r="DK18">
        <v>0</v>
      </c>
      <c r="DL18">
        <v>0</v>
      </c>
      <c r="DM18">
        <v>105</v>
      </c>
      <c r="DN18">
        <v>0</v>
      </c>
      <c r="DO18">
        <v>0</v>
      </c>
      <c r="DP18">
        <v>95</v>
      </c>
      <c r="DQ18">
        <v>0</v>
      </c>
      <c r="DR18">
        <v>0</v>
      </c>
      <c r="DS18">
        <v>89</v>
      </c>
      <c r="DT18">
        <v>0</v>
      </c>
      <c r="DU18">
        <v>0</v>
      </c>
    </row>
    <row r="19" spans="1:16384" x14ac:dyDescent="0.2">
      <c r="A19" t="s">
        <v>157</v>
      </c>
      <c r="C19" t="str">
        <f>VLOOKUP(A19,'2016'!$A$8:$E$76,3,FALSE)</f>
        <v>LP</v>
      </c>
      <c r="D19" t="str">
        <f>VLOOKUP(A19,'2016'!$A$8:$E$76,4,FALSE)</f>
        <v xml:space="preserve">JEAN MONNET </v>
      </c>
      <c r="E19" t="str">
        <f>VLOOKUP(A19,'2016'!$A$8:$E$76,5,FALSE)</f>
        <v>LA FERE</v>
      </c>
      <c r="F19">
        <v>43.8</v>
      </c>
      <c r="G19">
        <v>0</v>
      </c>
      <c r="H19">
        <v>0</v>
      </c>
      <c r="I19">
        <v>44.9</v>
      </c>
      <c r="J19">
        <v>0</v>
      </c>
      <c r="K19">
        <v>0</v>
      </c>
      <c r="L19">
        <v>4.9000000000000004</v>
      </c>
      <c r="M19">
        <v>2</v>
      </c>
      <c r="N19">
        <v>41</v>
      </c>
      <c r="O19">
        <v>34.1</v>
      </c>
      <c r="P19">
        <v>14</v>
      </c>
      <c r="Q19">
        <v>41</v>
      </c>
      <c r="R19">
        <v>8.5</v>
      </c>
      <c r="S19">
        <v>0</v>
      </c>
      <c r="T19">
        <v>0</v>
      </c>
      <c r="U19">
        <v>8.1999999999999993</v>
      </c>
      <c r="V19">
        <v>0</v>
      </c>
      <c r="W19">
        <v>0</v>
      </c>
      <c r="X19">
        <v>62.2</v>
      </c>
      <c r="Y19">
        <v>227</v>
      </c>
      <c r="Z19">
        <v>365</v>
      </c>
      <c r="AA19">
        <v>365</v>
      </c>
      <c r="AB19">
        <v>0</v>
      </c>
      <c r="AC19">
        <v>0</v>
      </c>
      <c r="AM19">
        <v>17.739999999999998</v>
      </c>
      <c r="AN19">
        <v>11834</v>
      </c>
      <c r="AO19">
        <v>667</v>
      </c>
      <c r="AP19">
        <v>1.92</v>
      </c>
      <c r="AQ19">
        <v>701</v>
      </c>
      <c r="AR19">
        <v>365</v>
      </c>
      <c r="AS19">
        <v>36.4</v>
      </c>
      <c r="AT19">
        <v>133</v>
      </c>
      <c r="AU19">
        <v>365</v>
      </c>
      <c r="AV19">
        <v>0</v>
      </c>
      <c r="AW19">
        <v>0</v>
      </c>
      <c r="AX19">
        <v>30</v>
      </c>
      <c r="AY19">
        <v>0</v>
      </c>
      <c r="AZ19">
        <v>0</v>
      </c>
      <c r="BA19">
        <v>105</v>
      </c>
      <c r="BB19">
        <v>2.8</v>
      </c>
      <c r="BC19">
        <v>3</v>
      </c>
      <c r="BD19">
        <v>107</v>
      </c>
      <c r="BE19">
        <v>73</v>
      </c>
      <c r="BF19">
        <v>0</v>
      </c>
      <c r="BG19">
        <v>0</v>
      </c>
      <c r="BH19">
        <v>-3</v>
      </c>
      <c r="BI19">
        <v>0</v>
      </c>
      <c r="BJ19">
        <v>0</v>
      </c>
      <c r="BK19">
        <v>60</v>
      </c>
      <c r="BL19">
        <v>0</v>
      </c>
      <c r="BM19">
        <v>0</v>
      </c>
      <c r="BN19">
        <v>-4</v>
      </c>
      <c r="BO19">
        <v>0</v>
      </c>
      <c r="BP19">
        <v>0</v>
      </c>
      <c r="BW19">
        <v>10</v>
      </c>
      <c r="BX19">
        <v>3</v>
      </c>
      <c r="BY19">
        <v>30</v>
      </c>
      <c r="BZ19">
        <v>10</v>
      </c>
      <c r="CA19">
        <v>11</v>
      </c>
      <c r="CB19">
        <v>110</v>
      </c>
      <c r="CC19">
        <v>0</v>
      </c>
      <c r="CD19">
        <v>0</v>
      </c>
      <c r="CE19">
        <v>30</v>
      </c>
      <c r="CF19">
        <v>5.5</v>
      </c>
      <c r="CG19">
        <v>6</v>
      </c>
      <c r="CH19">
        <v>110</v>
      </c>
      <c r="CI19">
        <v>85</v>
      </c>
      <c r="CJ19">
        <v>88</v>
      </c>
      <c r="CK19">
        <v>104</v>
      </c>
      <c r="CL19">
        <v>0</v>
      </c>
      <c r="CM19">
        <v>0</v>
      </c>
      <c r="CN19">
        <v>0</v>
      </c>
      <c r="CO19">
        <v>90</v>
      </c>
      <c r="CP19">
        <v>9</v>
      </c>
      <c r="CQ19">
        <v>10</v>
      </c>
      <c r="CR19">
        <v>28</v>
      </c>
      <c r="CS19">
        <v>0</v>
      </c>
      <c r="CT19">
        <v>0</v>
      </c>
      <c r="CU19">
        <v>84</v>
      </c>
      <c r="CV19">
        <v>79</v>
      </c>
      <c r="CW19">
        <v>94</v>
      </c>
      <c r="CX19">
        <v>-3</v>
      </c>
      <c r="CY19">
        <v>0</v>
      </c>
      <c r="CZ19">
        <v>0</v>
      </c>
      <c r="DA19">
        <v>86.4</v>
      </c>
      <c r="DB19">
        <v>51</v>
      </c>
      <c r="DC19">
        <v>59</v>
      </c>
      <c r="DJ19">
        <v>88</v>
      </c>
      <c r="DK19">
        <v>0</v>
      </c>
      <c r="DL19">
        <v>0</v>
      </c>
      <c r="DM19">
        <v>86</v>
      </c>
      <c r="DN19">
        <v>0</v>
      </c>
      <c r="DO19">
        <v>0</v>
      </c>
      <c r="DP19">
        <v>12</v>
      </c>
      <c r="DQ19">
        <v>0</v>
      </c>
      <c r="DR19">
        <v>0</v>
      </c>
      <c r="DS19">
        <v>10</v>
      </c>
      <c r="DT19">
        <v>0</v>
      </c>
      <c r="DU19">
        <v>0</v>
      </c>
    </row>
    <row r="20" spans="1:16384" x14ac:dyDescent="0.2">
      <c r="A20" t="s">
        <v>158</v>
      </c>
      <c r="C20" t="str">
        <f>VLOOKUP(A20,'2016'!$A$8:$E$76,3,FALSE)</f>
        <v>LP</v>
      </c>
      <c r="D20" t="str">
        <f>VLOOKUP(A20,'2016'!$A$8:$E$76,4,FALSE)</f>
        <v xml:space="preserve"> </v>
      </c>
      <c r="E20" t="str">
        <f>VLOOKUP(A20,'2016'!$A$8:$E$76,5,FALSE)</f>
        <v>LA FERTE-MILON</v>
      </c>
      <c r="F20">
        <v>43.8</v>
      </c>
      <c r="G20">
        <v>0</v>
      </c>
      <c r="H20">
        <v>0</v>
      </c>
      <c r="I20">
        <v>45.2</v>
      </c>
      <c r="J20">
        <v>0</v>
      </c>
      <c r="K20">
        <v>0</v>
      </c>
      <c r="L20">
        <v>3.2</v>
      </c>
      <c r="M20">
        <v>1</v>
      </c>
      <c r="N20">
        <v>31</v>
      </c>
      <c r="O20">
        <v>61.3</v>
      </c>
      <c r="P20">
        <v>19</v>
      </c>
      <c r="Q20">
        <v>31</v>
      </c>
      <c r="R20">
        <v>8.5</v>
      </c>
      <c r="S20">
        <v>0</v>
      </c>
      <c r="T20">
        <v>0</v>
      </c>
      <c r="U20">
        <v>12.5</v>
      </c>
      <c r="V20">
        <v>0</v>
      </c>
      <c r="W20">
        <v>0</v>
      </c>
      <c r="X20">
        <v>59.6</v>
      </c>
      <c r="Y20">
        <v>149</v>
      </c>
      <c r="Z20">
        <v>250</v>
      </c>
      <c r="AA20">
        <v>245</v>
      </c>
      <c r="AB20">
        <v>0</v>
      </c>
      <c r="AC20">
        <v>0</v>
      </c>
      <c r="AM20">
        <v>14.17</v>
      </c>
      <c r="AN20">
        <v>6889</v>
      </c>
      <c r="AO20">
        <v>486</v>
      </c>
      <c r="AP20">
        <v>2.2599999999999998</v>
      </c>
      <c r="AQ20">
        <v>565</v>
      </c>
      <c r="AR20">
        <v>250</v>
      </c>
      <c r="AS20">
        <v>25.7</v>
      </c>
      <c r="AT20">
        <v>63</v>
      </c>
      <c r="AU20">
        <v>245</v>
      </c>
      <c r="AV20">
        <v>4.5</v>
      </c>
      <c r="AW20">
        <v>2</v>
      </c>
      <c r="AX20">
        <v>44</v>
      </c>
      <c r="AY20">
        <v>4.3</v>
      </c>
      <c r="AZ20">
        <v>2</v>
      </c>
      <c r="BA20">
        <v>47</v>
      </c>
      <c r="BB20">
        <v>7.3</v>
      </c>
      <c r="BC20">
        <v>4</v>
      </c>
      <c r="BD20">
        <v>55</v>
      </c>
      <c r="BE20">
        <v>70</v>
      </c>
      <c r="BF20">
        <v>0</v>
      </c>
      <c r="BG20">
        <v>0</v>
      </c>
      <c r="BH20">
        <v>11</v>
      </c>
      <c r="BI20">
        <v>0</v>
      </c>
      <c r="BJ20">
        <v>0</v>
      </c>
      <c r="BK20">
        <v>66</v>
      </c>
      <c r="BL20">
        <v>0</v>
      </c>
      <c r="BM20">
        <v>0</v>
      </c>
      <c r="BN20">
        <v>21</v>
      </c>
      <c r="BO20">
        <v>0</v>
      </c>
      <c r="BP20">
        <v>0</v>
      </c>
      <c r="BW20">
        <v>12</v>
      </c>
      <c r="BX20">
        <v>3</v>
      </c>
      <c r="BY20">
        <v>25</v>
      </c>
      <c r="BZ20">
        <v>6.5</v>
      </c>
      <c r="CA20">
        <v>3</v>
      </c>
      <c r="CB20">
        <v>46</v>
      </c>
      <c r="CC20">
        <v>18</v>
      </c>
      <c r="CD20">
        <v>9</v>
      </c>
      <c r="CE20">
        <v>50</v>
      </c>
      <c r="CF20">
        <v>6.5</v>
      </c>
      <c r="CG20">
        <v>3</v>
      </c>
      <c r="CH20">
        <v>46</v>
      </c>
      <c r="CI20">
        <v>84</v>
      </c>
      <c r="CJ20">
        <v>21</v>
      </c>
      <c r="CK20">
        <v>25</v>
      </c>
      <c r="CL20">
        <v>15</v>
      </c>
      <c r="CM20">
        <v>0</v>
      </c>
      <c r="CN20">
        <v>0</v>
      </c>
      <c r="CO20">
        <v>84</v>
      </c>
      <c r="CP20">
        <v>21</v>
      </c>
      <c r="CQ20">
        <v>25</v>
      </c>
      <c r="CR20">
        <v>15</v>
      </c>
      <c r="CS20">
        <v>0</v>
      </c>
      <c r="CT20">
        <v>0</v>
      </c>
      <c r="DA20">
        <v>86.5</v>
      </c>
      <c r="DB20">
        <v>45</v>
      </c>
      <c r="DC20">
        <v>52</v>
      </c>
      <c r="DJ20">
        <v>96</v>
      </c>
      <c r="DK20">
        <v>0</v>
      </c>
      <c r="DL20">
        <v>0</v>
      </c>
      <c r="DM20">
        <v>34</v>
      </c>
      <c r="DN20">
        <v>0</v>
      </c>
      <c r="DO20">
        <v>0</v>
      </c>
      <c r="DP20">
        <v>176</v>
      </c>
      <c r="DQ20">
        <v>0</v>
      </c>
      <c r="DR20">
        <v>0</v>
      </c>
      <c r="DS20">
        <v>121</v>
      </c>
      <c r="DT20">
        <v>0</v>
      </c>
      <c r="DU20">
        <v>0</v>
      </c>
    </row>
    <row r="21" spans="1:16384" x14ac:dyDescent="0.2">
      <c r="A21" t="s">
        <v>159</v>
      </c>
      <c r="C21" t="str">
        <f>VLOOKUP(A21,'2016'!$A$8:$E$76,3,FALSE)</f>
        <v>LP</v>
      </c>
      <c r="D21" t="str">
        <f>VLOOKUP(A21,'2016'!$A$8:$E$76,4,FALSE)</f>
        <v>DE L AMEUBLEMENT</v>
      </c>
      <c r="E21" t="str">
        <f>VLOOKUP(A21,'2016'!$A$8:$E$76,5,FALSE)</f>
        <v>SAINT-QUENTIN</v>
      </c>
      <c r="F21">
        <v>43.8</v>
      </c>
      <c r="G21">
        <v>0</v>
      </c>
      <c r="H21">
        <v>0</v>
      </c>
      <c r="I21">
        <v>46.8</v>
      </c>
      <c r="J21">
        <v>0</v>
      </c>
      <c r="K21">
        <v>0</v>
      </c>
      <c r="L21">
        <v>0</v>
      </c>
      <c r="M21">
        <v>0</v>
      </c>
      <c r="N21">
        <v>36</v>
      </c>
      <c r="O21">
        <v>47.2</v>
      </c>
      <c r="P21">
        <v>17</v>
      </c>
      <c r="Q21">
        <v>36</v>
      </c>
      <c r="R21">
        <v>8.5</v>
      </c>
      <c r="S21">
        <v>0</v>
      </c>
      <c r="T21">
        <v>0</v>
      </c>
      <c r="U21">
        <v>10.1</v>
      </c>
      <c r="V21">
        <v>0</v>
      </c>
      <c r="W21">
        <v>0</v>
      </c>
      <c r="X21">
        <v>45</v>
      </c>
      <c r="Y21">
        <v>118</v>
      </c>
      <c r="Z21">
        <v>262</v>
      </c>
      <c r="AA21">
        <v>221</v>
      </c>
      <c r="AB21">
        <v>0</v>
      </c>
      <c r="AC21">
        <v>0</v>
      </c>
      <c r="AD21">
        <v>41</v>
      </c>
      <c r="AE21">
        <v>0</v>
      </c>
      <c r="AF21">
        <v>0</v>
      </c>
      <c r="AM21">
        <v>12.91</v>
      </c>
      <c r="AN21">
        <v>6311</v>
      </c>
      <c r="AO21">
        <v>489</v>
      </c>
      <c r="AP21">
        <v>2.29</v>
      </c>
      <c r="AQ21">
        <v>507</v>
      </c>
      <c r="AR21">
        <v>221</v>
      </c>
      <c r="AS21">
        <v>19.899999999999999</v>
      </c>
      <c r="AT21">
        <v>44</v>
      </c>
      <c r="AU21">
        <v>221</v>
      </c>
      <c r="AV21">
        <v>3.8</v>
      </c>
      <c r="AW21">
        <v>1</v>
      </c>
      <c r="AX21">
        <v>26</v>
      </c>
      <c r="AY21">
        <v>0</v>
      </c>
      <c r="AZ21">
        <v>0</v>
      </c>
      <c r="BA21">
        <v>32</v>
      </c>
      <c r="BB21">
        <v>0</v>
      </c>
      <c r="BC21">
        <v>0</v>
      </c>
      <c r="BD21">
        <v>35</v>
      </c>
      <c r="BE21">
        <v>74</v>
      </c>
      <c r="BF21">
        <v>0</v>
      </c>
      <c r="BG21">
        <v>0</v>
      </c>
      <c r="BH21">
        <v>0</v>
      </c>
      <c r="BI21">
        <v>0</v>
      </c>
      <c r="BJ21">
        <v>0</v>
      </c>
      <c r="BK21">
        <v>61</v>
      </c>
      <c r="BL21">
        <v>0</v>
      </c>
      <c r="BM21">
        <v>0</v>
      </c>
      <c r="BN21">
        <v>0</v>
      </c>
      <c r="BO21">
        <v>0</v>
      </c>
      <c r="BP21">
        <v>0</v>
      </c>
      <c r="BW21">
        <v>13.8</v>
      </c>
      <c r="BX21">
        <v>4</v>
      </c>
      <c r="BY21">
        <v>29</v>
      </c>
      <c r="BZ21">
        <v>2.5</v>
      </c>
      <c r="CA21">
        <v>1</v>
      </c>
      <c r="CB21">
        <v>40</v>
      </c>
      <c r="CC21">
        <v>5.9</v>
      </c>
      <c r="CD21">
        <v>1</v>
      </c>
      <c r="CE21">
        <v>17</v>
      </c>
      <c r="CF21">
        <v>15</v>
      </c>
      <c r="CG21">
        <v>6</v>
      </c>
      <c r="CH21">
        <v>40</v>
      </c>
      <c r="CI21">
        <v>63</v>
      </c>
      <c r="CJ21">
        <v>25</v>
      </c>
      <c r="CK21">
        <v>40</v>
      </c>
      <c r="CL21">
        <v>-16</v>
      </c>
      <c r="CM21">
        <v>0</v>
      </c>
      <c r="CN21">
        <v>0</v>
      </c>
      <c r="CO21">
        <v>63</v>
      </c>
      <c r="CP21">
        <v>25</v>
      </c>
      <c r="CQ21">
        <v>40</v>
      </c>
      <c r="CR21">
        <v>-16</v>
      </c>
      <c r="CS21">
        <v>0</v>
      </c>
      <c r="CT21">
        <v>0</v>
      </c>
      <c r="DA21">
        <v>85.5</v>
      </c>
      <c r="DB21">
        <v>59</v>
      </c>
      <c r="DC21">
        <v>69</v>
      </c>
      <c r="DJ21">
        <v>64</v>
      </c>
      <c r="DK21">
        <v>0</v>
      </c>
      <c r="DL21">
        <v>0</v>
      </c>
      <c r="DM21">
        <v>31</v>
      </c>
      <c r="DN21">
        <v>0</v>
      </c>
      <c r="DO21">
        <v>0</v>
      </c>
      <c r="DP21">
        <v>128</v>
      </c>
      <c r="DQ21">
        <v>0</v>
      </c>
      <c r="DR21">
        <v>0</v>
      </c>
      <c r="DS21">
        <v>104</v>
      </c>
      <c r="DT21">
        <v>0</v>
      </c>
      <c r="DU21">
        <v>0</v>
      </c>
    </row>
    <row r="22" spans="1:16384" x14ac:dyDescent="0.2">
      <c r="A22" t="s">
        <v>160</v>
      </c>
      <c r="C22" t="str">
        <f>VLOOKUP(A22,'2016'!$A$8:$E$76,3,FALSE)</f>
        <v>LP</v>
      </c>
      <c r="D22" t="str">
        <f>VLOOKUP(A22,'2016'!$A$8:$E$76,4,FALSE)</f>
        <v xml:space="preserve">COLARD NOEL </v>
      </c>
      <c r="E22" t="str">
        <f>VLOOKUP(A22,'2016'!$A$8:$E$76,5,FALSE)</f>
        <v>SAINT-QUENTIN</v>
      </c>
      <c r="F22">
        <v>43.8</v>
      </c>
      <c r="G22">
        <v>0</v>
      </c>
      <c r="H22">
        <v>0</v>
      </c>
      <c r="I22">
        <v>43.1</v>
      </c>
      <c r="J22">
        <v>0</v>
      </c>
      <c r="K22">
        <v>0</v>
      </c>
      <c r="L22">
        <v>7</v>
      </c>
      <c r="M22">
        <v>5</v>
      </c>
      <c r="N22">
        <v>71</v>
      </c>
      <c r="O22">
        <v>39.4</v>
      </c>
      <c r="P22">
        <v>28</v>
      </c>
      <c r="Q22">
        <v>71</v>
      </c>
      <c r="R22">
        <v>8.5</v>
      </c>
      <c r="S22">
        <v>0</v>
      </c>
      <c r="T22">
        <v>0</v>
      </c>
      <c r="U22">
        <v>7.4</v>
      </c>
      <c r="V22">
        <v>0</v>
      </c>
      <c r="W22">
        <v>0</v>
      </c>
      <c r="X22">
        <v>68.900000000000006</v>
      </c>
      <c r="Y22">
        <v>399</v>
      </c>
      <c r="Z22">
        <v>579</v>
      </c>
      <c r="AA22">
        <v>573</v>
      </c>
      <c r="AB22">
        <v>0</v>
      </c>
      <c r="AC22">
        <v>0</v>
      </c>
      <c r="AM22">
        <v>15.18</v>
      </c>
      <c r="AN22">
        <v>15547</v>
      </c>
      <c r="AO22">
        <v>1024</v>
      </c>
      <c r="AP22">
        <v>2.2400000000000002</v>
      </c>
      <c r="AQ22">
        <v>1299</v>
      </c>
      <c r="AR22">
        <v>579</v>
      </c>
      <c r="AS22">
        <v>45.7</v>
      </c>
      <c r="AT22">
        <v>262</v>
      </c>
      <c r="AU22">
        <v>573</v>
      </c>
      <c r="AV22">
        <v>6.9</v>
      </c>
      <c r="AW22">
        <v>9</v>
      </c>
      <c r="AX22">
        <v>131</v>
      </c>
      <c r="AY22">
        <v>2.7</v>
      </c>
      <c r="AZ22">
        <v>3</v>
      </c>
      <c r="BA22">
        <v>112</v>
      </c>
      <c r="BB22">
        <v>12.8</v>
      </c>
      <c r="BC22">
        <v>19</v>
      </c>
      <c r="BD22">
        <v>149</v>
      </c>
      <c r="BE22">
        <v>59</v>
      </c>
      <c r="BF22">
        <v>0</v>
      </c>
      <c r="BG22">
        <v>0</v>
      </c>
      <c r="BH22">
        <v>-3</v>
      </c>
      <c r="BI22">
        <v>0</v>
      </c>
      <c r="BJ22">
        <v>0</v>
      </c>
      <c r="BK22">
        <v>44</v>
      </c>
      <c r="BL22">
        <v>0</v>
      </c>
      <c r="BM22">
        <v>0</v>
      </c>
      <c r="BN22">
        <v>-5</v>
      </c>
      <c r="BO22">
        <v>0</v>
      </c>
      <c r="BP22">
        <v>0</v>
      </c>
      <c r="BW22">
        <v>17.899999999999999</v>
      </c>
      <c r="BX22">
        <v>10</v>
      </c>
      <c r="BY22">
        <v>56</v>
      </c>
      <c r="BZ22">
        <v>3.5</v>
      </c>
      <c r="CA22">
        <v>3</v>
      </c>
      <c r="CB22">
        <v>85</v>
      </c>
      <c r="CC22">
        <v>3.5</v>
      </c>
      <c r="CD22">
        <v>3</v>
      </c>
      <c r="CE22">
        <v>85</v>
      </c>
      <c r="CF22">
        <v>5.9</v>
      </c>
      <c r="CG22">
        <v>5</v>
      </c>
      <c r="CH22">
        <v>85</v>
      </c>
      <c r="CI22">
        <v>71</v>
      </c>
      <c r="CJ22">
        <v>56</v>
      </c>
      <c r="CK22">
        <v>79</v>
      </c>
      <c r="CL22">
        <v>-2</v>
      </c>
      <c r="CM22">
        <v>0</v>
      </c>
      <c r="CN22">
        <v>0</v>
      </c>
      <c r="CO22">
        <v>72</v>
      </c>
      <c r="CP22">
        <v>49</v>
      </c>
      <c r="CQ22">
        <v>68</v>
      </c>
      <c r="CR22">
        <v>1</v>
      </c>
      <c r="CS22">
        <v>0</v>
      </c>
      <c r="CT22">
        <v>0</v>
      </c>
      <c r="CU22">
        <v>64</v>
      </c>
      <c r="CV22">
        <v>7</v>
      </c>
      <c r="CW22">
        <v>11</v>
      </c>
      <c r="CX22">
        <v>-16</v>
      </c>
      <c r="CY22">
        <v>0</v>
      </c>
      <c r="CZ22">
        <v>0</v>
      </c>
      <c r="DA22">
        <v>79.7</v>
      </c>
      <c r="DB22">
        <v>63</v>
      </c>
      <c r="DC22">
        <v>79</v>
      </c>
      <c r="DJ22">
        <v>26</v>
      </c>
      <c r="DK22">
        <v>0</v>
      </c>
      <c r="DL22">
        <v>0</v>
      </c>
      <c r="DM22">
        <v>15</v>
      </c>
      <c r="DN22">
        <v>0</v>
      </c>
      <c r="DO22">
        <v>0</v>
      </c>
      <c r="DP22">
        <v>90</v>
      </c>
      <c r="DQ22">
        <v>0</v>
      </c>
      <c r="DR22">
        <v>0</v>
      </c>
      <c r="DS22">
        <v>67</v>
      </c>
      <c r="DT22">
        <v>0</v>
      </c>
      <c r="DU22">
        <v>0</v>
      </c>
    </row>
    <row r="23" spans="1:16384" x14ac:dyDescent="0.2">
      <c r="A23" t="s">
        <v>161</v>
      </c>
      <c r="C23" t="str">
        <f>VLOOKUP(A23,'2016'!$A$8:$E$76,3,FALSE)</f>
        <v>LP</v>
      </c>
      <c r="D23" t="str">
        <f>VLOOKUP(A23,'2016'!$A$8:$E$76,4,FALSE)</f>
        <v>JULIE DAUBIE</v>
      </c>
      <c r="E23" t="str">
        <f>VLOOKUP(A23,'2016'!$A$8:$E$76,5,FALSE)</f>
        <v>LAON</v>
      </c>
      <c r="F23">
        <v>43.8</v>
      </c>
      <c r="G23">
        <v>0</v>
      </c>
      <c r="H23">
        <v>0</v>
      </c>
      <c r="I23">
        <v>44</v>
      </c>
      <c r="J23">
        <v>0</v>
      </c>
      <c r="K23">
        <v>0</v>
      </c>
      <c r="L23">
        <v>5.9</v>
      </c>
      <c r="M23">
        <v>4</v>
      </c>
      <c r="N23">
        <v>68</v>
      </c>
      <c r="O23">
        <v>47.1</v>
      </c>
      <c r="P23">
        <v>32</v>
      </c>
      <c r="Q23">
        <v>68</v>
      </c>
      <c r="R23">
        <v>8.5</v>
      </c>
      <c r="S23">
        <v>0</v>
      </c>
      <c r="T23">
        <v>0</v>
      </c>
      <c r="U23">
        <v>9</v>
      </c>
      <c r="V23">
        <v>0</v>
      </c>
      <c r="W23">
        <v>0</v>
      </c>
      <c r="X23">
        <v>59</v>
      </c>
      <c r="Y23">
        <v>399</v>
      </c>
      <c r="Z23">
        <v>676</v>
      </c>
      <c r="AA23">
        <v>633</v>
      </c>
      <c r="AB23">
        <v>0</v>
      </c>
      <c r="AC23">
        <v>0</v>
      </c>
      <c r="AM23">
        <v>19.059999999999999</v>
      </c>
      <c r="AN23">
        <v>22700</v>
      </c>
      <c r="AO23">
        <v>1191</v>
      </c>
      <c r="AP23">
        <v>1.83</v>
      </c>
      <c r="AQ23">
        <v>1191</v>
      </c>
      <c r="AR23">
        <v>652</v>
      </c>
      <c r="AS23">
        <v>46.9</v>
      </c>
      <c r="AT23">
        <v>297</v>
      </c>
      <c r="AU23">
        <v>633</v>
      </c>
      <c r="AV23">
        <v>1.7</v>
      </c>
      <c r="AW23">
        <v>1</v>
      </c>
      <c r="AX23">
        <v>58</v>
      </c>
      <c r="AY23">
        <v>1.7</v>
      </c>
      <c r="AZ23">
        <v>3</v>
      </c>
      <c r="BA23">
        <v>181</v>
      </c>
      <c r="BB23">
        <v>4.4000000000000004</v>
      </c>
      <c r="BC23">
        <v>8</v>
      </c>
      <c r="BD23">
        <v>181</v>
      </c>
      <c r="BE23">
        <v>73</v>
      </c>
      <c r="BF23">
        <v>0</v>
      </c>
      <c r="BG23">
        <v>0</v>
      </c>
      <c r="BH23">
        <v>-2</v>
      </c>
      <c r="BI23">
        <v>0</v>
      </c>
      <c r="BJ23">
        <v>0</v>
      </c>
      <c r="BK23">
        <v>63</v>
      </c>
      <c r="BL23">
        <v>0</v>
      </c>
      <c r="BM23">
        <v>0</v>
      </c>
      <c r="BN23">
        <v>0</v>
      </c>
      <c r="BO23">
        <v>0</v>
      </c>
      <c r="BP23">
        <v>0</v>
      </c>
      <c r="BW23">
        <v>11.9</v>
      </c>
      <c r="BX23">
        <v>7</v>
      </c>
      <c r="BY23">
        <v>59</v>
      </c>
      <c r="BZ23">
        <v>19</v>
      </c>
      <c r="CA23">
        <v>29</v>
      </c>
      <c r="CB23">
        <v>153</v>
      </c>
      <c r="CC23">
        <v>4.8</v>
      </c>
      <c r="CD23">
        <v>2</v>
      </c>
      <c r="CE23">
        <v>42</v>
      </c>
      <c r="CF23">
        <v>4.5999999999999996</v>
      </c>
      <c r="CG23">
        <v>7</v>
      </c>
      <c r="CH23">
        <v>153</v>
      </c>
      <c r="CI23">
        <v>81</v>
      </c>
      <c r="CJ23">
        <v>123</v>
      </c>
      <c r="CK23">
        <v>151</v>
      </c>
      <c r="CL23">
        <v>-5</v>
      </c>
      <c r="CM23">
        <v>0</v>
      </c>
      <c r="CN23">
        <v>0</v>
      </c>
      <c r="CO23">
        <v>70</v>
      </c>
      <c r="CP23">
        <v>7</v>
      </c>
      <c r="CQ23">
        <v>10</v>
      </c>
      <c r="CR23">
        <v>-16</v>
      </c>
      <c r="CS23">
        <v>0</v>
      </c>
      <c r="CT23">
        <v>0</v>
      </c>
      <c r="CU23">
        <v>82</v>
      </c>
      <c r="CV23">
        <v>116</v>
      </c>
      <c r="CW23">
        <v>141</v>
      </c>
      <c r="CX23">
        <v>-4</v>
      </c>
      <c r="CY23">
        <v>0</v>
      </c>
      <c r="CZ23">
        <v>0</v>
      </c>
      <c r="DA23">
        <v>90</v>
      </c>
      <c r="DB23">
        <v>36</v>
      </c>
      <c r="DC23">
        <v>40</v>
      </c>
      <c r="DJ23">
        <v>110</v>
      </c>
      <c r="DK23">
        <v>0</v>
      </c>
      <c r="DL23">
        <v>0</v>
      </c>
      <c r="DM23">
        <v>72</v>
      </c>
      <c r="DN23">
        <v>0</v>
      </c>
      <c r="DO23">
        <v>0</v>
      </c>
      <c r="DP23">
        <v>20</v>
      </c>
      <c r="DQ23">
        <v>0</v>
      </c>
      <c r="DR23">
        <v>0</v>
      </c>
      <c r="DS23">
        <v>20</v>
      </c>
      <c r="DT23">
        <v>0</v>
      </c>
      <c r="DU23">
        <v>0</v>
      </c>
    </row>
    <row r="24" spans="1:16384" x14ac:dyDescent="0.2">
      <c r="A24" t="s">
        <v>162</v>
      </c>
      <c r="C24" t="str">
        <f>VLOOKUP(A24,'2016'!$A$8:$E$76,3,FALSE)</f>
        <v>LP</v>
      </c>
      <c r="D24" t="str">
        <f>VLOOKUP(A24,'2016'!$A$8:$E$76,4,FALSE)</f>
        <v xml:space="preserve">CONDORCET </v>
      </c>
      <c r="E24" t="str">
        <f>VLOOKUP(A24,'2016'!$A$8:$E$76,5,FALSE)</f>
        <v>SAINT-QUENTIN</v>
      </c>
      <c r="F24">
        <v>43.8</v>
      </c>
      <c r="G24">
        <v>0</v>
      </c>
      <c r="H24">
        <v>0</v>
      </c>
      <c r="I24">
        <v>42.8</v>
      </c>
      <c r="J24">
        <v>0</v>
      </c>
      <c r="K24">
        <v>0</v>
      </c>
      <c r="L24">
        <v>7.5</v>
      </c>
      <c r="M24">
        <v>7</v>
      </c>
      <c r="N24">
        <v>93</v>
      </c>
      <c r="O24">
        <v>54.8</v>
      </c>
      <c r="P24">
        <v>51</v>
      </c>
      <c r="Q24">
        <v>93</v>
      </c>
      <c r="R24">
        <v>8.5</v>
      </c>
      <c r="S24">
        <v>0</v>
      </c>
      <c r="T24">
        <v>0</v>
      </c>
      <c r="U24">
        <v>9.1</v>
      </c>
      <c r="V24">
        <v>0</v>
      </c>
      <c r="W24">
        <v>0</v>
      </c>
      <c r="X24">
        <v>63.8</v>
      </c>
      <c r="Y24">
        <v>498</v>
      </c>
      <c r="Z24">
        <v>780</v>
      </c>
      <c r="AA24">
        <v>755</v>
      </c>
      <c r="AB24">
        <v>0</v>
      </c>
      <c r="AC24">
        <v>0</v>
      </c>
      <c r="AM24">
        <v>18.149999999999999</v>
      </c>
      <c r="AN24">
        <v>27103</v>
      </c>
      <c r="AO24">
        <v>1493</v>
      </c>
      <c r="AP24">
        <v>2.04</v>
      </c>
      <c r="AQ24">
        <v>1559</v>
      </c>
      <c r="AR24">
        <v>764</v>
      </c>
      <c r="AS24">
        <v>47.4</v>
      </c>
      <c r="AT24">
        <v>358</v>
      </c>
      <c r="AU24">
        <v>755</v>
      </c>
      <c r="AV24">
        <v>2</v>
      </c>
      <c r="AW24">
        <v>1</v>
      </c>
      <c r="AX24">
        <v>51</v>
      </c>
      <c r="AY24">
        <v>2.6</v>
      </c>
      <c r="AZ24">
        <v>5</v>
      </c>
      <c r="BA24">
        <v>194</v>
      </c>
      <c r="BB24">
        <v>5.0999999999999996</v>
      </c>
      <c r="BC24">
        <v>13</v>
      </c>
      <c r="BD24">
        <v>257</v>
      </c>
      <c r="BE24">
        <v>65</v>
      </c>
      <c r="BF24">
        <v>0</v>
      </c>
      <c r="BG24">
        <v>0</v>
      </c>
      <c r="BH24">
        <v>-3</v>
      </c>
      <c r="BI24">
        <v>0</v>
      </c>
      <c r="BJ24">
        <v>0</v>
      </c>
      <c r="BK24">
        <v>52</v>
      </c>
      <c r="BL24">
        <v>0</v>
      </c>
      <c r="BM24">
        <v>0</v>
      </c>
      <c r="BN24">
        <v>-3</v>
      </c>
      <c r="BO24">
        <v>0</v>
      </c>
      <c r="BP24">
        <v>0</v>
      </c>
      <c r="BW24">
        <v>4.4000000000000004</v>
      </c>
      <c r="BX24">
        <v>3</v>
      </c>
      <c r="BY24">
        <v>68</v>
      </c>
      <c r="BZ24">
        <v>19.7</v>
      </c>
      <c r="CA24">
        <v>37</v>
      </c>
      <c r="CB24">
        <v>188</v>
      </c>
      <c r="CC24">
        <v>0</v>
      </c>
      <c r="CD24">
        <v>0</v>
      </c>
      <c r="CE24">
        <v>31</v>
      </c>
      <c r="CF24">
        <v>4.8</v>
      </c>
      <c r="CG24">
        <v>9</v>
      </c>
      <c r="CH24">
        <v>188</v>
      </c>
      <c r="CI24">
        <v>76</v>
      </c>
      <c r="CJ24">
        <v>135</v>
      </c>
      <c r="CK24">
        <v>178</v>
      </c>
      <c r="CL24">
        <v>-1</v>
      </c>
      <c r="CM24">
        <v>0</v>
      </c>
      <c r="CN24">
        <v>0</v>
      </c>
      <c r="CO24">
        <v>72</v>
      </c>
      <c r="CP24">
        <v>66</v>
      </c>
      <c r="CQ24">
        <v>92</v>
      </c>
      <c r="CR24">
        <v>0</v>
      </c>
      <c r="CS24">
        <v>0</v>
      </c>
      <c r="CT24">
        <v>0</v>
      </c>
      <c r="CU24">
        <v>80</v>
      </c>
      <c r="CV24">
        <v>69</v>
      </c>
      <c r="CW24">
        <v>86</v>
      </c>
      <c r="CX24">
        <v>-2</v>
      </c>
      <c r="CY24">
        <v>0</v>
      </c>
      <c r="CZ24">
        <v>0</v>
      </c>
      <c r="DA24">
        <v>87.2</v>
      </c>
      <c r="DB24">
        <v>82</v>
      </c>
      <c r="DC24">
        <v>94</v>
      </c>
    </row>
    <row r="25" spans="1:16384" x14ac:dyDescent="0.2">
      <c r="A25" t="s">
        <v>163</v>
      </c>
      <c r="C25" t="str">
        <f>VLOOKUP(A25,'2016'!$A$8:$E$76,3,FALSE)</f>
        <v>LP</v>
      </c>
      <c r="D25" t="str">
        <f>VLOOKUP(A25,'2016'!$A$8:$E$76,4,FALSE)</f>
        <v xml:space="preserve">CAMILLE CLAUDEL </v>
      </c>
      <c r="E25" t="str">
        <f>VLOOKUP(A25,'2016'!$A$8:$E$76,5,FALSE)</f>
        <v>SOISSONS</v>
      </c>
      <c r="F25">
        <v>43.8</v>
      </c>
      <c r="G25">
        <v>0</v>
      </c>
      <c r="H25">
        <v>0</v>
      </c>
      <c r="I25">
        <v>45.1</v>
      </c>
      <c r="J25">
        <v>0</v>
      </c>
      <c r="K25">
        <v>0</v>
      </c>
      <c r="L25">
        <v>7.1</v>
      </c>
      <c r="M25">
        <v>3</v>
      </c>
      <c r="N25">
        <v>42</v>
      </c>
      <c r="O25">
        <v>52.4</v>
      </c>
      <c r="P25">
        <v>22</v>
      </c>
      <c r="Q25">
        <v>42</v>
      </c>
      <c r="R25">
        <v>8.5</v>
      </c>
      <c r="S25">
        <v>0</v>
      </c>
      <c r="T25">
        <v>0</v>
      </c>
      <c r="U25">
        <v>10.3</v>
      </c>
      <c r="V25">
        <v>0</v>
      </c>
      <c r="W25">
        <v>0</v>
      </c>
      <c r="X25">
        <v>65.400000000000006</v>
      </c>
      <c r="Y25">
        <v>261</v>
      </c>
      <c r="Z25">
        <v>399</v>
      </c>
      <c r="AA25">
        <v>399</v>
      </c>
      <c r="AB25">
        <v>0</v>
      </c>
      <c r="AC25">
        <v>0</v>
      </c>
      <c r="AM25">
        <v>19.100000000000001</v>
      </c>
      <c r="AN25">
        <v>14078</v>
      </c>
      <c r="AO25">
        <v>737</v>
      </c>
      <c r="AP25">
        <v>1.85</v>
      </c>
      <c r="AQ25">
        <v>737</v>
      </c>
      <c r="AR25">
        <v>399</v>
      </c>
      <c r="AS25">
        <v>33.799999999999997</v>
      </c>
      <c r="AT25">
        <v>135</v>
      </c>
      <c r="AU25">
        <v>399</v>
      </c>
      <c r="AV25">
        <v>0</v>
      </c>
      <c r="AW25">
        <v>0</v>
      </c>
      <c r="AX25">
        <v>30</v>
      </c>
      <c r="AY25">
        <v>1.7</v>
      </c>
      <c r="AZ25">
        <v>2</v>
      </c>
      <c r="BA25">
        <v>118</v>
      </c>
      <c r="BB25">
        <v>13</v>
      </c>
      <c r="BC25">
        <v>17</v>
      </c>
      <c r="BD25">
        <v>131</v>
      </c>
      <c r="BE25">
        <v>67</v>
      </c>
      <c r="BF25">
        <v>0</v>
      </c>
      <c r="BG25">
        <v>0</v>
      </c>
      <c r="BH25">
        <v>-4</v>
      </c>
      <c r="BI25">
        <v>0</v>
      </c>
      <c r="BJ25">
        <v>0</v>
      </c>
      <c r="BK25">
        <v>52</v>
      </c>
      <c r="BL25">
        <v>0</v>
      </c>
      <c r="BM25">
        <v>0</v>
      </c>
      <c r="BN25">
        <v>-5</v>
      </c>
      <c r="BO25">
        <v>0</v>
      </c>
      <c r="BP25">
        <v>0</v>
      </c>
      <c r="BW25">
        <v>8.1</v>
      </c>
      <c r="BX25">
        <v>3</v>
      </c>
      <c r="BY25">
        <v>37</v>
      </c>
      <c r="BZ25">
        <v>23</v>
      </c>
      <c r="CA25">
        <v>26</v>
      </c>
      <c r="CB25">
        <v>113</v>
      </c>
      <c r="CC25">
        <v>0</v>
      </c>
      <c r="CD25">
        <v>0</v>
      </c>
      <c r="CE25">
        <v>21</v>
      </c>
      <c r="CF25">
        <v>6.2</v>
      </c>
      <c r="CG25">
        <v>7</v>
      </c>
      <c r="CH25">
        <v>113</v>
      </c>
      <c r="CI25">
        <v>73</v>
      </c>
      <c r="CJ25">
        <v>81</v>
      </c>
      <c r="CK25">
        <v>111</v>
      </c>
      <c r="CL25">
        <v>-10</v>
      </c>
      <c r="CM25">
        <v>0</v>
      </c>
      <c r="CN25">
        <v>0</v>
      </c>
      <c r="CU25">
        <v>73</v>
      </c>
      <c r="CV25">
        <v>81</v>
      </c>
      <c r="CW25">
        <v>111</v>
      </c>
      <c r="CX25">
        <v>-10</v>
      </c>
      <c r="CY25">
        <v>0</v>
      </c>
      <c r="CZ25">
        <v>0</v>
      </c>
      <c r="DA25">
        <v>77.8</v>
      </c>
      <c r="DB25">
        <v>14</v>
      </c>
      <c r="DC25">
        <v>18</v>
      </c>
      <c r="DJ25">
        <v>52</v>
      </c>
      <c r="DK25">
        <v>0</v>
      </c>
      <c r="DL25">
        <v>0</v>
      </c>
      <c r="DM25">
        <v>50</v>
      </c>
      <c r="DN25">
        <v>0</v>
      </c>
      <c r="DO25">
        <v>0</v>
      </c>
      <c r="DP25">
        <v>37</v>
      </c>
      <c r="DQ25">
        <v>0</v>
      </c>
      <c r="DR25">
        <v>0</v>
      </c>
      <c r="DS25">
        <v>36</v>
      </c>
      <c r="DT25">
        <v>0</v>
      </c>
      <c r="DU25">
        <v>0</v>
      </c>
    </row>
    <row r="26" spans="1:16384" x14ac:dyDescent="0.2">
      <c r="A26" t="s">
        <v>164</v>
      </c>
      <c r="C26" t="str">
        <f>VLOOKUP(A26,'2016'!$A$8:$E$76,3,FALSE)</f>
        <v>LP</v>
      </c>
      <c r="D26" t="str">
        <f>VLOOKUP(A26,'2016'!$A$8:$E$76,4,FALSE)</f>
        <v>FREDERIC ET IRENE JOLIOT CURIE</v>
      </c>
      <c r="E26" t="str">
        <f>VLOOKUP(A26,'2016'!$A$8:$E$76,5,FALSE)</f>
        <v>HIRSON</v>
      </c>
      <c r="F26">
        <v>43.8</v>
      </c>
      <c r="G26">
        <v>0</v>
      </c>
      <c r="H26">
        <v>0</v>
      </c>
      <c r="I26">
        <v>45.9</v>
      </c>
      <c r="J26">
        <v>0</v>
      </c>
      <c r="K26">
        <v>0</v>
      </c>
      <c r="L26">
        <v>11.1</v>
      </c>
      <c r="M26">
        <v>5</v>
      </c>
      <c r="N26">
        <v>45</v>
      </c>
      <c r="O26">
        <v>64.400000000000006</v>
      </c>
      <c r="P26">
        <v>29</v>
      </c>
      <c r="Q26">
        <v>45</v>
      </c>
      <c r="R26">
        <v>8.5</v>
      </c>
      <c r="S26">
        <v>0</v>
      </c>
      <c r="T26">
        <v>0</v>
      </c>
      <c r="U26">
        <v>11.9</v>
      </c>
      <c r="V26">
        <v>0</v>
      </c>
      <c r="W26">
        <v>0</v>
      </c>
      <c r="X26">
        <v>74.099999999999994</v>
      </c>
      <c r="Y26">
        <v>255</v>
      </c>
      <c r="Z26">
        <v>344</v>
      </c>
      <c r="AA26">
        <v>324</v>
      </c>
      <c r="AB26">
        <v>0</v>
      </c>
      <c r="AC26">
        <v>0</v>
      </c>
      <c r="AM26">
        <v>15.12</v>
      </c>
      <c r="AN26">
        <v>10660</v>
      </c>
      <c r="AO26">
        <v>705</v>
      </c>
      <c r="AP26">
        <v>2.1800000000000002</v>
      </c>
      <c r="AQ26">
        <v>705</v>
      </c>
      <c r="AR26">
        <v>324</v>
      </c>
      <c r="AS26">
        <v>49.1</v>
      </c>
      <c r="AT26">
        <v>159</v>
      </c>
      <c r="AU26">
        <v>324</v>
      </c>
      <c r="AV26">
        <v>3.4</v>
      </c>
      <c r="AW26">
        <v>1</v>
      </c>
      <c r="AX26">
        <v>29</v>
      </c>
      <c r="AY26">
        <v>3.4</v>
      </c>
      <c r="AZ26">
        <v>3</v>
      </c>
      <c r="BA26">
        <v>88</v>
      </c>
      <c r="BB26">
        <v>6.8</v>
      </c>
      <c r="BC26">
        <v>7</v>
      </c>
      <c r="BD26">
        <v>103</v>
      </c>
      <c r="BE26">
        <v>70</v>
      </c>
      <c r="BF26">
        <v>0</v>
      </c>
      <c r="BG26">
        <v>0</v>
      </c>
      <c r="BH26">
        <v>-1</v>
      </c>
      <c r="BI26">
        <v>0</v>
      </c>
      <c r="BJ26">
        <v>0</v>
      </c>
      <c r="BK26">
        <v>51</v>
      </c>
      <c r="BL26">
        <v>0</v>
      </c>
      <c r="BM26">
        <v>0</v>
      </c>
      <c r="BN26">
        <v>-7</v>
      </c>
      <c r="BO26">
        <v>0</v>
      </c>
      <c r="BP26">
        <v>0</v>
      </c>
      <c r="BW26">
        <v>8.6</v>
      </c>
      <c r="BX26">
        <v>3</v>
      </c>
      <c r="BY26">
        <v>35</v>
      </c>
      <c r="BZ26">
        <v>39.700000000000003</v>
      </c>
      <c r="CA26">
        <v>31</v>
      </c>
      <c r="CB26">
        <v>78</v>
      </c>
      <c r="CC26">
        <v>0</v>
      </c>
      <c r="CD26">
        <v>0</v>
      </c>
      <c r="CE26">
        <v>21</v>
      </c>
      <c r="CF26">
        <v>5.0999999999999996</v>
      </c>
      <c r="CG26">
        <v>4</v>
      </c>
      <c r="CH26">
        <v>78</v>
      </c>
      <c r="CI26">
        <v>76</v>
      </c>
      <c r="CJ26">
        <v>65</v>
      </c>
      <c r="CK26">
        <v>85</v>
      </c>
      <c r="CL26">
        <v>-3</v>
      </c>
      <c r="CM26">
        <v>0</v>
      </c>
      <c r="CN26">
        <v>0</v>
      </c>
      <c r="CO26">
        <v>61</v>
      </c>
      <c r="CP26">
        <v>20</v>
      </c>
      <c r="CQ26">
        <v>33</v>
      </c>
      <c r="CR26">
        <v>-12</v>
      </c>
      <c r="CS26">
        <v>0</v>
      </c>
      <c r="CT26">
        <v>0</v>
      </c>
      <c r="CU26">
        <v>87</v>
      </c>
      <c r="CV26">
        <v>45</v>
      </c>
      <c r="CW26">
        <v>52</v>
      </c>
      <c r="CX26">
        <v>4</v>
      </c>
      <c r="CY26">
        <v>0</v>
      </c>
      <c r="CZ26">
        <v>0</v>
      </c>
      <c r="DA26">
        <v>100</v>
      </c>
      <c r="DB26">
        <v>19</v>
      </c>
      <c r="DC26">
        <v>19</v>
      </c>
    </row>
    <row r="27" spans="1:16384" x14ac:dyDescent="0.2">
      <c r="A27" t="s">
        <v>165</v>
      </c>
      <c r="C27" t="str">
        <f>VLOOKUP(A27,'2016'!$A$8:$E$76,3,FALSE)</f>
        <v>EREA</v>
      </c>
      <c r="D27" t="str">
        <f>VLOOKUP(A27,'2016'!$A$8:$E$76,4,FALSE)</f>
        <v xml:space="preserve"> </v>
      </c>
      <c r="E27" t="str">
        <f>VLOOKUP(A27,'2016'!$A$8:$E$76,5,FALSE)</f>
        <v>SAINT-QUENTIN</v>
      </c>
      <c r="F27">
        <v>42.5</v>
      </c>
      <c r="G27">
        <v>0</v>
      </c>
      <c r="H27">
        <v>0</v>
      </c>
      <c r="I27">
        <v>40.700000000000003</v>
      </c>
      <c r="J27">
        <v>0</v>
      </c>
      <c r="K27">
        <v>0</v>
      </c>
      <c r="L27">
        <v>19</v>
      </c>
      <c r="M27">
        <v>4</v>
      </c>
      <c r="N27">
        <v>21</v>
      </c>
      <c r="O27">
        <v>14.3</v>
      </c>
      <c r="P27">
        <v>3</v>
      </c>
      <c r="Q27">
        <v>21</v>
      </c>
      <c r="R27">
        <v>5</v>
      </c>
      <c r="S27">
        <v>0</v>
      </c>
      <c r="T27">
        <v>0</v>
      </c>
      <c r="U27">
        <v>3.5</v>
      </c>
      <c r="V27">
        <v>0</v>
      </c>
      <c r="W27">
        <v>0</v>
      </c>
      <c r="X27">
        <v>73.099999999999994</v>
      </c>
      <c r="Y27">
        <v>87</v>
      </c>
      <c r="Z27">
        <v>119</v>
      </c>
      <c r="AA27">
        <v>66</v>
      </c>
      <c r="AB27">
        <v>0</v>
      </c>
      <c r="AC27">
        <v>0</v>
      </c>
      <c r="AM27">
        <v>11.18</v>
      </c>
      <c r="AN27">
        <v>2762</v>
      </c>
      <c r="AO27">
        <v>247</v>
      </c>
      <c r="AP27">
        <v>3.74</v>
      </c>
      <c r="AQ27">
        <v>247</v>
      </c>
      <c r="AR27">
        <v>66</v>
      </c>
      <c r="AS27">
        <v>56.1</v>
      </c>
      <c r="AT27">
        <v>37</v>
      </c>
      <c r="AU27">
        <v>66</v>
      </c>
      <c r="AV27">
        <v>2.8</v>
      </c>
      <c r="AW27">
        <v>1</v>
      </c>
      <c r="AX27">
        <v>36</v>
      </c>
      <c r="CC27">
        <v>10</v>
      </c>
      <c r="CD27">
        <v>3</v>
      </c>
      <c r="CE27">
        <v>30</v>
      </c>
      <c r="DJ27">
        <v>60</v>
      </c>
      <c r="DK27">
        <v>0</v>
      </c>
      <c r="DL27">
        <v>0</v>
      </c>
      <c r="DM27">
        <v>33</v>
      </c>
      <c r="DN27">
        <v>0</v>
      </c>
      <c r="DO27">
        <v>0</v>
      </c>
      <c r="DP27">
        <v>60</v>
      </c>
      <c r="DQ27">
        <v>0</v>
      </c>
      <c r="DR27">
        <v>0</v>
      </c>
      <c r="DS27">
        <v>41</v>
      </c>
      <c r="DT27">
        <v>0</v>
      </c>
      <c r="DU27">
        <v>0</v>
      </c>
    </row>
    <row r="28" spans="1:16384" x14ac:dyDescent="0.2">
      <c r="A28" t="s">
        <v>166</v>
      </c>
      <c r="C28" t="str">
        <f>VLOOKUP(A28,'2016'!$A$8:$E$76,3,FALSE)</f>
        <v>LP</v>
      </c>
      <c r="D28" t="str">
        <f>VLOOKUP(A28,'2016'!$A$8:$E$76,4,FALSE)</f>
        <v xml:space="preserve">FRANCOISE DOLTO </v>
      </c>
      <c r="E28" t="str">
        <f>VLOOKUP(A28,'2016'!$A$8:$E$76,5,FALSE)</f>
        <v>GUISE</v>
      </c>
      <c r="F28">
        <v>43.8</v>
      </c>
      <c r="G28">
        <v>0</v>
      </c>
      <c r="H28">
        <v>0</v>
      </c>
      <c r="I28">
        <v>40.6</v>
      </c>
      <c r="J28">
        <v>0</v>
      </c>
      <c r="K28">
        <v>0</v>
      </c>
      <c r="L28">
        <v>6.1</v>
      </c>
      <c r="M28">
        <v>2</v>
      </c>
      <c r="N28">
        <v>33</v>
      </c>
      <c r="O28">
        <v>45.5</v>
      </c>
      <c r="P28">
        <v>15</v>
      </c>
      <c r="Q28">
        <v>33</v>
      </c>
      <c r="R28">
        <v>8.5</v>
      </c>
      <c r="S28">
        <v>0</v>
      </c>
      <c r="T28">
        <v>0</v>
      </c>
      <c r="U28">
        <v>8.9</v>
      </c>
      <c r="V28">
        <v>0</v>
      </c>
      <c r="W28">
        <v>0</v>
      </c>
      <c r="X28">
        <v>65.3</v>
      </c>
      <c r="Y28">
        <v>215</v>
      </c>
      <c r="Z28">
        <v>329</v>
      </c>
      <c r="AA28">
        <v>303</v>
      </c>
      <c r="AB28">
        <v>0</v>
      </c>
      <c r="AC28">
        <v>0</v>
      </c>
      <c r="AM28">
        <v>19.43</v>
      </c>
      <c r="AN28">
        <v>10511</v>
      </c>
      <c r="AO28">
        <v>541</v>
      </c>
      <c r="AP28">
        <v>1.79</v>
      </c>
      <c r="AQ28">
        <v>541</v>
      </c>
      <c r="AR28">
        <v>303</v>
      </c>
      <c r="AS28">
        <v>47.9</v>
      </c>
      <c r="AT28">
        <v>145</v>
      </c>
      <c r="AU28">
        <v>303</v>
      </c>
      <c r="AV28">
        <v>0</v>
      </c>
      <c r="AW28">
        <v>0</v>
      </c>
      <c r="AX28">
        <v>32</v>
      </c>
      <c r="AY28">
        <v>3.8</v>
      </c>
      <c r="AZ28">
        <v>3</v>
      </c>
      <c r="BA28">
        <v>80</v>
      </c>
      <c r="BB28">
        <v>5.0999999999999996</v>
      </c>
      <c r="BC28">
        <v>5</v>
      </c>
      <c r="BD28">
        <v>99</v>
      </c>
      <c r="BE28">
        <v>69</v>
      </c>
      <c r="BF28">
        <v>0</v>
      </c>
      <c r="BG28">
        <v>0</v>
      </c>
      <c r="BH28">
        <v>-7</v>
      </c>
      <c r="BI28">
        <v>0</v>
      </c>
      <c r="BJ28">
        <v>0</v>
      </c>
      <c r="BK28">
        <v>49</v>
      </c>
      <c r="BL28">
        <v>0</v>
      </c>
      <c r="BM28">
        <v>0</v>
      </c>
      <c r="BN28">
        <v>-13</v>
      </c>
      <c r="BO28">
        <v>0</v>
      </c>
      <c r="BP28">
        <v>0</v>
      </c>
      <c r="BW28">
        <v>3.3</v>
      </c>
      <c r="BX28">
        <v>1</v>
      </c>
      <c r="BY28">
        <v>30</v>
      </c>
      <c r="BZ28">
        <v>11.8</v>
      </c>
      <c r="CA28">
        <v>8</v>
      </c>
      <c r="CB28">
        <v>68</v>
      </c>
      <c r="CC28">
        <v>3.3</v>
      </c>
      <c r="CD28">
        <v>1</v>
      </c>
      <c r="CE28">
        <v>30</v>
      </c>
      <c r="CF28">
        <v>4.4000000000000004</v>
      </c>
      <c r="CG28">
        <v>3</v>
      </c>
      <c r="CH28">
        <v>68</v>
      </c>
      <c r="CI28">
        <v>89</v>
      </c>
      <c r="CJ28">
        <v>55</v>
      </c>
      <c r="CK28">
        <v>62</v>
      </c>
      <c r="CL28">
        <v>3</v>
      </c>
      <c r="CM28">
        <v>0</v>
      </c>
      <c r="CN28">
        <v>0</v>
      </c>
      <c r="CU28">
        <v>89</v>
      </c>
      <c r="CV28">
        <v>55</v>
      </c>
      <c r="CW28">
        <v>62</v>
      </c>
      <c r="CX28">
        <v>3</v>
      </c>
      <c r="CY28">
        <v>0</v>
      </c>
      <c r="CZ28">
        <v>0</v>
      </c>
      <c r="DA28">
        <v>93.1</v>
      </c>
      <c r="DB28">
        <v>27</v>
      </c>
      <c r="DC28">
        <v>29</v>
      </c>
      <c r="DJ28">
        <v>56</v>
      </c>
      <c r="DK28">
        <v>0</v>
      </c>
      <c r="DL28">
        <v>0</v>
      </c>
      <c r="DM28">
        <v>51</v>
      </c>
      <c r="DN28">
        <v>0</v>
      </c>
      <c r="DO28">
        <v>0</v>
      </c>
      <c r="DP28">
        <v>10</v>
      </c>
      <c r="DQ28">
        <v>0</v>
      </c>
      <c r="DR28">
        <v>0</v>
      </c>
      <c r="DS28">
        <v>7</v>
      </c>
      <c r="DT28">
        <v>0</v>
      </c>
      <c r="DU28">
        <v>0</v>
      </c>
    </row>
    <row r="29" spans="1:16384" x14ac:dyDescent="0.2">
      <c r="A29" t="s">
        <v>167</v>
      </c>
      <c r="C29" t="str">
        <f>VLOOKUP(A29,'2016'!$A$8:$E$76,3,FALSE)</f>
        <v>LP</v>
      </c>
      <c r="D29" t="str">
        <f>VLOOKUP(A29,'2016'!$A$8:$E$76,4,FALSE)</f>
        <v xml:space="preserve">JEAN MACE </v>
      </c>
      <c r="E29" t="str">
        <f>VLOOKUP(A29,'2016'!$A$8:$E$76,5,FALSE)</f>
        <v>CHAUNY</v>
      </c>
      <c r="F29">
        <v>43</v>
      </c>
      <c r="G29">
        <v>0</v>
      </c>
      <c r="H29">
        <v>0</v>
      </c>
      <c r="I29">
        <v>44.9</v>
      </c>
      <c r="J29">
        <v>0</v>
      </c>
      <c r="K29">
        <v>0</v>
      </c>
      <c r="L29">
        <v>1.5</v>
      </c>
      <c r="M29">
        <v>1</v>
      </c>
      <c r="N29">
        <v>68</v>
      </c>
      <c r="O29">
        <v>5.9</v>
      </c>
      <c r="P29">
        <v>4</v>
      </c>
      <c r="Q29">
        <v>68</v>
      </c>
      <c r="R29">
        <v>9.6999999999999993</v>
      </c>
      <c r="S29">
        <v>0</v>
      </c>
      <c r="T29">
        <v>0</v>
      </c>
      <c r="U29">
        <v>1</v>
      </c>
      <c r="V29">
        <v>0</v>
      </c>
      <c r="W29">
        <v>0</v>
      </c>
      <c r="X29">
        <v>77.5</v>
      </c>
      <c r="Y29">
        <v>31</v>
      </c>
      <c r="Z29">
        <v>40</v>
      </c>
      <c r="AA29">
        <v>540</v>
      </c>
      <c r="AB29">
        <v>0</v>
      </c>
      <c r="AC29">
        <v>0</v>
      </c>
      <c r="AM29">
        <v>16.61</v>
      </c>
      <c r="AN29">
        <v>17456</v>
      </c>
      <c r="AO29">
        <v>1051</v>
      </c>
      <c r="AP29">
        <v>1.95</v>
      </c>
      <c r="AQ29">
        <v>1054</v>
      </c>
      <c r="AR29">
        <v>540</v>
      </c>
      <c r="AS29">
        <v>35.6</v>
      </c>
      <c r="AT29">
        <v>192</v>
      </c>
      <c r="AU29">
        <v>540</v>
      </c>
      <c r="AV29">
        <v>6.3</v>
      </c>
      <c r="AW29">
        <v>1</v>
      </c>
      <c r="AX29">
        <v>16</v>
      </c>
      <c r="AY29">
        <v>0</v>
      </c>
      <c r="AZ29">
        <v>0</v>
      </c>
      <c r="BA29">
        <v>73</v>
      </c>
      <c r="BB29">
        <v>8.1</v>
      </c>
      <c r="BC29">
        <v>7</v>
      </c>
      <c r="BD29">
        <v>86</v>
      </c>
      <c r="BE29">
        <v>39</v>
      </c>
      <c r="BF29">
        <v>0</v>
      </c>
      <c r="BG29">
        <v>0</v>
      </c>
      <c r="BH29">
        <v>-30</v>
      </c>
      <c r="BI29">
        <v>0</v>
      </c>
      <c r="BJ29">
        <v>0</v>
      </c>
      <c r="BK29">
        <v>30</v>
      </c>
      <c r="BL29">
        <v>0</v>
      </c>
      <c r="BM29">
        <v>0</v>
      </c>
      <c r="BN29">
        <v>-26</v>
      </c>
      <c r="BO29">
        <v>0</v>
      </c>
      <c r="BP29">
        <v>0</v>
      </c>
      <c r="BW29">
        <v>7.8</v>
      </c>
      <c r="BX29">
        <v>4</v>
      </c>
      <c r="BY29">
        <v>51</v>
      </c>
      <c r="BZ29">
        <v>10.3</v>
      </c>
      <c r="CA29">
        <v>6</v>
      </c>
      <c r="CB29">
        <v>58</v>
      </c>
      <c r="CC29">
        <v>0</v>
      </c>
      <c r="CD29">
        <v>0</v>
      </c>
      <c r="CE29">
        <v>7</v>
      </c>
      <c r="CF29">
        <v>5.2</v>
      </c>
      <c r="CG29">
        <v>3</v>
      </c>
      <c r="CH29">
        <v>58</v>
      </c>
      <c r="CI29">
        <v>70</v>
      </c>
      <c r="CJ29">
        <v>62</v>
      </c>
      <c r="CK29">
        <v>88</v>
      </c>
      <c r="CL29">
        <v>-10</v>
      </c>
      <c r="CM29">
        <v>0</v>
      </c>
      <c r="CN29">
        <v>0</v>
      </c>
      <c r="CU29">
        <v>70</v>
      </c>
      <c r="CV29">
        <v>62</v>
      </c>
      <c r="CW29">
        <v>88</v>
      </c>
      <c r="CX29">
        <v>-10</v>
      </c>
      <c r="CY29">
        <v>0</v>
      </c>
      <c r="CZ29">
        <v>0</v>
      </c>
    </row>
    <row r="30" spans="1:16384" x14ac:dyDescent="0.2">
      <c r="A30" t="s">
        <v>168</v>
      </c>
      <c r="C30" t="str">
        <f>VLOOKUP(A30,'2016'!$A$8:$E$76,3,FALSE)</f>
        <v>LP</v>
      </c>
      <c r="D30" t="str">
        <f>VLOOKUP(A30,'2016'!$A$8:$E$76,4,FALSE)</f>
        <v xml:space="preserve">J.B. COROT - BATIMENT </v>
      </c>
      <c r="E30" t="str">
        <f>VLOOKUP(A30,'2016'!$A$8:$E$76,5,FALSE)</f>
        <v>BEAUVAIS</v>
      </c>
      <c r="F30">
        <v>43.8</v>
      </c>
      <c r="G30">
        <v>0</v>
      </c>
      <c r="H30">
        <v>0</v>
      </c>
      <c r="I30">
        <v>44.3</v>
      </c>
      <c r="J30">
        <v>0</v>
      </c>
      <c r="K30">
        <v>0</v>
      </c>
      <c r="L30">
        <v>13</v>
      </c>
      <c r="M30">
        <v>12</v>
      </c>
      <c r="N30">
        <v>92</v>
      </c>
      <c r="O30">
        <v>42.4</v>
      </c>
      <c r="P30">
        <v>39</v>
      </c>
      <c r="Q30">
        <v>92</v>
      </c>
      <c r="R30">
        <v>8.5</v>
      </c>
      <c r="S30">
        <v>0</v>
      </c>
      <c r="T30">
        <v>0</v>
      </c>
      <c r="U30">
        <v>8</v>
      </c>
      <c r="V30">
        <v>0</v>
      </c>
      <c r="W30">
        <v>0</v>
      </c>
      <c r="X30">
        <v>54.1</v>
      </c>
      <c r="Y30">
        <v>451</v>
      </c>
      <c r="Z30">
        <v>834</v>
      </c>
      <c r="AA30">
        <v>803</v>
      </c>
      <c r="AB30">
        <v>0</v>
      </c>
      <c r="AC30">
        <v>0</v>
      </c>
      <c r="AM30">
        <v>15.48</v>
      </c>
      <c r="AN30">
        <v>25236</v>
      </c>
      <c r="AO30">
        <v>1630</v>
      </c>
      <c r="AP30">
        <v>2.04</v>
      </c>
      <c r="AQ30">
        <v>1657</v>
      </c>
      <c r="AR30">
        <v>813</v>
      </c>
      <c r="AS30">
        <v>24.8</v>
      </c>
      <c r="AT30">
        <v>199</v>
      </c>
      <c r="AU30">
        <v>803</v>
      </c>
      <c r="AV30">
        <v>4.4000000000000004</v>
      </c>
      <c r="AW30">
        <v>8</v>
      </c>
      <c r="AX30">
        <v>181</v>
      </c>
      <c r="AY30">
        <v>1.8</v>
      </c>
      <c r="AZ30">
        <v>3</v>
      </c>
      <c r="BA30">
        <v>166</v>
      </c>
      <c r="BB30">
        <v>2.4</v>
      </c>
      <c r="BC30">
        <v>4</v>
      </c>
      <c r="BD30">
        <v>169</v>
      </c>
      <c r="BE30">
        <v>68</v>
      </c>
      <c r="BF30">
        <v>0</v>
      </c>
      <c r="BG30">
        <v>0</v>
      </c>
      <c r="BH30">
        <v>0</v>
      </c>
      <c r="BI30">
        <v>0</v>
      </c>
      <c r="BJ30">
        <v>0</v>
      </c>
      <c r="BK30">
        <v>55</v>
      </c>
      <c r="BL30">
        <v>0</v>
      </c>
      <c r="BM30">
        <v>0</v>
      </c>
      <c r="BN30">
        <v>-2</v>
      </c>
      <c r="BO30">
        <v>0</v>
      </c>
      <c r="BP30">
        <v>0</v>
      </c>
      <c r="BW30">
        <v>10.1</v>
      </c>
      <c r="BX30">
        <v>8</v>
      </c>
      <c r="BY30">
        <v>79</v>
      </c>
      <c r="BZ30">
        <v>12.2</v>
      </c>
      <c r="CA30">
        <v>18</v>
      </c>
      <c r="CB30">
        <v>147</v>
      </c>
      <c r="CC30">
        <v>5.7</v>
      </c>
      <c r="CD30">
        <v>10</v>
      </c>
      <c r="CE30">
        <v>176</v>
      </c>
      <c r="CF30">
        <v>6.1</v>
      </c>
      <c r="CG30">
        <v>9</v>
      </c>
      <c r="CH30">
        <v>147</v>
      </c>
      <c r="CI30">
        <v>86</v>
      </c>
      <c r="CJ30">
        <v>125</v>
      </c>
      <c r="CK30">
        <v>146</v>
      </c>
      <c r="CL30">
        <v>7</v>
      </c>
      <c r="CM30">
        <v>0</v>
      </c>
      <c r="CN30">
        <v>0</v>
      </c>
      <c r="CO30">
        <v>86</v>
      </c>
      <c r="CP30">
        <v>78</v>
      </c>
      <c r="CQ30">
        <v>91</v>
      </c>
      <c r="CR30">
        <v>9</v>
      </c>
      <c r="CS30">
        <v>0</v>
      </c>
      <c r="CT30">
        <v>0</v>
      </c>
      <c r="CU30">
        <v>85</v>
      </c>
      <c r="CV30">
        <v>47</v>
      </c>
      <c r="CW30">
        <v>55</v>
      </c>
      <c r="CX30">
        <v>4</v>
      </c>
      <c r="CY30">
        <v>0</v>
      </c>
      <c r="CZ30">
        <v>0</v>
      </c>
      <c r="DA30">
        <v>83.3</v>
      </c>
      <c r="DB30">
        <v>135</v>
      </c>
      <c r="DC30">
        <v>162</v>
      </c>
      <c r="DJ30">
        <v>60</v>
      </c>
      <c r="DK30">
        <v>0</v>
      </c>
      <c r="DL30">
        <v>0</v>
      </c>
      <c r="DM30">
        <v>58</v>
      </c>
      <c r="DN30">
        <v>0</v>
      </c>
      <c r="DO30">
        <v>0</v>
      </c>
      <c r="DP30">
        <v>60</v>
      </c>
      <c r="DQ30">
        <v>0</v>
      </c>
      <c r="DR30">
        <v>0</v>
      </c>
      <c r="DS30">
        <v>56</v>
      </c>
      <c r="DT30">
        <v>0</v>
      </c>
      <c r="DU30">
        <v>0</v>
      </c>
    </row>
    <row r="31" spans="1:16384" x14ac:dyDescent="0.2">
      <c r="A31" t="s">
        <v>169</v>
      </c>
      <c r="C31" t="str">
        <f>VLOOKUP(A31,'2016'!$A$8:$E$76,3,FALSE)</f>
        <v>LP</v>
      </c>
      <c r="D31" t="str">
        <f>VLOOKUP(A31,'2016'!$A$8:$E$76,4,FALSE)</f>
        <v>LES JACOBINS</v>
      </c>
      <c r="E31" t="str">
        <f>VLOOKUP(A31,'2016'!$A$8:$E$76,5,FALSE)</f>
        <v>BEAUVAIS</v>
      </c>
      <c r="F31">
        <v>43.8</v>
      </c>
      <c r="G31">
        <v>0</v>
      </c>
      <c r="H31">
        <v>0</v>
      </c>
      <c r="I31">
        <v>40.5</v>
      </c>
      <c r="J31">
        <v>0</v>
      </c>
      <c r="K31">
        <v>0</v>
      </c>
      <c r="L31">
        <v>8.5</v>
      </c>
      <c r="M31">
        <v>7</v>
      </c>
      <c r="N31">
        <v>82</v>
      </c>
      <c r="O31">
        <v>25.6</v>
      </c>
      <c r="P31">
        <v>21</v>
      </c>
      <c r="Q31">
        <v>82</v>
      </c>
      <c r="R31">
        <v>8.5</v>
      </c>
      <c r="S31">
        <v>0</v>
      </c>
      <c r="T31">
        <v>0</v>
      </c>
      <c r="U31">
        <v>6</v>
      </c>
      <c r="V31">
        <v>0</v>
      </c>
      <c r="W31">
        <v>0</v>
      </c>
      <c r="X31">
        <v>56.8</v>
      </c>
      <c r="Y31">
        <v>485</v>
      </c>
      <c r="Z31">
        <v>854</v>
      </c>
      <c r="AA31">
        <v>843</v>
      </c>
      <c r="AB31">
        <v>0</v>
      </c>
      <c r="AC31">
        <v>0</v>
      </c>
      <c r="AM31">
        <v>18.48</v>
      </c>
      <c r="AN31">
        <v>26100</v>
      </c>
      <c r="AO31">
        <v>1412</v>
      </c>
      <c r="AP31">
        <v>1.68</v>
      </c>
      <c r="AQ31">
        <v>1438</v>
      </c>
      <c r="AR31">
        <v>854</v>
      </c>
      <c r="AS31">
        <v>29.3</v>
      </c>
      <c r="AT31">
        <v>247</v>
      </c>
      <c r="AU31">
        <v>843</v>
      </c>
      <c r="AV31">
        <v>3.7</v>
      </c>
      <c r="AW31">
        <v>3</v>
      </c>
      <c r="AX31">
        <v>81</v>
      </c>
      <c r="AY31">
        <v>2.5</v>
      </c>
      <c r="AZ31">
        <v>6</v>
      </c>
      <c r="BA31">
        <v>236</v>
      </c>
      <c r="BB31">
        <v>3.2</v>
      </c>
      <c r="BC31">
        <v>8</v>
      </c>
      <c r="BD31">
        <v>251</v>
      </c>
      <c r="BE31">
        <v>77</v>
      </c>
      <c r="BF31">
        <v>0</v>
      </c>
      <c r="BG31">
        <v>0</v>
      </c>
      <c r="BH31">
        <v>2</v>
      </c>
      <c r="BI31">
        <v>0</v>
      </c>
      <c r="BJ31">
        <v>0</v>
      </c>
      <c r="BK31">
        <v>65</v>
      </c>
      <c r="BL31">
        <v>0</v>
      </c>
      <c r="BM31">
        <v>0</v>
      </c>
      <c r="BN31">
        <v>2</v>
      </c>
      <c r="BO31">
        <v>0</v>
      </c>
      <c r="BP31">
        <v>0</v>
      </c>
      <c r="BW31">
        <v>26.2</v>
      </c>
      <c r="BX31">
        <v>17</v>
      </c>
      <c r="BY31">
        <v>65</v>
      </c>
      <c r="BZ31">
        <v>14.3</v>
      </c>
      <c r="CA31">
        <v>35</v>
      </c>
      <c r="CB31">
        <v>244</v>
      </c>
      <c r="CC31">
        <v>3.9</v>
      </c>
      <c r="CD31">
        <v>3</v>
      </c>
      <c r="CE31">
        <v>77</v>
      </c>
      <c r="CF31">
        <v>2.5</v>
      </c>
      <c r="CG31">
        <v>6</v>
      </c>
      <c r="CH31">
        <v>244</v>
      </c>
      <c r="CI31">
        <v>86</v>
      </c>
      <c r="CJ31">
        <v>202</v>
      </c>
      <c r="CK31">
        <v>234</v>
      </c>
      <c r="CL31">
        <v>0</v>
      </c>
      <c r="CM31">
        <v>0</v>
      </c>
      <c r="CN31">
        <v>0</v>
      </c>
      <c r="CO31">
        <v>92</v>
      </c>
      <c r="CP31">
        <v>11</v>
      </c>
      <c r="CQ31">
        <v>12</v>
      </c>
      <c r="CR31">
        <v>2</v>
      </c>
      <c r="CS31">
        <v>0</v>
      </c>
      <c r="CT31">
        <v>0</v>
      </c>
      <c r="CU31">
        <v>86</v>
      </c>
      <c r="CV31">
        <v>191</v>
      </c>
      <c r="CW31">
        <v>222</v>
      </c>
      <c r="CX31">
        <v>1</v>
      </c>
      <c r="CY31">
        <v>0</v>
      </c>
      <c r="CZ31">
        <v>0</v>
      </c>
      <c r="DA31">
        <v>92</v>
      </c>
      <c r="DB31">
        <v>92</v>
      </c>
      <c r="DC31">
        <v>100</v>
      </c>
      <c r="DJ31">
        <v>59</v>
      </c>
      <c r="DK31">
        <v>0</v>
      </c>
      <c r="DL31">
        <v>0</v>
      </c>
      <c r="DM31">
        <v>59</v>
      </c>
      <c r="DN31">
        <v>0</v>
      </c>
      <c r="DO31">
        <v>0</v>
      </c>
      <c r="DP31">
        <v>1</v>
      </c>
      <c r="DQ31">
        <v>0</v>
      </c>
      <c r="DR31">
        <v>0</v>
      </c>
      <c r="DS31">
        <v>1</v>
      </c>
      <c r="DT31">
        <v>0</v>
      </c>
      <c r="DU31">
        <v>0</v>
      </c>
    </row>
    <row r="32" spans="1:16384" x14ac:dyDescent="0.2">
      <c r="A32" t="s">
        <v>170</v>
      </c>
      <c r="C32" t="str">
        <f>VLOOKUP(A32,'2016'!$A$8:$E$76,3,FALSE)</f>
        <v>LP</v>
      </c>
      <c r="D32" t="str">
        <f>VLOOKUP(A32,'2016'!$A$8:$E$76,4,FALSE)</f>
        <v xml:space="preserve">M.GRENET (INDUSTRIEL) </v>
      </c>
      <c r="E32" t="str">
        <f>VLOOKUP(A32,'2016'!$A$8:$E$76,5,FALSE)</f>
        <v>COMPIEGNE</v>
      </c>
      <c r="F32">
        <v>43.8</v>
      </c>
      <c r="G32">
        <v>0</v>
      </c>
      <c r="H32">
        <v>0</v>
      </c>
      <c r="I32">
        <v>44.2</v>
      </c>
      <c r="J32">
        <v>0</v>
      </c>
      <c r="K32">
        <v>0</v>
      </c>
      <c r="L32">
        <v>9.6</v>
      </c>
      <c r="M32">
        <v>5</v>
      </c>
      <c r="N32">
        <v>52</v>
      </c>
      <c r="O32">
        <v>55.8</v>
      </c>
      <c r="P32">
        <v>29</v>
      </c>
      <c r="Q32">
        <v>52</v>
      </c>
      <c r="R32">
        <v>8.5</v>
      </c>
      <c r="S32">
        <v>0</v>
      </c>
      <c r="T32">
        <v>0</v>
      </c>
      <c r="U32">
        <v>9.8000000000000007</v>
      </c>
      <c r="V32">
        <v>0</v>
      </c>
      <c r="W32">
        <v>0</v>
      </c>
      <c r="X32">
        <v>53.5</v>
      </c>
      <c r="Y32">
        <v>246</v>
      </c>
      <c r="Z32">
        <v>460</v>
      </c>
      <c r="AA32">
        <v>423</v>
      </c>
      <c r="AB32">
        <v>0</v>
      </c>
      <c r="AC32">
        <v>0</v>
      </c>
      <c r="AM32">
        <v>17.510000000000002</v>
      </c>
      <c r="AN32">
        <v>14093</v>
      </c>
      <c r="AO32">
        <v>805</v>
      </c>
      <c r="AP32">
        <v>1.9</v>
      </c>
      <c r="AQ32">
        <v>805</v>
      </c>
      <c r="AR32">
        <v>423</v>
      </c>
      <c r="AS32">
        <v>28.1</v>
      </c>
      <c r="AT32">
        <v>119</v>
      </c>
      <c r="AU32">
        <v>423</v>
      </c>
      <c r="AV32">
        <v>0</v>
      </c>
      <c r="AW32">
        <v>0</v>
      </c>
      <c r="AX32">
        <v>15</v>
      </c>
      <c r="AY32">
        <v>4.2</v>
      </c>
      <c r="AZ32">
        <v>5</v>
      </c>
      <c r="BA32">
        <v>120</v>
      </c>
      <c r="BB32">
        <v>4.2</v>
      </c>
      <c r="BC32">
        <v>6</v>
      </c>
      <c r="BD32">
        <v>142</v>
      </c>
      <c r="BE32">
        <v>70</v>
      </c>
      <c r="BF32">
        <v>0</v>
      </c>
      <c r="BG32">
        <v>0</v>
      </c>
      <c r="BH32">
        <v>8</v>
      </c>
      <c r="BI32">
        <v>0</v>
      </c>
      <c r="BJ32">
        <v>0</v>
      </c>
      <c r="BK32">
        <v>59</v>
      </c>
      <c r="BL32">
        <v>0</v>
      </c>
      <c r="BM32">
        <v>0</v>
      </c>
      <c r="BN32">
        <v>9</v>
      </c>
      <c r="BO32">
        <v>0</v>
      </c>
      <c r="BP32">
        <v>0</v>
      </c>
      <c r="BW32">
        <v>7.5</v>
      </c>
      <c r="BX32">
        <v>3</v>
      </c>
      <c r="BY32">
        <v>40</v>
      </c>
      <c r="BZ32">
        <v>21.1</v>
      </c>
      <c r="CA32">
        <v>19</v>
      </c>
      <c r="CB32">
        <v>90</v>
      </c>
      <c r="CC32">
        <v>0</v>
      </c>
      <c r="CD32">
        <v>0</v>
      </c>
      <c r="CE32">
        <v>12</v>
      </c>
      <c r="CF32">
        <v>5.6</v>
      </c>
      <c r="CG32">
        <v>5</v>
      </c>
      <c r="CH32">
        <v>90</v>
      </c>
      <c r="CI32">
        <v>76</v>
      </c>
      <c r="CJ32">
        <v>68</v>
      </c>
      <c r="CK32">
        <v>89</v>
      </c>
      <c r="CL32">
        <v>8</v>
      </c>
      <c r="CM32">
        <v>0</v>
      </c>
      <c r="CN32">
        <v>0</v>
      </c>
      <c r="CO32">
        <v>76</v>
      </c>
      <c r="CP32">
        <v>68</v>
      </c>
      <c r="CQ32">
        <v>89</v>
      </c>
      <c r="CR32">
        <v>8</v>
      </c>
      <c r="CS32">
        <v>0</v>
      </c>
      <c r="CT32">
        <v>0</v>
      </c>
      <c r="DA32">
        <v>85.7</v>
      </c>
      <c r="DB32">
        <v>36</v>
      </c>
      <c r="DC32">
        <v>42</v>
      </c>
    </row>
    <row r="33" spans="1:125" x14ac:dyDescent="0.2">
      <c r="A33" t="s">
        <v>171</v>
      </c>
      <c r="C33" t="str">
        <f>VLOOKUP(A33,'2016'!$A$8:$E$76,3,FALSE)</f>
        <v>LP</v>
      </c>
      <c r="D33" t="str">
        <f>VLOOKUP(A33,'2016'!$A$8:$E$76,4,FALSE)</f>
        <v>M.GRENET (MIXTE)</v>
      </c>
      <c r="E33" t="str">
        <f>VLOOKUP(A33,'2016'!$A$8:$E$76,5,FALSE)</f>
        <v>COMPIEGNE</v>
      </c>
      <c r="F33">
        <v>43.8</v>
      </c>
      <c r="G33">
        <v>0</v>
      </c>
      <c r="H33">
        <v>0</v>
      </c>
      <c r="I33">
        <v>42.2</v>
      </c>
      <c r="J33">
        <v>0</v>
      </c>
      <c r="K33">
        <v>0</v>
      </c>
      <c r="L33">
        <v>11.6</v>
      </c>
      <c r="M33">
        <v>5</v>
      </c>
      <c r="N33">
        <v>43</v>
      </c>
      <c r="O33">
        <v>32.6</v>
      </c>
      <c r="P33">
        <v>14</v>
      </c>
      <c r="Q33">
        <v>43</v>
      </c>
      <c r="R33">
        <v>8.5</v>
      </c>
      <c r="S33">
        <v>0</v>
      </c>
      <c r="T33">
        <v>0</v>
      </c>
      <c r="U33">
        <v>7.2</v>
      </c>
      <c r="V33">
        <v>0</v>
      </c>
      <c r="W33">
        <v>0</v>
      </c>
      <c r="X33">
        <v>58.9</v>
      </c>
      <c r="Y33">
        <v>225</v>
      </c>
      <c r="Z33">
        <v>382</v>
      </c>
      <c r="AA33">
        <v>380</v>
      </c>
      <c r="AB33">
        <v>0</v>
      </c>
      <c r="AC33">
        <v>0</v>
      </c>
      <c r="AM33">
        <v>21.02</v>
      </c>
      <c r="AN33">
        <v>11226</v>
      </c>
      <c r="AO33">
        <v>534</v>
      </c>
      <c r="AP33">
        <v>1.7</v>
      </c>
      <c r="AQ33">
        <v>648</v>
      </c>
      <c r="AR33">
        <v>382</v>
      </c>
      <c r="AS33">
        <v>30.3</v>
      </c>
      <c r="AT33">
        <v>115</v>
      </c>
      <c r="AU33">
        <v>380</v>
      </c>
      <c r="AV33">
        <v>3.8</v>
      </c>
      <c r="AW33">
        <v>1</v>
      </c>
      <c r="AX33">
        <v>26</v>
      </c>
      <c r="AY33">
        <v>0.9</v>
      </c>
      <c r="AZ33">
        <v>1</v>
      </c>
      <c r="BA33">
        <v>112</v>
      </c>
      <c r="BB33">
        <v>4.0999999999999996</v>
      </c>
      <c r="BC33">
        <v>5</v>
      </c>
      <c r="BD33">
        <v>121</v>
      </c>
      <c r="BE33">
        <v>68</v>
      </c>
      <c r="BF33">
        <v>0</v>
      </c>
      <c r="BG33">
        <v>0</v>
      </c>
      <c r="BH33">
        <v>0</v>
      </c>
      <c r="BI33">
        <v>0</v>
      </c>
      <c r="BJ33">
        <v>0</v>
      </c>
      <c r="BK33">
        <v>53</v>
      </c>
      <c r="BL33">
        <v>0</v>
      </c>
      <c r="BM33">
        <v>0</v>
      </c>
      <c r="BN33">
        <v>-4</v>
      </c>
      <c r="BO33">
        <v>0</v>
      </c>
      <c r="BP33">
        <v>0</v>
      </c>
      <c r="BW33">
        <v>14.3</v>
      </c>
      <c r="BX33">
        <v>4</v>
      </c>
      <c r="BY33">
        <v>28</v>
      </c>
      <c r="BZ33">
        <v>19.8</v>
      </c>
      <c r="CA33">
        <v>18</v>
      </c>
      <c r="CB33">
        <v>91</v>
      </c>
      <c r="CC33">
        <v>0</v>
      </c>
      <c r="CD33">
        <v>0</v>
      </c>
      <c r="CE33">
        <v>19</v>
      </c>
      <c r="CF33">
        <v>14.3</v>
      </c>
      <c r="CG33">
        <v>13</v>
      </c>
      <c r="CH33">
        <v>91</v>
      </c>
      <c r="CI33">
        <v>64</v>
      </c>
      <c r="CJ33">
        <v>58</v>
      </c>
      <c r="CK33">
        <v>91</v>
      </c>
      <c r="CL33">
        <v>-13</v>
      </c>
      <c r="CM33">
        <v>0</v>
      </c>
      <c r="CN33">
        <v>0</v>
      </c>
      <c r="CU33">
        <v>64</v>
      </c>
      <c r="CV33">
        <v>58</v>
      </c>
      <c r="CW33">
        <v>91</v>
      </c>
      <c r="CX33">
        <v>-13</v>
      </c>
      <c r="CY33">
        <v>0</v>
      </c>
      <c r="CZ33">
        <v>0</v>
      </c>
      <c r="DA33">
        <v>84.2</v>
      </c>
      <c r="DB33">
        <v>16</v>
      </c>
      <c r="DC33">
        <v>19</v>
      </c>
    </row>
    <row r="34" spans="1:125" x14ac:dyDescent="0.2">
      <c r="A34" t="s">
        <v>172</v>
      </c>
      <c r="C34" t="str">
        <f>VLOOKUP(A34,'2016'!$A$8:$E$76,3,FALSE)</f>
        <v>LP</v>
      </c>
      <c r="D34" t="str">
        <f>VLOOKUP(A34,'2016'!$A$8:$E$76,4,FALSE)</f>
        <v xml:space="preserve">CHARLES DE BOVELLES </v>
      </c>
      <c r="E34" t="str">
        <f>VLOOKUP(A34,'2016'!$A$8:$E$76,5,FALSE)</f>
        <v>NOYON</v>
      </c>
      <c r="F34">
        <v>43.8</v>
      </c>
      <c r="G34">
        <v>0</v>
      </c>
      <c r="H34">
        <v>0</v>
      </c>
      <c r="I34">
        <v>45.7</v>
      </c>
      <c r="J34">
        <v>0</v>
      </c>
      <c r="K34">
        <v>0</v>
      </c>
      <c r="L34">
        <v>15.1</v>
      </c>
      <c r="M34">
        <v>8</v>
      </c>
      <c r="N34">
        <v>53</v>
      </c>
      <c r="O34">
        <v>39.6</v>
      </c>
      <c r="P34">
        <v>21</v>
      </c>
      <c r="Q34">
        <v>53</v>
      </c>
      <c r="R34">
        <v>8.5</v>
      </c>
      <c r="S34">
        <v>0</v>
      </c>
      <c r="T34">
        <v>0</v>
      </c>
      <c r="U34">
        <v>8.5</v>
      </c>
      <c r="V34">
        <v>0</v>
      </c>
      <c r="W34">
        <v>0</v>
      </c>
      <c r="X34">
        <v>66.5</v>
      </c>
      <c r="Y34">
        <v>300</v>
      </c>
      <c r="Z34">
        <v>451</v>
      </c>
      <c r="AA34">
        <v>436</v>
      </c>
      <c r="AB34">
        <v>0</v>
      </c>
      <c r="AC34">
        <v>0</v>
      </c>
      <c r="AM34">
        <v>15.09</v>
      </c>
      <c r="AN34">
        <v>14562</v>
      </c>
      <c r="AO34">
        <v>965</v>
      </c>
      <c r="AP34">
        <v>2.21</v>
      </c>
      <c r="AQ34">
        <v>965</v>
      </c>
      <c r="AR34">
        <v>436</v>
      </c>
      <c r="AS34">
        <v>32.299999999999997</v>
      </c>
      <c r="AT34">
        <v>141</v>
      </c>
      <c r="AU34">
        <v>436</v>
      </c>
      <c r="AV34">
        <v>4.0999999999999996</v>
      </c>
      <c r="AW34">
        <v>2</v>
      </c>
      <c r="AX34">
        <v>49</v>
      </c>
      <c r="AY34">
        <v>0</v>
      </c>
      <c r="AZ34">
        <v>0</v>
      </c>
      <c r="BA34">
        <v>117</v>
      </c>
      <c r="BB34">
        <v>3.1</v>
      </c>
      <c r="BC34">
        <v>4</v>
      </c>
      <c r="BD34">
        <v>129</v>
      </c>
      <c r="BE34">
        <v>72</v>
      </c>
      <c r="BF34">
        <v>0</v>
      </c>
      <c r="BG34">
        <v>0</v>
      </c>
      <c r="BH34">
        <v>0</v>
      </c>
      <c r="BI34">
        <v>0</v>
      </c>
      <c r="BJ34">
        <v>0</v>
      </c>
      <c r="BK34">
        <v>59</v>
      </c>
      <c r="BL34">
        <v>0</v>
      </c>
      <c r="BM34">
        <v>0</v>
      </c>
      <c r="BN34">
        <v>-1</v>
      </c>
      <c r="BO34">
        <v>0</v>
      </c>
      <c r="BP34">
        <v>0</v>
      </c>
      <c r="BW34">
        <v>15.9</v>
      </c>
      <c r="BX34">
        <v>7</v>
      </c>
      <c r="BY34">
        <v>44</v>
      </c>
      <c r="BZ34">
        <v>8.9</v>
      </c>
      <c r="CA34">
        <v>12</v>
      </c>
      <c r="CB34">
        <v>135</v>
      </c>
      <c r="CC34">
        <v>2.9</v>
      </c>
      <c r="CD34">
        <v>1</v>
      </c>
      <c r="CE34">
        <v>34</v>
      </c>
      <c r="CF34">
        <v>6.7</v>
      </c>
      <c r="CG34">
        <v>9</v>
      </c>
      <c r="CH34">
        <v>135</v>
      </c>
      <c r="CI34">
        <v>77</v>
      </c>
      <c r="CJ34">
        <v>103</v>
      </c>
      <c r="CK34">
        <v>133</v>
      </c>
      <c r="CL34">
        <v>-4</v>
      </c>
      <c r="CM34">
        <v>0</v>
      </c>
      <c r="CN34">
        <v>0</v>
      </c>
      <c r="CO34">
        <v>63</v>
      </c>
      <c r="CP34">
        <v>15</v>
      </c>
      <c r="CQ34">
        <v>24</v>
      </c>
      <c r="CR34">
        <v>-5</v>
      </c>
      <c r="CS34">
        <v>0</v>
      </c>
      <c r="CT34">
        <v>0</v>
      </c>
      <c r="CU34">
        <v>81</v>
      </c>
      <c r="CV34">
        <v>88</v>
      </c>
      <c r="CW34">
        <v>109</v>
      </c>
      <c r="CX34">
        <v>-2</v>
      </c>
      <c r="CY34">
        <v>0</v>
      </c>
      <c r="CZ34">
        <v>0</v>
      </c>
      <c r="DA34">
        <v>87.3</v>
      </c>
      <c r="DB34">
        <v>48</v>
      </c>
      <c r="DC34">
        <v>55</v>
      </c>
    </row>
    <row r="35" spans="1:125" x14ac:dyDescent="0.2">
      <c r="A35" t="s">
        <v>173</v>
      </c>
      <c r="C35" t="str">
        <f>VLOOKUP(A35,'2016'!$A$8:$E$76,3,FALSE)</f>
        <v>LP</v>
      </c>
      <c r="D35" t="str">
        <f>VLOOKUP(A35,'2016'!$A$8:$E$76,4,FALSE)</f>
        <v>DONATION DE ROTHSCHILD</v>
      </c>
      <c r="E35" t="str">
        <f>VLOOKUP(A35,'2016'!$A$8:$E$76,5,FALSE)</f>
        <v>SAINT-MAXIMIN</v>
      </c>
      <c r="F35">
        <v>43.8</v>
      </c>
      <c r="G35">
        <v>0</v>
      </c>
      <c r="H35">
        <v>0</v>
      </c>
      <c r="I35">
        <v>44.3</v>
      </c>
      <c r="J35">
        <v>0</v>
      </c>
      <c r="K35">
        <v>0</v>
      </c>
      <c r="L35">
        <v>6.3</v>
      </c>
      <c r="M35">
        <v>3</v>
      </c>
      <c r="N35">
        <v>48</v>
      </c>
      <c r="O35">
        <v>43.8</v>
      </c>
      <c r="P35">
        <v>21</v>
      </c>
      <c r="Q35">
        <v>48</v>
      </c>
      <c r="R35">
        <v>8.5</v>
      </c>
      <c r="S35">
        <v>0</v>
      </c>
      <c r="T35">
        <v>0</v>
      </c>
      <c r="U35">
        <v>8.6999999999999993</v>
      </c>
      <c r="V35">
        <v>0</v>
      </c>
      <c r="W35">
        <v>0</v>
      </c>
      <c r="X35">
        <v>49.3</v>
      </c>
      <c r="Y35">
        <v>182</v>
      </c>
      <c r="Z35">
        <v>369</v>
      </c>
      <c r="AA35">
        <v>355</v>
      </c>
      <c r="AB35">
        <v>0</v>
      </c>
      <c r="AC35">
        <v>0</v>
      </c>
      <c r="AM35">
        <v>13.69</v>
      </c>
      <c r="AN35">
        <v>11660</v>
      </c>
      <c r="AO35">
        <v>852</v>
      </c>
      <c r="AP35">
        <v>2.4</v>
      </c>
      <c r="AQ35">
        <v>852</v>
      </c>
      <c r="AR35">
        <v>355</v>
      </c>
      <c r="AS35">
        <v>24.8</v>
      </c>
      <c r="AT35">
        <v>88</v>
      </c>
      <c r="AU35">
        <v>355</v>
      </c>
      <c r="AV35">
        <v>5.4</v>
      </c>
      <c r="AW35">
        <v>4</v>
      </c>
      <c r="AX35">
        <v>74</v>
      </c>
      <c r="AY35">
        <v>1.3</v>
      </c>
      <c r="AZ35">
        <v>1</v>
      </c>
      <c r="BA35">
        <v>77</v>
      </c>
      <c r="BB35">
        <v>3.8</v>
      </c>
      <c r="BC35">
        <v>3</v>
      </c>
      <c r="BD35">
        <v>79</v>
      </c>
      <c r="BE35">
        <v>55</v>
      </c>
      <c r="BF35">
        <v>0</v>
      </c>
      <c r="BG35">
        <v>0</v>
      </c>
      <c r="BH35">
        <v>-13</v>
      </c>
      <c r="BI35">
        <v>0</v>
      </c>
      <c r="BJ35">
        <v>0</v>
      </c>
      <c r="BK35">
        <v>44</v>
      </c>
      <c r="BL35">
        <v>0</v>
      </c>
      <c r="BM35">
        <v>0</v>
      </c>
      <c r="BN35">
        <v>-11</v>
      </c>
      <c r="BO35">
        <v>0</v>
      </c>
      <c r="BP35">
        <v>0</v>
      </c>
      <c r="BW35">
        <v>8.6</v>
      </c>
      <c r="BX35">
        <v>3</v>
      </c>
      <c r="BY35">
        <v>35</v>
      </c>
      <c r="BZ35">
        <v>3.3</v>
      </c>
      <c r="CA35">
        <v>2</v>
      </c>
      <c r="CB35">
        <v>60</v>
      </c>
      <c r="CC35">
        <v>3.7</v>
      </c>
      <c r="CD35">
        <v>2</v>
      </c>
      <c r="CE35">
        <v>54</v>
      </c>
      <c r="CF35">
        <v>1.7</v>
      </c>
      <c r="CG35">
        <v>1</v>
      </c>
      <c r="CH35">
        <v>60</v>
      </c>
      <c r="CI35">
        <v>66</v>
      </c>
      <c r="CJ35">
        <v>40</v>
      </c>
      <c r="CK35">
        <v>61</v>
      </c>
      <c r="CL35">
        <v>-10</v>
      </c>
      <c r="CM35">
        <v>0</v>
      </c>
      <c r="CN35">
        <v>0</v>
      </c>
      <c r="CO35">
        <v>66</v>
      </c>
      <c r="CP35">
        <v>40</v>
      </c>
      <c r="CQ35">
        <v>61</v>
      </c>
      <c r="CR35">
        <v>-10</v>
      </c>
      <c r="CS35">
        <v>0</v>
      </c>
      <c r="CT35">
        <v>0</v>
      </c>
      <c r="DA35">
        <v>86.9</v>
      </c>
      <c r="DB35">
        <v>106</v>
      </c>
      <c r="DC35">
        <v>122</v>
      </c>
    </row>
    <row r="36" spans="1:125" x14ac:dyDescent="0.2">
      <c r="A36" t="s">
        <v>174</v>
      </c>
      <c r="C36" t="str">
        <f>VLOOKUP(A36,'2016'!$A$8:$E$76,3,FALSE)</f>
        <v>LP</v>
      </c>
      <c r="D36" t="str">
        <f>VLOOKUP(A36,'2016'!$A$8:$E$76,4,FALSE)</f>
        <v xml:space="preserve">AMYOT D INVILLE </v>
      </c>
      <c r="E36" t="str">
        <f>VLOOKUP(A36,'2016'!$A$8:$E$76,5,FALSE)</f>
        <v>SENLIS</v>
      </c>
      <c r="F36">
        <v>43.8</v>
      </c>
      <c r="G36">
        <v>0</v>
      </c>
      <c r="H36">
        <v>0</v>
      </c>
      <c r="I36">
        <v>43.6</v>
      </c>
      <c r="J36">
        <v>0</v>
      </c>
      <c r="K36">
        <v>0</v>
      </c>
      <c r="L36">
        <v>11.7</v>
      </c>
      <c r="M36">
        <v>9</v>
      </c>
      <c r="N36">
        <v>77</v>
      </c>
      <c r="O36">
        <v>31.2</v>
      </c>
      <c r="P36">
        <v>24</v>
      </c>
      <c r="Q36">
        <v>77</v>
      </c>
      <c r="R36">
        <v>8.5</v>
      </c>
      <c r="S36">
        <v>0</v>
      </c>
      <c r="T36">
        <v>0</v>
      </c>
      <c r="U36">
        <v>6.1</v>
      </c>
      <c r="V36">
        <v>0</v>
      </c>
      <c r="W36">
        <v>0</v>
      </c>
      <c r="X36">
        <v>52</v>
      </c>
      <c r="Y36">
        <v>327</v>
      </c>
      <c r="Z36">
        <v>629</v>
      </c>
      <c r="AA36">
        <v>615</v>
      </c>
      <c r="AB36">
        <v>0</v>
      </c>
      <c r="AC36">
        <v>0</v>
      </c>
      <c r="AM36">
        <v>19.079999999999998</v>
      </c>
      <c r="AN36">
        <v>24443</v>
      </c>
      <c r="AO36">
        <v>1281</v>
      </c>
      <c r="AP36">
        <v>2.21</v>
      </c>
      <c r="AQ36">
        <v>1359</v>
      </c>
      <c r="AR36">
        <v>615</v>
      </c>
      <c r="AS36">
        <v>19.5</v>
      </c>
      <c r="AT36">
        <v>120</v>
      </c>
      <c r="AU36">
        <v>615</v>
      </c>
      <c r="AV36">
        <v>3.7</v>
      </c>
      <c r="AW36">
        <v>4</v>
      </c>
      <c r="AX36">
        <v>109</v>
      </c>
      <c r="AY36">
        <v>4.7</v>
      </c>
      <c r="AZ36">
        <v>7</v>
      </c>
      <c r="BA36">
        <v>149</v>
      </c>
      <c r="BB36">
        <v>4.3</v>
      </c>
      <c r="BC36">
        <v>6</v>
      </c>
      <c r="BD36">
        <v>140</v>
      </c>
      <c r="BE36">
        <v>54</v>
      </c>
      <c r="BF36">
        <v>0</v>
      </c>
      <c r="BG36">
        <v>0</v>
      </c>
      <c r="BH36">
        <v>-14</v>
      </c>
      <c r="BI36">
        <v>0</v>
      </c>
      <c r="BJ36">
        <v>0</v>
      </c>
      <c r="BK36">
        <v>39</v>
      </c>
      <c r="BL36">
        <v>0</v>
      </c>
      <c r="BM36">
        <v>0</v>
      </c>
      <c r="BN36">
        <v>-14</v>
      </c>
      <c r="BO36">
        <v>0</v>
      </c>
      <c r="BP36">
        <v>0</v>
      </c>
      <c r="BW36">
        <v>18.3</v>
      </c>
      <c r="BX36">
        <v>11</v>
      </c>
      <c r="BY36">
        <v>60</v>
      </c>
      <c r="BZ36">
        <v>8.3000000000000007</v>
      </c>
      <c r="CA36">
        <v>11</v>
      </c>
      <c r="CB36">
        <v>132</v>
      </c>
      <c r="CC36">
        <v>5.7</v>
      </c>
      <c r="CD36">
        <v>5</v>
      </c>
      <c r="CE36">
        <v>87</v>
      </c>
      <c r="CF36">
        <v>5.3</v>
      </c>
      <c r="CG36">
        <v>7</v>
      </c>
      <c r="CH36">
        <v>132</v>
      </c>
      <c r="CI36">
        <v>72</v>
      </c>
      <c r="CJ36">
        <v>92</v>
      </c>
      <c r="CK36">
        <v>128</v>
      </c>
      <c r="CL36">
        <v>-10</v>
      </c>
      <c r="CM36">
        <v>0</v>
      </c>
      <c r="CN36">
        <v>0</v>
      </c>
      <c r="CO36">
        <v>73</v>
      </c>
      <c r="CP36">
        <v>45</v>
      </c>
      <c r="CQ36">
        <v>62</v>
      </c>
      <c r="CR36">
        <v>-3</v>
      </c>
      <c r="CS36">
        <v>0</v>
      </c>
      <c r="CT36">
        <v>0</v>
      </c>
      <c r="CU36">
        <v>71</v>
      </c>
      <c r="CV36">
        <v>47</v>
      </c>
      <c r="CW36">
        <v>66</v>
      </c>
      <c r="CX36">
        <v>-16</v>
      </c>
      <c r="CY36">
        <v>0</v>
      </c>
      <c r="CZ36">
        <v>0</v>
      </c>
      <c r="DA36">
        <v>80.8</v>
      </c>
      <c r="DB36">
        <v>63</v>
      </c>
      <c r="DC36">
        <v>78</v>
      </c>
      <c r="DJ36">
        <v>50</v>
      </c>
      <c r="DK36">
        <v>0</v>
      </c>
      <c r="DL36">
        <v>0</v>
      </c>
      <c r="DM36">
        <v>42</v>
      </c>
      <c r="DN36">
        <v>0</v>
      </c>
      <c r="DO36">
        <v>0</v>
      </c>
      <c r="DP36">
        <v>204</v>
      </c>
      <c r="DQ36">
        <v>0</v>
      </c>
      <c r="DR36">
        <v>0</v>
      </c>
      <c r="DS36">
        <v>145</v>
      </c>
      <c r="DT36">
        <v>0</v>
      </c>
      <c r="DU36">
        <v>0</v>
      </c>
    </row>
    <row r="37" spans="1:125" x14ac:dyDescent="0.2">
      <c r="A37" t="s">
        <v>175</v>
      </c>
      <c r="C37" t="str">
        <f>VLOOKUP(A37,'2016'!$A$8:$E$76,3,FALSE)</f>
        <v>LP</v>
      </c>
      <c r="D37" t="str">
        <f>VLOOKUP(A37,'2016'!$A$8:$E$76,4,FALSE)</f>
        <v xml:space="preserve">MARIE CURIE </v>
      </c>
      <c r="E37" t="str">
        <f>VLOOKUP(A37,'2016'!$A$8:$E$76,5,FALSE)</f>
        <v>NOGENT-SUR-OISE</v>
      </c>
      <c r="F37">
        <v>43.8</v>
      </c>
      <c r="G37">
        <v>0</v>
      </c>
      <c r="H37">
        <v>0</v>
      </c>
      <c r="I37">
        <v>42.5</v>
      </c>
      <c r="J37">
        <v>0</v>
      </c>
      <c r="K37">
        <v>0</v>
      </c>
      <c r="L37">
        <v>16.3</v>
      </c>
      <c r="M37">
        <v>7</v>
      </c>
      <c r="N37">
        <v>43</v>
      </c>
      <c r="O37">
        <v>48.8</v>
      </c>
      <c r="P37">
        <v>21</v>
      </c>
      <c r="Q37">
        <v>43</v>
      </c>
      <c r="R37">
        <v>8.5</v>
      </c>
      <c r="S37">
        <v>0</v>
      </c>
      <c r="T37">
        <v>0</v>
      </c>
      <c r="U37">
        <v>8.6</v>
      </c>
      <c r="V37">
        <v>0</v>
      </c>
      <c r="W37">
        <v>0</v>
      </c>
      <c r="X37">
        <v>47.1</v>
      </c>
      <c r="Y37">
        <v>139</v>
      </c>
      <c r="Z37">
        <v>295</v>
      </c>
      <c r="AA37">
        <v>279</v>
      </c>
      <c r="AB37">
        <v>0</v>
      </c>
      <c r="AC37">
        <v>0</v>
      </c>
      <c r="AM37">
        <v>15.05</v>
      </c>
      <c r="AN37">
        <v>9182</v>
      </c>
      <c r="AO37">
        <v>610</v>
      </c>
      <c r="AP37">
        <v>2.2799999999999998</v>
      </c>
      <c r="AQ37">
        <v>635</v>
      </c>
      <c r="AR37">
        <v>279</v>
      </c>
      <c r="AS37">
        <v>25.4</v>
      </c>
      <c r="AT37">
        <v>71</v>
      </c>
      <c r="AU37">
        <v>279</v>
      </c>
      <c r="AY37">
        <v>0</v>
      </c>
      <c r="AZ37">
        <v>0</v>
      </c>
      <c r="BA37">
        <v>91</v>
      </c>
      <c r="BB37">
        <v>9.4</v>
      </c>
      <c r="BC37">
        <v>10</v>
      </c>
      <c r="BD37">
        <v>106</v>
      </c>
      <c r="BE37">
        <v>55</v>
      </c>
      <c r="BF37">
        <v>0</v>
      </c>
      <c r="BG37">
        <v>0</v>
      </c>
      <c r="BH37">
        <v>-2</v>
      </c>
      <c r="BI37">
        <v>0</v>
      </c>
      <c r="BJ37">
        <v>0</v>
      </c>
      <c r="BK37">
        <v>41</v>
      </c>
      <c r="BL37">
        <v>0</v>
      </c>
      <c r="BM37">
        <v>0</v>
      </c>
      <c r="BN37">
        <v>-2</v>
      </c>
      <c r="BO37">
        <v>0</v>
      </c>
      <c r="BP37">
        <v>0</v>
      </c>
      <c r="BW37">
        <v>0</v>
      </c>
      <c r="BX37">
        <v>0</v>
      </c>
      <c r="BY37">
        <v>31</v>
      </c>
      <c r="BZ37">
        <v>30</v>
      </c>
      <c r="CA37">
        <v>24</v>
      </c>
      <c r="CB37">
        <v>80</v>
      </c>
      <c r="CF37">
        <v>6.3</v>
      </c>
      <c r="CG37">
        <v>5</v>
      </c>
      <c r="CH37">
        <v>80</v>
      </c>
      <c r="CI37">
        <v>60</v>
      </c>
      <c r="CJ37">
        <v>47</v>
      </c>
      <c r="CK37">
        <v>78</v>
      </c>
      <c r="CL37">
        <v>-8</v>
      </c>
      <c r="CM37">
        <v>0</v>
      </c>
      <c r="CN37">
        <v>0</v>
      </c>
      <c r="CO37">
        <v>60</v>
      </c>
      <c r="CP37">
        <v>47</v>
      </c>
      <c r="CQ37">
        <v>78</v>
      </c>
      <c r="CR37">
        <v>-8</v>
      </c>
      <c r="CS37">
        <v>0</v>
      </c>
      <c r="CT37">
        <v>0</v>
      </c>
      <c r="DA37">
        <v>100</v>
      </c>
      <c r="DB37">
        <v>9</v>
      </c>
      <c r="DC37">
        <v>9</v>
      </c>
    </row>
    <row r="38" spans="1:125" x14ac:dyDescent="0.2">
      <c r="A38" t="s">
        <v>176</v>
      </c>
      <c r="C38" t="str">
        <f>VLOOKUP(A38,'2016'!$A$8:$E$76,3,FALSE)</f>
        <v>LP</v>
      </c>
      <c r="D38" t="str">
        <f>VLOOKUP(A38,'2016'!$A$8:$E$76,4,FALSE)</f>
        <v>JULES UHRY</v>
      </c>
      <c r="E38" t="str">
        <f>VLOOKUP(A38,'2016'!$A$8:$E$76,5,FALSE)</f>
        <v>CREIL</v>
      </c>
      <c r="F38">
        <v>43.8</v>
      </c>
      <c r="G38">
        <v>0</v>
      </c>
      <c r="H38">
        <v>0</v>
      </c>
      <c r="I38">
        <v>40.6</v>
      </c>
      <c r="J38">
        <v>0</v>
      </c>
      <c r="K38">
        <v>0</v>
      </c>
      <c r="L38">
        <v>24.1</v>
      </c>
      <c r="M38">
        <v>7</v>
      </c>
      <c r="N38">
        <v>29</v>
      </c>
      <c r="O38">
        <v>37.9</v>
      </c>
      <c r="P38">
        <v>11</v>
      </c>
      <c r="Q38">
        <v>29</v>
      </c>
      <c r="R38">
        <v>8.5</v>
      </c>
      <c r="S38">
        <v>0</v>
      </c>
      <c r="T38">
        <v>0</v>
      </c>
      <c r="U38">
        <v>7.2</v>
      </c>
      <c r="V38">
        <v>0</v>
      </c>
      <c r="W38">
        <v>0</v>
      </c>
      <c r="X38">
        <v>53.2</v>
      </c>
      <c r="Y38">
        <v>123</v>
      </c>
      <c r="Z38">
        <v>231</v>
      </c>
      <c r="AA38">
        <v>231</v>
      </c>
      <c r="AB38">
        <v>0</v>
      </c>
      <c r="AC38">
        <v>0</v>
      </c>
      <c r="AM38">
        <v>21.24</v>
      </c>
      <c r="AN38">
        <v>9643</v>
      </c>
      <c r="AO38">
        <v>454</v>
      </c>
      <c r="AP38">
        <v>1.97</v>
      </c>
      <c r="AQ38">
        <v>454</v>
      </c>
      <c r="AR38">
        <v>231</v>
      </c>
      <c r="AS38">
        <v>33.299999999999997</v>
      </c>
      <c r="AT38">
        <v>77</v>
      </c>
      <c r="AU38">
        <v>231</v>
      </c>
      <c r="AV38">
        <v>6.7</v>
      </c>
      <c r="AW38">
        <v>1</v>
      </c>
      <c r="AX38">
        <v>15</v>
      </c>
      <c r="AY38">
        <v>4.4000000000000004</v>
      </c>
      <c r="AZ38">
        <v>3</v>
      </c>
      <c r="BA38">
        <v>68</v>
      </c>
      <c r="BB38">
        <v>5.3</v>
      </c>
      <c r="BC38">
        <v>4</v>
      </c>
      <c r="BD38">
        <v>75</v>
      </c>
      <c r="BE38">
        <v>80</v>
      </c>
      <c r="BF38">
        <v>0</v>
      </c>
      <c r="BG38">
        <v>0</v>
      </c>
      <c r="BH38">
        <v>7</v>
      </c>
      <c r="BI38">
        <v>0</v>
      </c>
      <c r="BJ38">
        <v>0</v>
      </c>
      <c r="BK38">
        <v>68</v>
      </c>
      <c r="BL38">
        <v>0</v>
      </c>
      <c r="BM38">
        <v>0</v>
      </c>
      <c r="BN38">
        <v>7</v>
      </c>
      <c r="BO38">
        <v>0</v>
      </c>
      <c r="BP38">
        <v>0</v>
      </c>
      <c r="BW38">
        <v>5</v>
      </c>
      <c r="BX38">
        <v>1</v>
      </c>
      <c r="BY38">
        <v>20</v>
      </c>
      <c r="BZ38">
        <v>11.6</v>
      </c>
      <c r="CA38">
        <v>8</v>
      </c>
      <c r="CB38">
        <v>69</v>
      </c>
      <c r="CC38">
        <v>0</v>
      </c>
      <c r="CD38">
        <v>0</v>
      </c>
      <c r="CE38">
        <v>15</v>
      </c>
      <c r="CF38">
        <v>7.2</v>
      </c>
      <c r="CG38">
        <v>5</v>
      </c>
      <c r="CH38">
        <v>69</v>
      </c>
      <c r="CI38">
        <v>87</v>
      </c>
      <c r="CJ38">
        <v>60</v>
      </c>
      <c r="CK38">
        <v>69</v>
      </c>
      <c r="CL38">
        <v>1</v>
      </c>
      <c r="CM38">
        <v>0</v>
      </c>
      <c r="CN38">
        <v>0</v>
      </c>
      <c r="CO38">
        <v>68</v>
      </c>
      <c r="CP38">
        <v>13</v>
      </c>
      <c r="CQ38">
        <v>19</v>
      </c>
      <c r="CR38">
        <v>-14</v>
      </c>
      <c r="CS38">
        <v>0</v>
      </c>
      <c r="CT38">
        <v>0</v>
      </c>
      <c r="CU38">
        <v>94</v>
      </c>
      <c r="CV38">
        <v>47</v>
      </c>
      <c r="CW38">
        <v>50</v>
      </c>
      <c r="CX38">
        <v>7</v>
      </c>
      <c r="CY38">
        <v>0</v>
      </c>
      <c r="CZ38">
        <v>0</v>
      </c>
      <c r="DA38">
        <v>100</v>
      </c>
      <c r="DB38">
        <v>15</v>
      </c>
      <c r="DC38">
        <v>15</v>
      </c>
    </row>
    <row r="39" spans="1:125" x14ac:dyDescent="0.2">
      <c r="A39" t="s">
        <v>177</v>
      </c>
      <c r="C39" t="str">
        <f>VLOOKUP(A39,'2016'!$A$8:$E$76,3,FALSE)</f>
        <v>EREA</v>
      </c>
      <c r="D39" t="str">
        <f>VLOOKUP(A39,'2016'!$A$8:$E$76,4,FALSE)</f>
        <v xml:space="preserve"> </v>
      </c>
      <c r="E39" t="str">
        <f>VLOOKUP(A39,'2016'!$A$8:$E$76,5,FALSE)</f>
        <v>CREVECOEUR-LE-GRAND</v>
      </c>
      <c r="F39">
        <v>42.5</v>
      </c>
      <c r="G39">
        <v>0</v>
      </c>
      <c r="H39">
        <v>0</v>
      </c>
      <c r="I39">
        <v>44.2</v>
      </c>
      <c r="J39">
        <v>0</v>
      </c>
      <c r="K39">
        <v>0</v>
      </c>
      <c r="L39">
        <v>4.3</v>
      </c>
      <c r="M39">
        <v>1</v>
      </c>
      <c r="N39">
        <v>23</v>
      </c>
      <c r="O39">
        <v>39.1</v>
      </c>
      <c r="P39">
        <v>9</v>
      </c>
      <c r="Q39">
        <v>23</v>
      </c>
      <c r="R39">
        <v>5</v>
      </c>
      <c r="S39">
        <v>0</v>
      </c>
      <c r="T39">
        <v>0</v>
      </c>
      <c r="U39">
        <v>6.4</v>
      </c>
      <c r="V39">
        <v>0</v>
      </c>
      <c r="W39">
        <v>0</v>
      </c>
      <c r="X39">
        <v>66.400000000000006</v>
      </c>
      <c r="Y39">
        <v>81</v>
      </c>
      <c r="Z39">
        <v>122</v>
      </c>
      <c r="AA39">
        <v>60</v>
      </c>
      <c r="AB39">
        <v>0</v>
      </c>
      <c r="AC39">
        <v>0</v>
      </c>
      <c r="AM39">
        <v>11.59</v>
      </c>
      <c r="AN39">
        <v>2619</v>
      </c>
      <c r="AO39">
        <v>226</v>
      </c>
      <c r="AP39">
        <v>3.32</v>
      </c>
      <c r="AQ39">
        <v>226</v>
      </c>
      <c r="AR39">
        <v>68</v>
      </c>
      <c r="AS39">
        <v>60</v>
      </c>
      <c r="AT39">
        <v>36</v>
      </c>
      <c r="AU39">
        <v>60</v>
      </c>
      <c r="AV39">
        <v>0</v>
      </c>
      <c r="AW39">
        <v>0</v>
      </c>
      <c r="AX39">
        <v>32</v>
      </c>
      <c r="CC39">
        <v>13.8</v>
      </c>
      <c r="CD39">
        <v>4</v>
      </c>
      <c r="CE39">
        <v>29</v>
      </c>
      <c r="DJ39">
        <v>45</v>
      </c>
      <c r="DK39">
        <v>0</v>
      </c>
      <c r="DL39">
        <v>0</v>
      </c>
      <c r="DM39">
        <v>22</v>
      </c>
      <c r="DN39">
        <v>0</v>
      </c>
      <c r="DO39">
        <v>0</v>
      </c>
      <c r="DP39">
        <v>96</v>
      </c>
      <c r="DQ39">
        <v>0</v>
      </c>
      <c r="DR39">
        <v>0</v>
      </c>
      <c r="DS39">
        <v>62</v>
      </c>
      <c r="DT39">
        <v>0</v>
      </c>
      <c r="DU39">
        <v>0</v>
      </c>
    </row>
    <row r="40" spans="1:125" x14ac:dyDescent="0.2">
      <c r="A40" t="s">
        <v>178</v>
      </c>
      <c r="C40" t="str">
        <f>VLOOKUP(A40,'2016'!$A$8:$E$76,3,FALSE)</f>
        <v>LP</v>
      </c>
      <c r="D40" t="str">
        <f>VLOOKUP(A40,'2016'!$A$8:$E$76,4,FALSE)</f>
        <v xml:space="preserve">ROBERT DESNOS </v>
      </c>
      <c r="E40" t="str">
        <f>VLOOKUP(A40,'2016'!$A$8:$E$76,5,FALSE)</f>
        <v>CREPY-EN-VALOIS</v>
      </c>
      <c r="F40">
        <v>43.8</v>
      </c>
      <c r="G40">
        <v>0</v>
      </c>
      <c r="H40">
        <v>0</v>
      </c>
      <c r="I40">
        <v>42.8</v>
      </c>
      <c r="J40">
        <v>0</v>
      </c>
      <c r="K40">
        <v>0</v>
      </c>
      <c r="L40">
        <v>21.9</v>
      </c>
      <c r="M40">
        <v>7</v>
      </c>
      <c r="N40">
        <v>32</v>
      </c>
      <c r="O40">
        <v>31.3</v>
      </c>
      <c r="P40">
        <v>10</v>
      </c>
      <c r="Q40">
        <v>32</v>
      </c>
      <c r="R40">
        <v>8.5</v>
      </c>
      <c r="S40">
        <v>0</v>
      </c>
      <c r="T40">
        <v>0</v>
      </c>
      <c r="U40">
        <v>6.6</v>
      </c>
      <c r="V40">
        <v>0</v>
      </c>
      <c r="W40">
        <v>0</v>
      </c>
      <c r="X40">
        <v>58.7</v>
      </c>
      <c r="Y40">
        <v>158</v>
      </c>
      <c r="Z40">
        <v>269</v>
      </c>
      <c r="AA40">
        <v>254</v>
      </c>
      <c r="AB40">
        <v>0</v>
      </c>
      <c r="AC40">
        <v>0</v>
      </c>
      <c r="AM40">
        <v>13.92</v>
      </c>
      <c r="AN40">
        <v>7364</v>
      </c>
      <c r="AO40">
        <v>529</v>
      </c>
      <c r="AP40">
        <v>2.08</v>
      </c>
      <c r="AQ40">
        <v>529</v>
      </c>
      <c r="AR40">
        <v>254</v>
      </c>
      <c r="AS40">
        <v>21.7</v>
      </c>
      <c r="AT40">
        <v>55</v>
      </c>
      <c r="AU40">
        <v>254</v>
      </c>
      <c r="AV40">
        <v>7.7</v>
      </c>
      <c r="AW40">
        <v>2</v>
      </c>
      <c r="AX40">
        <v>26</v>
      </c>
      <c r="AY40">
        <v>5.7</v>
      </c>
      <c r="AZ40">
        <v>4</v>
      </c>
      <c r="BA40">
        <v>70</v>
      </c>
      <c r="BB40">
        <v>8.5</v>
      </c>
      <c r="BC40">
        <v>6</v>
      </c>
      <c r="BD40">
        <v>71</v>
      </c>
      <c r="BE40">
        <v>54</v>
      </c>
      <c r="BF40">
        <v>0</v>
      </c>
      <c r="BG40">
        <v>0</v>
      </c>
      <c r="BH40">
        <v>-11</v>
      </c>
      <c r="BI40">
        <v>0</v>
      </c>
      <c r="BJ40">
        <v>0</v>
      </c>
      <c r="BK40">
        <v>40</v>
      </c>
      <c r="BL40">
        <v>0</v>
      </c>
      <c r="BM40">
        <v>0</v>
      </c>
      <c r="BN40">
        <v>-10</v>
      </c>
      <c r="BO40">
        <v>0</v>
      </c>
      <c r="BP40">
        <v>0</v>
      </c>
      <c r="BW40">
        <v>20.7</v>
      </c>
      <c r="BX40">
        <v>6</v>
      </c>
      <c r="BY40">
        <v>29</v>
      </c>
      <c r="BZ40">
        <v>17.2</v>
      </c>
      <c r="CA40">
        <v>11</v>
      </c>
      <c r="CB40">
        <v>64</v>
      </c>
      <c r="CC40">
        <v>0</v>
      </c>
      <c r="CD40">
        <v>0</v>
      </c>
      <c r="CE40">
        <v>26</v>
      </c>
      <c r="CF40">
        <v>9.4</v>
      </c>
      <c r="CG40">
        <v>6</v>
      </c>
      <c r="CH40">
        <v>64</v>
      </c>
      <c r="CI40">
        <v>61</v>
      </c>
      <c r="CJ40">
        <v>36</v>
      </c>
      <c r="CK40">
        <v>59</v>
      </c>
      <c r="CL40">
        <v>-13</v>
      </c>
      <c r="CM40">
        <v>0</v>
      </c>
      <c r="CN40">
        <v>0</v>
      </c>
      <c r="CO40">
        <v>63</v>
      </c>
      <c r="CP40">
        <v>17</v>
      </c>
      <c r="CQ40">
        <v>27</v>
      </c>
      <c r="CR40">
        <v>-7</v>
      </c>
      <c r="CS40">
        <v>0</v>
      </c>
      <c r="CT40">
        <v>0</v>
      </c>
      <c r="CU40">
        <v>59</v>
      </c>
      <c r="CV40">
        <v>19</v>
      </c>
      <c r="CW40">
        <v>32</v>
      </c>
      <c r="CX40">
        <v>-18</v>
      </c>
      <c r="CY40">
        <v>0</v>
      </c>
      <c r="CZ40">
        <v>0</v>
      </c>
      <c r="DA40">
        <v>84.6</v>
      </c>
      <c r="DB40">
        <v>22</v>
      </c>
      <c r="DC40">
        <v>26</v>
      </c>
      <c r="DJ40">
        <v>30</v>
      </c>
      <c r="DK40">
        <v>0</v>
      </c>
      <c r="DL40">
        <v>0</v>
      </c>
      <c r="DM40">
        <v>5</v>
      </c>
      <c r="DN40">
        <v>0</v>
      </c>
      <c r="DO40">
        <v>0</v>
      </c>
      <c r="DP40">
        <v>30</v>
      </c>
      <c r="DQ40">
        <v>0</v>
      </c>
      <c r="DR40">
        <v>0</v>
      </c>
      <c r="DS40">
        <v>16</v>
      </c>
      <c r="DT40">
        <v>0</v>
      </c>
      <c r="DU40">
        <v>0</v>
      </c>
    </row>
    <row r="41" spans="1:125" x14ac:dyDescent="0.2">
      <c r="A41" t="s">
        <v>179</v>
      </c>
      <c r="C41" t="str">
        <f>VLOOKUP(A41,'2016'!$A$8:$E$76,3,FALSE)</f>
        <v>LP</v>
      </c>
      <c r="D41" t="str">
        <f>VLOOKUP(A41,'2016'!$A$8:$E$76,4,FALSE)</f>
        <v xml:space="preserve">LAVOISIER </v>
      </c>
      <c r="E41" t="str">
        <f>VLOOKUP(A41,'2016'!$A$8:$E$76,5,FALSE)</f>
        <v>MERU</v>
      </c>
      <c r="F41">
        <v>43.8</v>
      </c>
      <c r="G41">
        <v>0</v>
      </c>
      <c r="H41">
        <v>0</v>
      </c>
      <c r="I41">
        <v>42.4</v>
      </c>
      <c r="J41">
        <v>0</v>
      </c>
      <c r="K41">
        <v>0</v>
      </c>
      <c r="L41">
        <v>8</v>
      </c>
      <c r="M41">
        <v>4</v>
      </c>
      <c r="N41">
        <v>50</v>
      </c>
      <c r="O41">
        <v>36</v>
      </c>
      <c r="P41">
        <v>18</v>
      </c>
      <c r="Q41">
        <v>50</v>
      </c>
      <c r="R41">
        <v>8.5</v>
      </c>
      <c r="S41">
        <v>0</v>
      </c>
      <c r="T41">
        <v>0</v>
      </c>
      <c r="U41">
        <v>7.3</v>
      </c>
      <c r="V41">
        <v>0</v>
      </c>
      <c r="W41">
        <v>0</v>
      </c>
      <c r="X41">
        <v>63.5</v>
      </c>
      <c r="Y41">
        <v>264</v>
      </c>
      <c r="Z41">
        <v>416</v>
      </c>
      <c r="AA41">
        <v>401</v>
      </c>
      <c r="AB41">
        <v>0</v>
      </c>
      <c r="AC41">
        <v>0</v>
      </c>
      <c r="AM41">
        <v>17.12</v>
      </c>
      <c r="AN41">
        <v>15080</v>
      </c>
      <c r="AO41">
        <v>881</v>
      </c>
      <c r="AP41">
        <v>2.2000000000000002</v>
      </c>
      <c r="AQ41">
        <v>881</v>
      </c>
      <c r="AR41">
        <v>401</v>
      </c>
      <c r="AS41">
        <v>22.4</v>
      </c>
      <c r="AT41">
        <v>90</v>
      </c>
      <c r="AU41">
        <v>401</v>
      </c>
      <c r="AV41">
        <v>68.400000000000006</v>
      </c>
      <c r="AW41">
        <v>13</v>
      </c>
      <c r="AX41">
        <v>19</v>
      </c>
      <c r="AY41">
        <v>0.8</v>
      </c>
      <c r="AZ41">
        <v>1</v>
      </c>
      <c r="BA41">
        <v>124</v>
      </c>
      <c r="BB41">
        <v>3.4</v>
      </c>
      <c r="BC41">
        <v>4</v>
      </c>
      <c r="BD41">
        <v>116</v>
      </c>
      <c r="BE41">
        <v>66</v>
      </c>
      <c r="BF41">
        <v>0</v>
      </c>
      <c r="BG41">
        <v>0</v>
      </c>
      <c r="BH41">
        <v>-1</v>
      </c>
      <c r="BI41">
        <v>0</v>
      </c>
      <c r="BJ41">
        <v>0</v>
      </c>
      <c r="BK41">
        <v>60</v>
      </c>
      <c r="BL41">
        <v>0</v>
      </c>
      <c r="BM41">
        <v>0</v>
      </c>
      <c r="BN41">
        <v>8</v>
      </c>
      <c r="BO41">
        <v>0</v>
      </c>
      <c r="BP41">
        <v>0</v>
      </c>
      <c r="BW41">
        <v>13.2</v>
      </c>
      <c r="BX41">
        <v>5</v>
      </c>
      <c r="BY41">
        <v>38</v>
      </c>
      <c r="BZ41">
        <v>15.6</v>
      </c>
      <c r="CA41">
        <v>21</v>
      </c>
      <c r="CB41">
        <v>135</v>
      </c>
      <c r="CC41">
        <v>0</v>
      </c>
      <c r="CD41">
        <v>0</v>
      </c>
      <c r="CE41">
        <v>17</v>
      </c>
      <c r="CF41">
        <v>1.5</v>
      </c>
      <c r="CG41">
        <v>2</v>
      </c>
      <c r="CH41">
        <v>135</v>
      </c>
      <c r="CI41">
        <v>77</v>
      </c>
      <c r="CJ41">
        <v>100</v>
      </c>
      <c r="CK41">
        <v>130</v>
      </c>
      <c r="CL41">
        <v>2</v>
      </c>
      <c r="CM41">
        <v>0</v>
      </c>
      <c r="CN41">
        <v>0</v>
      </c>
      <c r="CO41">
        <v>80</v>
      </c>
      <c r="CP41">
        <v>40</v>
      </c>
      <c r="CQ41">
        <v>50</v>
      </c>
      <c r="CR41">
        <v>7</v>
      </c>
      <c r="CS41">
        <v>0</v>
      </c>
      <c r="CT41">
        <v>0</v>
      </c>
      <c r="CU41">
        <v>75</v>
      </c>
      <c r="CV41">
        <v>60</v>
      </c>
      <c r="CW41">
        <v>80</v>
      </c>
      <c r="CX41">
        <v>-2</v>
      </c>
      <c r="CY41">
        <v>0</v>
      </c>
      <c r="CZ41">
        <v>0</v>
      </c>
      <c r="DA41">
        <v>81.3</v>
      </c>
      <c r="DB41">
        <v>13</v>
      </c>
      <c r="DC41">
        <v>16</v>
      </c>
      <c r="DJ41">
        <v>20</v>
      </c>
      <c r="DK41">
        <v>0</v>
      </c>
      <c r="DL41">
        <v>0</v>
      </c>
      <c r="DM41">
        <v>8</v>
      </c>
      <c r="DN41">
        <v>0</v>
      </c>
      <c r="DO41">
        <v>0</v>
      </c>
      <c r="DP41">
        <v>60</v>
      </c>
      <c r="DQ41">
        <v>0</v>
      </c>
      <c r="DR41">
        <v>0</v>
      </c>
      <c r="DS41">
        <v>37</v>
      </c>
      <c r="DT41">
        <v>0</v>
      </c>
      <c r="DU41">
        <v>0</v>
      </c>
    </row>
    <row r="42" spans="1:125" x14ac:dyDescent="0.2">
      <c r="A42" t="s">
        <v>180</v>
      </c>
      <c r="C42" t="str">
        <f>VLOOKUP(A42,'2016'!$A$8:$E$76,3,FALSE)</f>
        <v>LP</v>
      </c>
      <c r="D42" t="str">
        <f>VLOOKUP(A42,'2016'!$A$8:$E$76,4,FALSE)</f>
        <v>ROBERVAL</v>
      </c>
      <c r="E42" t="str">
        <f>VLOOKUP(A42,'2016'!$A$8:$E$76,5,FALSE)</f>
        <v>BREUIL-LE-VERT</v>
      </c>
      <c r="F42">
        <v>43.8</v>
      </c>
      <c r="G42">
        <v>0</v>
      </c>
      <c r="H42">
        <v>0</v>
      </c>
      <c r="I42">
        <v>44.4</v>
      </c>
      <c r="J42">
        <v>0</v>
      </c>
      <c r="K42">
        <v>0</v>
      </c>
      <c r="L42">
        <v>9.6</v>
      </c>
      <c r="M42">
        <v>8</v>
      </c>
      <c r="N42">
        <v>83</v>
      </c>
      <c r="O42">
        <v>50.6</v>
      </c>
      <c r="P42">
        <v>42</v>
      </c>
      <c r="Q42">
        <v>83</v>
      </c>
      <c r="R42">
        <v>8.5</v>
      </c>
      <c r="S42">
        <v>0</v>
      </c>
      <c r="T42">
        <v>0</v>
      </c>
      <c r="U42">
        <v>10.199999999999999</v>
      </c>
      <c r="V42">
        <v>0</v>
      </c>
      <c r="W42">
        <v>0</v>
      </c>
      <c r="X42">
        <v>48.3</v>
      </c>
      <c r="Y42">
        <v>353</v>
      </c>
      <c r="Z42">
        <v>731</v>
      </c>
      <c r="AA42">
        <v>717</v>
      </c>
      <c r="AB42">
        <v>0</v>
      </c>
      <c r="AC42">
        <v>0</v>
      </c>
      <c r="AM42">
        <v>19.22</v>
      </c>
      <c r="AN42">
        <v>24432</v>
      </c>
      <c r="AO42">
        <v>1271</v>
      </c>
      <c r="AP42">
        <v>1.95</v>
      </c>
      <c r="AQ42">
        <v>1399</v>
      </c>
      <c r="AR42">
        <v>719</v>
      </c>
      <c r="AS42">
        <v>18.3</v>
      </c>
      <c r="AT42">
        <v>131</v>
      </c>
      <c r="AU42">
        <v>717</v>
      </c>
      <c r="AV42">
        <v>10.8</v>
      </c>
      <c r="AW42">
        <v>4</v>
      </c>
      <c r="AX42">
        <v>37</v>
      </c>
      <c r="AY42">
        <v>0.9</v>
      </c>
      <c r="AZ42">
        <v>2</v>
      </c>
      <c r="BA42">
        <v>219</v>
      </c>
      <c r="BB42">
        <v>2.6</v>
      </c>
      <c r="BC42">
        <v>6</v>
      </c>
      <c r="BD42">
        <v>232</v>
      </c>
      <c r="BE42">
        <v>66</v>
      </c>
      <c r="BF42">
        <v>0</v>
      </c>
      <c r="BG42">
        <v>0</v>
      </c>
      <c r="BH42">
        <v>-6</v>
      </c>
      <c r="BI42">
        <v>0</v>
      </c>
      <c r="BJ42">
        <v>0</v>
      </c>
      <c r="BK42">
        <v>55</v>
      </c>
      <c r="BL42">
        <v>0</v>
      </c>
      <c r="BM42">
        <v>0</v>
      </c>
      <c r="BN42">
        <v>-6</v>
      </c>
      <c r="BO42">
        <v>0</v>
      </c>
      <c r="BP42">
        <v>0</v>
      </c>
      <c r="BW42">
        <v>10.3</v>
      </c>
      <c r="BX42">
        <v>7</v>
      </c>
      <c r="BY42">
        <v>68</v>
      </c>
      <c r="BZ42">
        <v>10.4</v>
      </c>
      <c r="CA42">
        <v>20</v>
      </c>
      <c r="CB42">
        <v>193</v>
      </c>
      <c r="CC42">
        <v>7.4</v>
      </c>
      <c r="CD42">
        <v>2</v>
      </c>
      <c r="CE42">
        <v>27</v>
      </c>
      <c r="CF42">
        <v>4.0999999999999996</v>
      </c>
      <c r="CG42">
        <v>8</v>
      </c>
      <c r="CH42">
        <v>193</v>
      </c>
      <c r="CI42">
        <v>77</v>
      </c>
      <c r="CJ42">
        <v>144</v>
      </c>
      <c r="CK42">
        <v>187</v>
      </c>
      <c r="CL42">
        <v>-3</v>
      </c>
      <c r="CM42">
        <v>0</v>
      </c>
      <c r="CN42">
        <v>0</v>
      </c>
      <c r="CO42">
        <v>71</v>
      </c>
      <c r="CP42">
        <v>61</v>
      </c>
      <c r="CQ42">
        <v>86</v>
      </c>
      <c r="CR42">
        <v>-4</v>
      </c>
      <c r="CS42">
        <v>0</v>
      </c>
      <c r="CT42">
        <v>0</v>
      </c>
      <c r="CU42">
        <v>82</v>
      </c>
      <c r="CV42">
        <v>83</v>
      </c>
      <c r="CW42">
        <v>101</v>
      </c>
      <c r="CX42">
        <v>-3</v>
      </c>
      <c r="CY42">
        <v>0</v>
      </c>
      <c r="CZ42">
        <v>0</v>
      </c>
      <c r="DA42">
        <v>86.8</v>
      </c>
      <c r="DB42">
        <v>33</v>
      </c>
      <c r="DC42">
        <v>38</v>
      </c>
      <c r="DJ42">
        <v>42</v>
      </c>
      <c r="DK42">
        <v>0</v>
      </c>
      <c r="DL42">
        <v>0</v>
      </c>
      <c r="DM42">
        <v>36</v>
      </c>
      <c r="DN42">
        <v>0</v>
      </c>
      <c r="DO42">
        <v>0</v>
      </c>
      <c r="DP42">
        <v>60</v>
      </c>
      <c r="DQ42">
        <v>0</v>
      </c>
      <c r="DR42">
        <v>0</v>
      </c>
      <c r="DS42">
        <v>57</v>
      </c>
      <c r="DT42">
        <v>0</v>
      </c>
      <c r="DU42">
        <v>0</v>
      </c>
    </row>
    <row r="43" spans="1:125" x14ac:dyDescent="0.2">
      <c r="A43" t="s">
        <v>181</v>
      </c>
      <c r="C43" t="str">
        <f>VLOOKUP(A43,'2016'!$A$8:$E$76,3,FALSE)</f>
        <v>LP</v>
      </c>
      <c r="D43" t="str">
        <f>VLOOKUP(A43,'2016'!$A$8:$E$76,4,FALSE)</f>
        <v>ARTHUR RIMBAUD</v>
      </c>
      <c r="E43" t="str">
        <f>VLOOKUP(A43,'2016'!$A$8:$E$76,5,FALSE)</f>
        <v>RIBECOURT-DRESLINCOURT</v>
      </c>
      <c r="F43">
        <v>43.8</v>
      </c>
      <c r="G43">
        <v>0</v>
      </c>
      <c r="H43">
        <v>0</v>
      </c>
      <c r="I43">
        <v>45.7</v>
      </c>
      <c r="J43">
        <v>0</v>
      </c>
      <c r="K43">
        <v>0</v>
      </c>
      <c r="L43">
        <v>10.199999999999999</v>
      </c>
      <c r="M43">
        <v>5</v>
      </c>
      <c r="N43">
        <v>49</v>
      </c>
      <c r="O43">
        <v>61.2</v>
      </c>
      <c r="P43">
        <v>30</v>
      </c>
      <c r="Q43">
        <v>49</v>
      </c>
      <c r="R43">
        <v>8.5</v>
      </c>
      <c r="S43">
        <v>0</v>
      </c>
      <c r="T43">
        <v>0</v>
      </c>
      <c r="U43">
        <v>11</v>
      </c>
      <c r="V43">
        <v>0</v>
      </c>
      <c r="W43">
        <v>0</v>
      </c>
      <c r="X43">
        <v>61.8</v>
      </c>
      <c r="Y43">
        <v>270</v>
      </c>
      <c r="Z43">
        <v>437</v>
      </c>
      <c r="AA43">
        <v>401</v>
      </c>
      <c r="AB43">
        <v>0</v>
      </c>
      <c r="AC43">
        <v>0</v>
      </c>
      <c r="AM43">
        <v>17.28</v>
      </c>
      <c r="AN43">
        <v>13323</v>
      </c>
      <c r="AO43">
        <v>771</v>
      </c>
      <c r="AP43">
        <v>1.95</v>
      </c>
      <c r="AQ43">
        <v>804</v>
      </c>
      <c r="AR43">
        <v>413</v>
      </c>
      <c r="AS43">
        <v>29.4</v>
      </c>
      <c r="AT43">
        <v>118</v>
      </c>
      <c r="AU43">
        <v>401</v>
      </c>
      <c r="AV43">
        <v>8.5</v>
      </c>
      <c r="AW43">
        <v>4</v>
      </c>
      <c r="AX43">
        <v>47</v>
      </c>
      <c r="AY43">
        <v>0</v>
      </c>
      <c r="AZ43">
        <v>0</v>
      </c>
      <c r="BA43">
        <v>109</v>
      </c>
      <c r="BB43">
        <v>6.5</v>
      </c>
      <c r="BC43">
        <v>9</v>
      </c>
      <c r="BD43">
        <v>139</v>
      </c>
      <c r="BE43">
        <v>81</v>
      </c>
      <c r="BF43">
        <v>0</v>
      </c>
      <c r="BG43">
        <v>0</v>
      </c>
      <c r="BH43">
        <v>12</v>
      </c>
      <c r="BI43">
        <v>0</v>
      </c>
      <c r="BJ43">
        <v>0</v>
      </c>
      <c r="BK43">
        <v>54</v>
      </c>
      <c r="BL43">
        <v>0</v>
      </c>
      <c r="BM43">
        <v>0</v>
      </c>
      <c r="BN43">
        <v>0</v>
      </c>
      <c r="BO43">
        <v>0</v>
      </c>
      <c r="BP43">
        <v>0</v>
      </c>
      <c r="BW43">
        <v>9.5</v>
      </c>
      <c r="BX43">
        <v>4</v>
      </c>
      <c r="BY43">
        <v>42</v>
      </c>
      <c r="BZ43">
        <v>18.8</v>
      </c>
      <c r="CA43">
        <v>18</v>
      </c>
      <c r="CB43">
        <v>96</v>
      </c>
      <c r="CC43">
        <v>0</v>
      </c>
      <c r="CD43">
        <v>0</v>
      </c>
      <c r="CE43">
        <v>35</v>
      </c>
      <c r="CF43">
        <v>10.4</v>
      </c>
      <c r="CG43">
        <v>10</v>
      </c>
      <c r="CH43">
        <v>96</v>
      </c>
      <c r="CI43">
        <v>83</v>
      </c>
      <c r="CJ43">
        <v>79</v>
      </c>
      <c r="CK43">
        <v>95</v>
      </c>
      <c r="CL43">
        <v>3</v>
      </c>
      <c r="CM43">
        <v>0</v>
      </c>
      <c r="CN43">
        <v>0</v>
      </c>
      <c r="CO43">
        <v>77</v>
      </c>
      <c r="CP43">
        <v>37</v>
      </c>
      <c r="CQ43">
        <v>48</v>
      </c>
      <c r="CR43">
        <v>4</v>
      </c>
      <c r="CS43">
        <v>0</v>
      </c>
      <c r="CT43">
        <v>0</v>
      </c>
      <c r="CU43">
        <v>89</v>
      </c>
      <c r="CV43">
        <v>42</v>
      </c>
      <c r="CW43">
        <v>47</v>
      </c>
      <c r="CX43">
        <v>3</v>
      </c>
      <c r="CY43">
        <v>0</v>
      </c>
      <c r="CZ43">
        <v>0</v>
      </c>
      <c r="DA43">
        <v>77.400000000000006</v>
      </c>
      <c r="DB43">
        <v>24</v>
      </c>
      <c r="DC43">
        <v>31</v>
      </c>
      <c r="DJ43">
        <v>61</v>
      </c>
      <c r="DK43">
        <v>0</v>
      </c>
      <c r="DL43">
        <v>0</v>
      </c>
      <c r="DM43">
        <v>37</v>
      </c>
      <c r="DN43">
        <v>0</v>
      </c>
      <c r="DO43">
        <v>0</v>
      </c>
      <c r="DP43">
        <v>58</v>
      </c>
      <c r="DQ43">
        <v>0</v>
      </c>
      <c r="DR43">
        <v>0</v>
      </c>
      <c r="DS43">
        <v>54</v>
      </c>
      <c r="DT43">
        <v>0</v>
      </c>
      <c r="DU43">
        <v>0</v>
      </c>
    </row>
    <row r="44" spans="1:125" x14ac:dyDescent="0.2">
      <c r="A44" t="s">
        <v>182</v>
      </c>
      <c r="C44" t="str">
        <f>VLOOKUP(A44,'2016'!$A$8:$E$76,3,FALSE)</f>
        <v>LP</v>
      </c>
      <c r="D44" t="str">
        <f>VLOOKUP(A44,'2016'!$A$8:$E$76,4,FALSE)</f>
        <v xml:space="preserve">DE LA FORET </v>
      </c>
      <c r="E44" t="str">
        <f>VLOOKUP(A44,'2016'!$A$8:$E$76,5,FALSE)</f>
        <v>CHANTILLY</v>
      </c>
      <c r="F44">
        <v>43.8</v>
      </c>
      <c r="G44">
        <v>0</v>
      </c>
      <c r="H44">
        <v>0</v>
      </c>
      <c r="I44">
        <v>44.1</v>
      </c>
      <c r="J44">
        <v>0</v>
      </c>
      <c r="K44">
        <v>0</v>
      </c>
      <c r="L44">
        <v>14</v>
      </c>
      <c r="M44">
        <v>6</v>
      </c>
      <c r="N44">
        <v>43</v>
      </c>
      <c r="O44">
        <v>41.9</v>
      </c>
      <c r="P44">
        <v>18</v>
      </c>
      <c r="Q44">
        <v>43</v>
      </c>
      <c r="R44">
        <v>8.5</v>
      </c>
      <c r="S44">
        <v>0</v>
      </c>
      <c r="T44">
        <v>0</v>
      </c>
      <c r="U44">
        <v>8.3000000000000007</v>
      </c>
      <c r="V44">
        <v>0</v>
      </c>
      <c r="W44">
        <v>0</v>
      </c>
      <c r="X44">
        <v>52.8</v>
      </c>
      <c r="Y44">
        <v>234</v>
      </c>
      <c r="Z44">
        <v>443</v>
      </c>
      <c r="AA44">
        <v>433</v>
      </c>
      <c r="AB44">
        <v>0</v>
      </c>
      <c r="AC44">
        <v>0</v>
      </c>
      <c r="AM44">
        <v>20.27</v>
      </c>
      <c r="AN44">
        <v>13624</v>
      </c>
      <c r="AO44">
        <v>672</v>
      </c>
      <c r="AP44">
        <v>1.74</v>
      </c>
      <c r="AQ44">
        <v>771</v>
      </c>
      <c r="AR44">
        <v>443</v>
      </c>
      <c r="AS44">
        <v>25.6</v>
      </c>
      <c r="AT44">
        <v>111</v>
      </c>
      <c r="AU44">
        <v>433</v>
      </c>
      <c r="AV44">
        <v>8.8000000000000007</v>
      </c>
      <c r="AW44">
        <v>3</v>
      </c>
      <c r="AX44">
        <v>34</v>
      </c>
      <c r="AY44">
        <v>5</v>
      </c>
      <c r="AZ44">
        <v>6</v>
      </c>
      <c r="BA44">
        <v>119</v>
      </c>
      <c r="BB44">
        <v>7.6</v>
      </c>
      <c r="BC44">
        <v>11</v>
      </c>
      <c r="BD44">
        <v>144</v>
      </c>
      <c r="BE44">
        <v>68</v>
      </c>
      <c r="BF44">
        <v>0</v>
      </c>
      <c r="BG44">
        <v>0</v>
      </c>
      <c r="BH44">
        <v>-3</v>
      </c>
      <c r="BI44">
        <v>0</v>
      </c>
      <c r="BJ44">
        <v>0</v>
      </c>
      <c r="BK44">
        <v>47</v>
      </c>
      <c r="BL44">
        <v>0</v>
      </c>
      <c r="BM44">
        <v>0</v>
      </c>
      <c r="BN44">
        <v>-7</v>
      </c>
      <c r="BO44">
        <v>0</v>
      </c>
      <c r="BP44">
        <v>0</v>
      </c>
      <c r="BW44">
        <v>17.100000000000001</v>
      </c>
      <c r="BX44">
        <v>6</v>
      </c>
      <c r="BY44">
        <v>35</v>
      </c>
      <c r="BZ44">
        <v>29.8</v>
      </c>
      <c r="CA44">
        <v>34</v>
      </c>
      <c r="CB44">
        <v>114</v>
      </c>
      <c r="CC44">
        <v>3.2</v>
      </c>
      <c r="CD44">
        <v>1</v>
      </c>
      <c r="CE44">
        <v>31</v>
      </c>
      <c r="CF44">
        <v>7.9</v>
      </c>
      <c r="CG44">
        <v>9</v>
      </c>
      <c r="CH44">
        <v>114</v>
      </c>
      <c r="CI44">
        <v>77</v>
      </c>
      <c r="CJ44">
        <v>82</v>
      </c>
      <c r="CK44">
        <v>106</v>
      </c>
      <c r="CL44">
        <v>-5</v>
      </c>
      <c r="CM44">
        <v>0</v>
      </c>
      <c r="CN44">
        <v>0</v>
      </c>
      <c r="CU44">
        <v>77</v>
      </c>
      <c r="CV44">
        <v>82</v>
      </c>
      <c r="CW44">
        <v>106</v>
      </c>
      <c r="CX44">
        <v>-5</v>
      </c>
      <c r="CY44">
        <v>0</v>
      </c>
      <c r="CZ44">
        <v>0</v>
      </c>
      <c r="DA44">
        <v>74.3</v>
      </c>
      <c r="DB44">
        <v>26</v>
      </c>
      <c r="DC44">
        <v>35</v>
      </c>
    </row>
    <row r="45" spans="1:125" x14ac:dyDescent="0.2">
      <c r="A45" t="s">
        <v>183</v>
      </c>
      <c r="C45" t="str">
        <f>VLOOKUP(A45,'2016'!$A$8:$E$76,3,FALSE)</f>
        <v>LP</v>
      </c>
      <c r="D45" t="str">
        <f>VLOOKUP(A45,'2016'!$A$8:$E$76,4,FALSE)</f>
        <v xml:space="preserve">ANDRE MALRAUX </v>
      </c>
      <c r="E45" t="str">
        <f>VLOOKUP(A45,'2016'!$A$8:$E$76,5,FALSE)</f>
        <v>MONTATAIRE</v>
      </c>
      <c r="F45">
        <v>43.8</v>
      </c>
      <c r="G45">
        <v>0</v>
      </c>
      <c r="H45">
        <v>0</v>
      </c>
      <c r="I45">
        <v>39.9</v>
      </c>
      <c r="J45">
        <v>0</v>
      </c>
      <c r="K45">
        <v>0</v>
      </c>
      <c r="L45">
        <v>18.5</v>
      </c>
      <c r="M45">
        <v>10</v>
      </c>
      <c r="N45">
        <v>54</v>
      </c>
      <c r="O45">
        <v>33.299999999999997</v>
      </c>
      <c r="P45">
        <v>18</v>
      </c>
      <c r="Q45">
        <v>54</v>
      </c>
      <c r="R45">
        <v>8.5</v>
      </c>
      <c r="S45">
        <v>0</v>
      </c>
      <c r="T45">
        <v>0</v>
      </c>
      <c r="U45">
        <v>6</v>
      </c>
      <c r="V45">
        <v>0</v>
      </c>
      <c r="W45">
        <v>0</v>
      </c>
      <c r="X45">
        <v>57.9</v>
      </c>
      <c r="Y45">
        <v>289</v>
      </c>
      <c r="Z45">
        <v>499</v>
      </c>
      <c r="AA45">
        <v>484</v>
      </c>
      <c r="AB45">
        <v>0</v>
      </c>
      <c r="AC45">
        <v>0</v>
      </c>
      <c r="AM45">
        <v>17.39</v>
      </c>
      <c r="AN45">
        <v>16175</v>
      </c>
      <c r="AO45">
        <v>930</v>
      </c>
      <c r="AP45">
        <v>1.92</v>
      </c>
      <c r="AQ45">
        <v>930</v>
      </c>
      <c r="AR45">
        <v>484</v>
      </c>
      <c r="AS45">
        <v>35.700000000000003</v>
      </c>
      <c r="AT45">
        <v>173</v>
      </c>
      <c r="AU45">
        <v>484</v>
      </c>
      <c r="AV45">
        <v>4.3</v>
      </c>
      <c r="AW45">
        <v>1</v>
      </c>
      <c r="AX45">
        <v>23</v>
      </c>
      <c r="AY45">
        <v>0.7</v>
      </c>
      <c r="AZ45">
        <v>1</v>
      </c>
      <c r="BA45">
        <v>145</v>
      </c>
      <c r="BB45">
        <v>3.1</v>
      </c>
      <c r="BC45">
        <v>5</v>
      </c>
      <c r="BD45">
        <v>159</v>
      </c>
      <c r="BE45">
        <v>59</v>
      </c>
      <c r="BF45">
        <v>0</v>
      </c>
      <c r="BG45">
        <v>0</v>
      </c>
      <c r="BH45">
        <v>-11</v>
      </c>
      <c r="BI45">
        <v>0</v>
      </c>
      <c r="BJ45">
        <v>0</v>
      </c>
      <c r="BK45">
        <v>52</v>
      </c>
      <c r="BL45">
        <v>0</v>
      </c>
      <c r="BM45">
        <v>0</v>
      </c>
      <c r="BN45">
        <v>-3</v>
      </c>
      <c r="BO45">
        <v>0</v>
      </c>
      <c r="BP45">
        <v>0</v>
      </c>
      <c r="BW45">
        <v>2.4</v>
      </c>
      <c r="BX45">
        <v>1</v>
      </c>
      <c r="BY45">
        <v>42</v>
      </c>
      <c r="BZ45">
        <v>14.5</v>
      </c>
      <c r="CA45">
        <v>22</v>
      </c>
      <c r="CB45">
        <v>152</v>
      </c>
      <c r="CC45">
        <v>8.6999999999999993</v>
      </c>
      <c r="CD45">
        <v>2</v>
      </c>
      <c r="CE45">
        <v>23</v>
      </c>
      <c r="CF45">
        <v>9.1999999999999993</v>
      </c>
      <c r="CG45">
        <v>14</v>
      </c>
      <c r="CH45">
        <v>152</v>
      </c>
      <c r="CI45">
        <v>73</v>
      </c>
      <c r="CJ45">
        <v>105</v>
      </c>
      <c r="CK45">
        <v>144</v>
      </c>
      <c r="CL45">
        <v>-5</v>
      </c>
      <c r="CM45">
        <v>0</v>
      </c>
      <c r="CN45">
        <v>0</v>
      </c>
      <c r="CU45">
        <v>73</v>
      </c>
      <c r="CV45">
        <v>105</v>
      </c>
      <c r="CW45">
        <v>144</v>
      </c>
      <c r="CX45">
        <v>-5</v>
      </c>
      <c r="CY45">
        <v>0</v>
      </c>
      <c r="CZ45">
        <v>0</v>
      </c>
      <c r="DA45">
        <v>55.9</v>
      </c>
      <c r="DB45">
        <v>19</v>
      </c>
      <c r="DC45">
        <v>34</v>
      </c>
    </row>
    <row r="46" spans="1:125" x14ac:dyDescent="0.2">
      <c r="A46" t="s">
        <v>184</v>
      </c>
      <c r="C46" t="str">
        <f>VLOOKUP(A46,'2016'!$A$8:$E$76,3,FALSE)</f>
        <v>LP</v>
      </c>
      <c r="D46" t="str">
        <f>VLOOKUP(A46,'2016'!$A$8:$E$76,4,FALSE)</f>
        <v xml:space="preserve">JULES VERNE </v>
      </c>
      <c r="E46" t="str">
        <f>VLOOKUP(A46,'2016'!$A$8:$E$76,5,FALSE)</f>
        <v>GRANDVILLIERS</v>
      </c>
      <c r="F46">
        <v>43.8</v>
      </c>
      <c r="G46">
        <v>0</v>
      </c>
      <c r="H46">
        <v>0</v>
      </c>
      <c r="I46">
        <v>42.6</v>
      </c>
      <c r="J46">
        <v>0</v>
      </c>
      <c r="K46">
        <v>0</v>
      </c>
      <c r="L46">
        <v>12.9</v>
      </c>
      <c r="M46">
        <v>4</v>
      </c>
      <c r="N46">
        <v>31</v>
      </c>
      <c r="O46">
        <v>48.4</v>
      </c>
      <c r="P46">
        <v>15</v>
      </c>
      <c r="Q46">
        <v>31</v>
      </c>
      <c r="R46">
        <v>8.5</v>
      </c>
      <c r="S46">
        <v>0</v>
      </c>
      <c r="T46">
        <v>0</v>
      </c>
      <c r="U46">
        <v>8.3000000000000007</v>
      </c>
      <c r="V46">
        <v>0</v>
      </c>
      <c r="W46">
        <v>0</v>
      </c>
      <c r="X46">
        <v>68.099999999999994</v>
      </c>
      <c r="Y46">
        <v>179</v>
      </c>
      <c r="Z46">
        <v>263</v>
      </c>
      <c r="AA46">
        <v>240</v>
      </c>
      <c r="AB46">
        <v>0</v>
      </c>
      <c r="AC46">
        <v>0</v>
      </c>
      <c r="AM46">
        <v>16.03</v>
      </c>
      <c r="AN46">
        <v>7823</v>
      </c>
      <c r="AO46">
        <v>488</v>
      </c>
      <c r="AP46">
        <v>2.14</v>
      </c>
      <c r="AQ46">
        <v>531</v>
      </c>
      <c r="AR46">
        <v>248</v>
      </c>
      <c r="AS46">
        <v>41.3</v>
      </c>
      <c r="AT46">
        <v>99</v>
      </c>
      <c r="AU46">
        <v>240</v>
      </c>
      <c r="AV46">
        <v>4.8</v>
      </c>
      <c r="AW46">
        <v>2</v>
      </c>
      <c r="AX46">
        <v>42</v>
      </c>
      <c r="AY46">
        <v>0</v>
      </c>
      <c r="AZ46">
        <v>0</v>
      </c>
      <c r="BA46">
        <v>55</v>
      </c>
      <c r="BB46">
        <v>1.7</v>
      </c>
      <c r="BC46">
        <v>1</v>
      </c>
      <c r="BD46">
        <v>58</v>
      </c>
      <c r="BE46">
        <v>84</v>
      </c>
      <c r="BF46">
        <v>0</v>
      </c>
      <c r="BG46">
        <v>0</v>
      </c>
      <c r="BH46">
        <v>14</v>
      </c>
      <c r="BI46">
        <v>0</v>
      </c>
      <c r="BJ46">
        <v>0</v>
      </c>
      <c r="BK46">
        <v>68</v>
      </c>
      <c r="BL46">
        <v>0</v>
      </c>
      <c r="BM46">
        <v>0</v>
      </c>
      <c r="BN46">
        <v>8</v>
      </c>
      <c r="BO46">
        <v>0</v>
      </c>
      <c r="BP46">
        <v>0</v>
      </c>
      <c r="BW46">
        <v>13</v>
      </c>
      <c r="BX46">
        <v>3</v>
      </c>
      <c r="BY46">
        <v>23</v>
      </c>
      <c r="BZ46">
        <v>5.5</v>
      </c>
      <c r="CA46">
        <v>3</v>
      </c>
      <c r="CB46">
        <v>55</v>
      </c>
      <c r="CC46">
        <v>0</v>
      </c>
      <c r="CD46">
        <v>0</v>
      </c>
      <c r="CE46">
        <v>36</v>
      </c>
      <c r="CF46">
        <v>0</v>
      </c>
      <c r="CG46">
        <v>0</v>
      </c>
      <c r="CH46">
        <v>55</v>
      </c>
      <c r="CI46">
        <v>91</v>
      </c>
      <c r="CJ46">
        <v>48</v>
      </c>
      <c r="CK46">
        <v>53</v>
      </c>
      <c r="CL46">
        <v>12</v>
      </c>
      <c r="CM46">
        <v>0</v>
      </c>
      <c r="CN46">
        <v>0</v>
      </c>
      <c r="CO46">
        <v>88</v>
      </c>
      <c r="CP46">
        <v>22</v>
      </c>
      <c r="CQ46">
        <v>25</v>
      </c>
      <c r="CR46">
        <v>15</v>
      </c>
      <c r="CS46">
        <v>0</v>
      </c>
      <c r="CT46">
        <v>0</v>
      </c>
      <c r="CU46">
        <v>93</v>
      </c>
      <c r="CV46">
        <v>26</v>
      </c>
      <c r="CW46">
        <v>28</v>
      </c>
      <c r="CX46">
        <v>8</v>
      </c>
      <c r="CY46">
        <v>0</v>
      </c>
      <c r="CZ46">
        <v>0</v>
      </c>
      <c r="DA46">
        <v>97.1</v>
      </c>
      <c r="DB46">
        <v>34</v>
      </c>
      <c r="DC46">
        <v>35</v>
      </c>
      <c r="DJ46">
        <v>40</v>
      </c>
      <c r="DK46">
        <v>0</v>
      </c>
      <c r="DL46">
        <v>0</v>
      </c>
      <c r="DM46">
        <v>30</v>
      </c>
      <c r="DN46">
        <v>0</v>
      </c>
      <c r="DO46">
        <v>0</v>
      </c>
      <c r="DP46">
        <v>30</v>
      </c>
      <c r="DQ46">
        <v>0</v>
      </c>
      <c r="DR46">
        <v>0</v>
      </c>
      <c r="DS46">
        <v>25</v>
      </c>
      <c r="DT46">
        <v>0</v>
      </c>
      <c r="DU46">
        <v>0</v>
      </c>
    </row>
    <row r="47" spans="1:125" x14ac:dyDescent="0.2">
      <c r="A47" t="s">
        <v>185</v>
      </c>
      <c r="C47" t="str">
        <f>VLOOKUP(A47,'2016'!$A$8:$E$76,3,FALSE)</f>
        <v>LP</v>
      </c>
      <c r="D47" t="str">
        <f>VLOOKUP(A47,'2016'!$A$8:$E$76,4,FALSE)</f>
        <v>DE L ACHEULEEN</v>
      </c>
      <c r="E47" t="str">
        <f>VLOOKUP(A47,'2016'!$A$8:$E$76,5,FALSE)</f>
        <v>AMIENS</v>
      </c>
      <c r="F47">
        <v>43.8</v>
      </c>
      <c r="G47">
        <v>0</v>
      </c>
      <c r="H47">
        <v>0</v>
      </c>
      <c r="I47">
        <v>46.6</v>
      </c>
      <c r="J47">
        <v>0</v>
      </c>
      <c r="K47">
        <v>0</v>
      </c>
      <c r="L47">
        <v>9.3000000000000007</v>
      </c>
      <c r="M47">
        <v>8</v>
      </c>
      <c r="N47">
        <v>86</v>
      </c>
      <c r="O47">
        <v>41.9</v>
      </c>
      <c r="P47">
        <v>36</v>
      </c>
      <c r="Q47">
        <v>86</v>
      </c>
      <c r="R47">
        <v>8.5</v>
      </c>
      <c r="S47">
        <v>0</v>
      </c>
      <c r="T47">
        <v>0</v>
      </c>
      <c r="U47">
        <v>9.3000000000000007</v>
      </c>
      <c r="V47">
        <v>0</v>
      </c>
      <c r="W47">
        <v>0</v>
      </c>
      <c r="X47">
        <v>61.1</v>
      </c>
      <c r="Y47">
        <v>407</v>
      </c>
      <c r="Z47">
        <v>666</v>
      </c>
      <c r="AA47">
        <v>631</v>
      </c>
      <c r="AB47">
        <v>0</v>
      </c>
      <c r="AC47">
        <v>0</v>
      </c>
      <c r="AM47">
        <v>17.11</v>
      </c>
      <c r="AN47">
        <v>25876</v>
      </c>
      <c r="AO47">
        <v>1512</v>
      </c>
      <c r="AP47">
        <v>2.36</v>
      </c>
      <c r="AQ47">
        <v>1512</v>
      </c>
      <c r="AR47">
        <v>642</v>
      </c>
      <c r="AS47">
        <v>32.799999999999997</v>
      </c>
      <c r="AT47">
        <v>207</v>
      </c>
      <c r="AU47">
        <v>631</v>
      </c>
      <c r="AV47">
        <v>5.5</v>
      </c>
      <c r="AW47">
        <v>9</v>
      </c>
      <c r="AX47">
        <v>165</v>
      </c>
      <c r="AY47">
        <v>1</v>
      </c>
      <c r="AZ47">
        <v>1</v>
      </c>
      <c r="BA47">
        <v>99</v>
      </c>
      <c r="BB47">
        <v>4.5</v>
      </c>
      <c r="BC47">
        <v>5</v>
      </c>
      <c r="BD47">
        <v>112</v>
      </c>
      <c r="BE47">
        <v>64</v>
      </c>
      <c r="BF47">
        <v>0</v>
      </c>
      <c r="BG47">
        <v>0</v>
      </c>
      <c r="BH47">
        <v>-2</v>
      </c>
      <c r="BI47">
        <v>0</v>
      </c>
      <c r="BJ47">
        <v>0</v>
      </c>
      <c r="BK47">
        <v>38</v>
      </c>
      <c r="BL47">
        <v>0</v>
      </c>
      <c r="BM47">
        <v>0</v>
      </c>
      <c r="BN47">
        <v>-13</v>
      </c>
      <c r="BO47">
        <v>0</v>
      </c>
      <c r="BP47">
        <v>0</v>
      </c>
      <c r="BW47">
        <v>11.7</v>
      </c>
      <c r="BX47">
        <v>9</v>
      </c>
      <c r="BY47">
        <v>77</v>
      </c>
      <c r="BZ47">
        <v>5.6</v>
      </c>
      <c r="CA47">
        <v>5</v>
      </c>
      <c r="CB47">
        <v>90</v>
      </c>
      <c r="CC47">
        <v>17.899999999999999</v>
      </c>
      <c r="CD47">
        <v>28</v>
      </c>
      <c r="CE47">
        <v>156</v>
      </c>
      <c r="CF47">
        <v>8.9</v>
      </c>
      <c r="CG47">
        <v>8</v>
      </c>
      <c r="CH47">
        <v>90</v>
      </c>
      <c r="CI47">
        <v>74</v>
      </c>
      <c r="CJ47">
        <v>64</v>
      </c>
      <c r="CK47">
        <v>86</v>
      </c>
      <c r="CL47">
        <v>-5</v>
      </c>
      <c r="CM47">
        <v>0</v>
      </c>
      <c r="CN47">
        <v>0</v>
      </c>
      <c r="CO47">
        <v>74</v>
      </c>
      <c r="CP47">
        <v>64</v>
      </c>
      <c r="CQ47">
        <v>86</v>
      </c>
      <c r="CR47">
        <v>-5</v>
      </c>
      <c r="CS47">
        <v>0</v>
      </c>
      <c r="CT47">
        <v>0</v>
      </c>
      <c r="DA47">
        <v>82.4</v>
      </c>
      <c r="DB47">
        <v>122</v>
      </c>
      <c r="DC47">
        <v>148</v>
      </c>
      <c r="DJ47">
        <v>96</v>
      </c>
      <c r="DK47">
        <v>0</v>
      </c>
      <c r="DL47">
        <v>0</v>
      </c>
      <c r="DM47">
        <v>54</v>
      </c>
      <c r="DN47">
        <v>0</v>
      </c>
      <c r="DO47">
        <v>0</v>
      </c>
      <c r="DP47">
        <v>198</v>
      </c>
      <c r="DQ47">
        <v>0</v>
      </c>
      <c r="DR47">
        <v>0</v>
      </c>
      <c r="DS47">
        <v>111</v>
      </c>
      <c r="DT47">
        <v>0</v>
      </c>
      <c r="DU47">
        <v>0</v>
      </c>
    </row>
    <row r="48" spans="1:125" x14ac:dyDescent="0.2">
      <c r="A48" s="3" t="s">
        <v>186</v>
      </c>
      <c r="B48" s="3"/>
      <c r="C48" s="3" t="str">
        <f>VLOOKUP(A48,'2016'!$A$8:$E$76,3,FALSE)</f>
        <v>LP</v>
      </c>
      <c r="D48" s="3" t="str">
        <f>VLOOKUP(A48,'2016'!$A$8:$E$76,4,FALSE)</f>
        <v>DU VIMEU</v>
      </c>
      <c r="E48" s="3" t="str">
        <f>VLOOKUP(A48,'2016'!$A$8:$E$76,5,FALSE)</f>
        <v>FRIVILLE-ESCARBOTIN</v>
      </c>
      <c r="F48" s="3">
        <v>43.8</v>
      </c>
      <c r="G48" s="3">
        <v>0</v>
      </c>
      <c r="H48" s="3">
        <v>0</v>
      </c>
      <c r="I48" s="3">
        <v>45.1</v>
      </c>
      <c r="J48" s="3">
        <v>0</v>
      </c>
      <c r="K48" s="3">
        <v>0</v>
      </c>
      <c r="L48" s="3">
        <v>6.5</v>
      </c>
      <c r="M48" s="3">
        <v>4</v>
      </c>
      <c r="N48" s="3">
        <v>62</v>
      </c>
      <c r="O48" s="3">
        <v>46.8</v>
      </c>
      <c r="P48" s="3">
        <v>29</v>
      </c>
      <c r="Q48" s="3">
        <v>62</v>
      </c>
      <c r="R48" s="3">
        <v>8.5</v>
      </c>
      <c r="S48" s="3">
        <v>0</v>
      </c>
      <c r="T48" s="3">
        <v>0</v>
      </c>
      <c r="U48" s="3">
        <v>9.1999999999999993</v>
      </c>
      <c r="V48" s="3">
        <v>0</v>
      </c>
      <c r="W48" s="3">
        <v>0</v>
      </c>
      <c r="X48" s="3">
        <v>68.900000000000006</v>
      </c>
      <c r="Y48" s="3">
        <v>363</v>
      </c>
      <c r="Z48" s="3">
        <v>527</v>
      </c>
      <c r="AA48" s="3">
        <v>512</v>
      </c>
      <c r="AB48" s="3">
        <v>0</v>
      </c>
      <c r="AC48" s="3">
        <v>0</v>
      </c>
      <c r="AD48" s="3"/>
      <c r="AE48" s="3"/>
      <c r="AF48" s="3"/>
      <c r="AG48" s="3"/>
      <c r="AH48" s="3"/>
      <c r="AI48" s="3"/>
      <c r="AJ48" s="3"/>
      <c r="AK48" s="3"/>
      <c r="AL48" s="3"/>
      <c r="AM48" s="3">
        <v>17.829999999999998</v>
      </c>
      <c r="AN48" s="3">
        <v>17506</v>
      </c>
      <c r="AO48" s="3">
        <v>982</v>
      </c>
      <c r="AP48" s="3">
        <v>1.92</v>
      </c>
      <c r="AQ48" s="3">
        <v>982</v>
      </c>
      <c r="AR48" s="3">
        <v>512</v>
      </c>
      <c r="AS48" s="3">
        <v>40.799999999999997</v>
      </c>
      <c r="AT48" s="3">
        <v>209</v>
      </c>
      <c r="AU48" s="3">
        <v>512</v>
      </c>
      <c r="AV48" s="3">
        <v>0</v>
      </c>
      <c r="AW48" s="3">
        <v>0</v>
      </c>
      <c r="AX48" s="3">
        <v>37</v>
      </c>
      <c r="AY48" s="3">
        <v>0.7</v>
      </c>
      <c r="AZ48" s="3">
        <v>1</v>
      </c>
      <c r="BA48" s="3">
        <v>143</v>
      </c>
      <c r="BB48" s="3">
        <v>0.7</v>
      </c>
      <c r="BC48" s="3">
        <v>1</v>
      </c>
      <c r="BD48" s="3">
        <v>151</v>
      </c>
      <c r="BE48" s="3">
        <v>73</v>
      </c>
      <c r="BF48" s="3">
        <v>0</v>
      </c>
      <c r="BG48" s="3">
        <v>0</v>
      </c>
      <c r="BH48" s="3">
        <v>-2</v>
      </c>
      <c r="BI48" s="3">
        <v>0</v>
      </c>
      <c r="BJ48" s="3">
        <v>0</v>
      </c>
      <c r="BK48" s="3">
        <v>65</v>
      </c>
      <c r="BL48" s="3">
        <v>0</v>
      </c>
      <c r="BM48" s="3">
        <v>0</v>
      </c>
      <c r="BN48" s="3">
        <v>1</v>
      </c>
      <c r="BO48" s="3">
        <v>0</v>
      </c>
      <c r="BP48" s="3">
        <v>0</v>
      </c>
      <c r="BQ48" s="3"/>
      <c r="BR48" s="3"/>
      <c r="BS48" s="3"/>
      <c r="BT48" s="3"/>
      <c r="BU48" s="3"/>
      <c r="BV48" s="3"/>
      <c r="BW48" s="3">
        <v>6.1</v>
      </c>
      <c r="BX48" s="3">
        <v>3</v>
      </c>
      <c r="BY48" s="3">
        <v>49</v>
      </c>
      <c r="BZ48" s="3">
        <v>21.5</v>
      </c>
      <c r="CA48" s="3">
        <v>34</v>
      </c>
      <c r="CB48" s="3">
        <v>158</v>
      </c>
      <c r="CC48" s="3">
        <v>0</v>
      </c>
      <c r="CD48" s="3">
        <v>0</v>
      </c>
      <c r="CE48" s="3">
        <v>37</v>
      </c>
      <c r="CF48" s="3">
        <v>5.0999999999999996</v>
      </c>
      <c r="CG48" s="3">
        <v>8</v>
      </c>
      <c r="CH48" s="3">
        <v>158</v>
      </c>
      <c r="CI48" s="3">
        <v>82</v>
      </c>
      <c r="CJ48" s="3">
        <v>126</v>
      </c>
      <c r="CK48" s="3">
        <v>153</v>
      </c>
      <c r="CL48" s="3">
        <v>-1</v>
      </c>
      <c r="CM48" s="3">
        <v>0</v>
      </c>
      <c r="CN48" s="3">
        <v>0</v>
      </c>
      <c r="CO48" s="3">
        <v>59</v>
      </c>
      <c r="CP48" s="3">
        <v>30</v>
      </c>
      <c r="CQ48" s="3">
        <v>51</v>
      </c>
      <c r="CR48" s="3">
        <v>-15</v>
      </c>
      <c r="CS48" s="3">
        <v>0</v>
      </c>
      <c r="CT48" s="3">
        <v>0</v>
      </c>
      <c r="CU48" s="3">
        <v>94</v>
      </c>
      <c r="CV48" s="3">
        <v>96</v>
      </c>
      <c r="CW48" s="3">
        <v>102</v>
      </c>
      <c r="CX48" s="3">
        <v>6</v>
      </c>
      <c r="CY48" s="3">
        <v>0</v>
      </c>
      <c r="CZ48" s="3">
        <v>0</v>
      </c>
      <c r="DA48" s="3">
        <v>77.400000000000006</v>
      </c>
      <c r="DB48" s="3">
        <v>24</v>
      </c>
      <c r="DC48" s="3">
        <v>31</v>
      </c>
      <c r="DD48" s="3"/>
      <c r="DE48" s="3"/>
      <c r="DF48" s="3"/>
      <c r="DG48" s="3"/>
      <c r="DH48" s="3"/>
      <c r="DI48" s="3"/>
      <c r="DJ48" s="3"/>
      <c r="DK48" s="3"/>
      <c r="DL48" s="3"/>
      <c r="DM48" s="3"/>
      <c r="DN48" s="3"/>
      <c r="DO48" s="3"/>
      <c r="DP48" s="3"/>
      <c r="DQ48" s="3"/>
      <c r="DR48" s="3"/>
      <c r="DS48" s="3"/>
      <c r="DT48" s="3"/>
      <c r="DU48" s="3"/>
    </row>
    <row r="49" spans="1:125" x14ac:dyDescent="0.2">
      <c r="A49" t="s">
        <v>187</v>
      </c>
      <c r="C49" t="str">
        <f>VLOOKUP(A49,'2016'!$A$8:$E$76,3,FALSE)</f>
        <v>LP</v>
      </c>
      <c r="D49" t="str">
        <f>VLOOKUP(A49,'2016'!$A$8:$E$76,4,FALSE)</f>
        <v>EDOUARD GAND</v>
      </c>
      <c r="E49" t="str">
        <f>VLOOKUP(A49,'2016'!$A$8:$E$76,5,FALSE)</f>
        <v>AMIENS</v>
      </c>
      <c r="F49">
        <v>43.8</v>
      </c>
      <c r="G49">
        <v>0</v>
      </c>
      <c r="H49">
        <v>0</v>
      </c>
      <c r="I49">
        <v>45.4</v>
      </c>
      <c r="J49">
        <v>0</v>
      </c>
      <c r="K49">
        <v>0</v>
      </c>
      <c r="L49">
        <v>23.7</v>
      </c>
      <c r="M49">
        <v>9</v>
      </c>
      <c r="N49">
        <v>38</v>
      </c>
      <c r="O49">
        <v>44.7</v>
      </c>
      <c r="P49">
        <v>17</v>
      </c>
      <c r="Q49">
        <v>38</v>
      </c>
      <c r="R49">
        <v>8.5</v>
      </c>
      <c r="S49">
        <v>0</v>
      </c>
      <c r="T49">
        <v>0</v>
      </c>
      <c r="U49">
        <v>9</v>
      </c>
      <c r="V49">
        <v>0</v>
      </c>
      <c r="W49">
        <v>0</v>
      </c>
      <c r="X49">
        <v>58.4</v>
      </c>
      <c r="Y49">
        <v>181</v>
      </c>
      <c r="Z49">
        <v>310</v>
      </c>
      <c r="AA49">
        <v>310</v>
      </c>
      <c r="AB49">
        <v>0</v>
      </c>
      <c r="AC49">
        <v>0</v>
      </c>
      <c r="AM49">
        <v>17</v>
      </c>
      <c r="AN49">
        <v>9233</v>
      </c>
      <c r="AO49">
        <v>543</v>
      </c>
      <c r="AP49">
        <v>2.12</v>
      </c>
      <c r="AQ49">
        <v>657</v>
      </c>
      <c r="AR49">
        <v>310</v>
      </c>
      <c r="AS49">
        <v>44.2</v>
      </c>
      <c r="AT49">
        <v>137</v>
      </c>
      <c r="AU49">
        <v>310</v>
      </c>
      <c r="AV49">
        <v>0</v>
      </c>
      <c r="AW49">
        <v>0</v>
      </c>
      <c r="AX49">
        <v>37</v>
      </c>
      <c r="AY49">
        <v>4</v>
      </c>
      <c r="AZ49">
        <v>4</v>
      </c>
      <c r="BA49">
        <v>99</v>
      </c>
      <c r="BB49">
        <v>4.0999999999999996</v>
      </c>
      <c r="BC49">
        <v>3</v>
      </c>
      <c r="BD49">
        <v>73</v>
      </c>
      <c r="BE49">
        <v>72</v>
      </c>
      <c r="BF49">
        <v>0</v>
      </c>
      <c r="BG49">
        <v>0</v>
      </c>
      <c r="BH49">
        <v>-3</v>
      </c>
      <c r="BI49">
        <v>0</v>
      </c>
      <c r="BJ49">
        <v>0</v>
      </c>
      <c r="BK49">
        <v>58</v>
      </c>
      <c r="BL49">
        <v>0</v>
      </c>
      <c r="BM49">
        <v>0</v>
      </c>
      <c r="BN49">
        <v>-5</v>
      </c>
      <c r="BO49">
        <v>0</v>
      </c>
      <c r="BP49">
        <v>0</v>
      </c>
      <c r="BW49">
        <v>3.3</v>
      </c>
      <c r="BX49">
        <v>1</v>
      </c>
      <c r="BY49">
        <v>30</v>
      </c>
      <c r="BZ49">
        <v>4.4000000000000004</v>
      </c>
      <c r="CA49">
        <v>4</v>
      </c>
      <c r="CB49">
        <v>90</v>
      </c>
      <c r="CC49">
        <v>3.8</v>
      </c>
      <c r="CD49">
        <v>1</v>
      </c>
      <c r="CE49">
        <v>26</v>
      </c>
      <c r="CF49">
        <v>5.6</v>
      </c>
      <c r="CG49">
        <v>5</v>
      </c>
      <c r="CH49">
        <v>90</v>
      </c>
      <c r="CI49">
        <v>85</v>
      </c>
      <c r="CJ49">
        <v>76</v>
      </c>
      <c r="CK49">
        <v>89</v>
      </c>
      <c r="CL49">
        <v>-2</v>
      </c>
      <c r="CM49">
        <v>0</v>
      </c>
      <c r="CN49">
        <v>0</v>
      </c>
      <c r="CU49">
        <v>85</v>
      </c>
      <c r="CV49">
        <v>76</v>
      </c>
      <c r="CW49">
        <v>89</v>
      </c>
      <c r="CX49">
        <v>-2</v>
      </c>
      <c r="CY49">
        <v>0</v>
      </c>
      <c r="CZ49">
        <v>0</v>
      </c>
      <c r="DA49">
        <v>78.599999999999994</v>
      </c>
      <c r="DB49">
        <v>33</v>
      </c>
      <c r="DC49">
        <v>42</v>
      </c>
    </row>
    <row r="50" spans="1:125" x14ac:dyDescent="0.2">
      <c r="A50" t="s">
        <v>188</v>
      </c>
      <c r="C50" t="str">
        <f>VLOOKUP(A50,'2016'!$A$8:$E$76,3,FALSE)</f>
        <v>LP</v>
      </c>
      <c r="D50" t="str">
        <f>VLOOKUP(A50,'2016'!$A$8:$E$76,4,FALSE)</f>
        <v>BOUCHER DE PERTHES</v>
      </c>
      <c r="E50" t="str">
        <f>VLOOKUP(A50,'2016'!$A$8:$E$76,5,FALSE)</f>
        <v>ABBEVILLE</v>
      </c>
      <c r="F50">
        <v>43.8</v>
      </c>
      <c r="G50">
        <v>0</v>
      </c>
      <c r="H50">
        <v>0</v>
      </c>
      <c r="I50">
        <v>44.9</v>
      </c>
      <c r="J50">
        <v>0</v>
      </c>
      <c r="K50">
        <v>0</v>
      </c>
      <c r="L50">
        <v>14.3</v>
      </c>
      <c r="M50">
        <v>11</v>
      </c>
      <c r="N50">
        <v>77</v>
      </c>
      <c r="O50">
        <v>46.8</v>
      </c>
      <c r="P50">
        <v>36</v>
      </c>
      <c r="Q50">
        <v>77</v>
      </c>
      <c r="R50">
        <v>8.5</v>
      </c>
      <c r="S50">
        <v>0</v>
      </c>
      <c r="T50">
        <v>0</v>
      </c>
      <c r="U50">
        <v>10.199999999999999</v>
      </c>
      <c r="V50">
        <v>0</v>
      </c>
      <c r="W50">
        <v>0</v>
      </c>
      <c r="X50">
        <v>66.7</v>
      </c>
      <c r="Y50">
        <v>503</v>
      </c>
      <c r="Z50">
        <v>754</v>
      </c>
      <c r="AA50">
        <v>743</v>
      </c>
      <c r="AB50">
        <v>0</v>
      </c>
      <c r="AC50">
        <v>0</v>
      </c>
      <c r="AM50">
        <v>18.8</v>
      </c>
      <c r="AN50">
        <v>25339</v>
      </c>
      <c r="AO50">
        <v>1348</v>
      </c>
      <c r="AP50">
        <v>1.88</v>
      </c>
      <c r="AQ50">
        <v>1419</v>
      </c>
      <c r="AR50">
        <v>754</v>
      </c>
      <c r="AS50">
        <v>37.1</v>
      </c>
      <c r="AT50">
        <v>276</v>
      </c>
      <c r="AU50">
        <v>743</v>
      </c>
      <c r="AV50">
        <v>0</v>
      </c>
      <c r="AW50">
        <v>0</v>
      </c>
      <c r="AX50">
        <v>57</v>
      </c>
      <c r="AY50">
        <v>1.5</v>
      </c>
      <c r="AZ50">
        <v>3</v>
      </c>
      <c r="BA50">
        <v>205</v>
      </c>
      <c r="BB50">
        <v>3.8</v>
      </c>
      <c r="BC50">
        <v>9</v>
      </c>
      <c r="BD50">
        <v>236</v>
      </c>
      <c r="BE50">
        <v>71</v>
      </c>
      <c r="BF50">
        <v>0</v>
      </c>
      <c r="BG50">
        <v>0</v>
      </c>
      <c r="BH50">
        <v>-3</v>
      </c>
      <c r="BI50">
        <v>0</v>
      </c>
      <c r="BJ50">
        <v>0</v>
      </c>
      <c r="BK50">
        <v>61</v>
      </c>
      <c r="BL50">
        <v>0</v>
      </c>
      <c r="BM50">
        <v>0</v>
      </c>
      <c r="BN50">
        <v>0</v>
      </c>
      <c r="BO50">
        <v>0</v>
      </c>
      <c r="BP50">
        <v>0</v>
      </c>
      <c r="BW50">
        <v>5.6</v>
      </c>
      <c r="BX50">
        <v>4</v>
      </c>
      <c r="BY50">
        <v>72</v>
      </c>
      <c r="BZ50">
        <v>16.100000000000001</v>
      </c>
      <c r="CA50">
        <v>32</v>
      </c>
      <c r="CB50">
        <v>199</v>
      </c>
      <c r="CC50">
        <v>4.4000000000000004</v>
      </c>
      <c r="CD50">
        <v>2</v>
      </c>
      <c r="CE50">
        <v>45</v>
      </c>
      <c r="CF50">
        <v>7</v>
      </c>
      <c r="CG50">
        <v>14</v>
      </c>
      <c r="CH50">
        <v>199</v>
      </c>
      <c r="CI50">
        <v>77</v>
      </c>
      <c r="CJ50">
        <v>148</v>
      </c>
      <c r="CK50">
        <v>192</v>
      </c>
      <c r="CL50">
        <v>-6</v>
      </c>
      <c r="CM50">
        <v>0</v>
      </c>
      <c r="CN50">
        <v>0</v>
      </c>
      <c r="CO50">
        <v>71</v>
      </c>
      <c r="CP50">
        <v>60</v>
      </c>
      <c r="CQ50">
        <v>85</v>
      </c>
      <c r="CR50">
        <v>-5</v>
      </c>
      <c r="CS50">
        <v>0</v>
      </c>
      <c r="CT50">
        <v>0</v>
      </c>
      <c r="CU50">
        <v>82</v>
      </c>
      <c r="CV50">
        <v>88</v>
      </c>
      <c r="CW50">
        <v>107</v>
      </c>
      <c r="CX50">
        <v>-6</v>
      </c>
      <c r="CY50">
        <v>0</v>
      </c>
      <c r="CZ50">
        <v>0</v>
      </c>
      <c r="DA50">
        <v>83.3</v>
      </c>
      <c r="DB50">
        <v>35</v>
      </c>
      <c r="DC50">
        <v>42</v>
      </c>
    </row>
    <row r="51" spans="1:125" x14ac:dyDescent="0.2">
      <c r="A51" t="s">
        <v>189</v>
      </c>
      <c r="C51" t="str">
        <f>VLOOKUP(A51,'2016'!$A$8:$E$76,3,FALSE)</f>
        <v>LP</v>
      </c>
      <c r="D51" t="str">
        <f>VLOOKUP(A51,'2016'!$A$8:$E$76,4,FALSE)</f>
        <v xml:space="preserve">DE L AUTHIE </v>
      </c>
      <c r="E51" t="str">
        <f>VLOOKUP(A51,'2016'!$A$8:$E$76,5,FALSE)</f>
        <v>DOULLENS</v>
      </c>
      <c r="F51">
        <v>43.8</v>
      </c>
      <c r="G51">
        <v>0</v>
      </c>
      <c r="H51">
        <v>0</v>
      </c>
      <c r="I51">
        <v>41.8</v>
      </c>
      <c r="J51">
        <v>0</v>
      </c>
      <c r="K51">
        <v>0</v>
      </c>
      <c r="L51">
        <v>20.9</v>
      </c>
      <c r="M51">
        <v>9</v>
      </c>
      <c r="N51">
        <v>43</v>
      </c>
      <c r="O51">
        <v>32.6</v>
      </c>
      <c r="P51">
        <v>14</v>
      </c>
      <c r="Q51">
        <v>43</v>
      </c>
      <c r="R51">
        <v>8.5</v>
      </c>
      <c r="S51">
        <v>0</v>
      </c>
      <c r="T51">
        <v>0</v>
      </c>
      <c r="U51">
        <v>7.9</v>
      </c>
      <c r="V51">
        <v>0</v>
      </c>
      <c r="W51">
        <v>0</v>
      </c>
      <c r="X51">
        <v>71.8</v>
      </c>
      <c r="Y51">
        <v>249</v>
      </c>
      <c r="Z51">
        <v>347</v>
      </c>
      <c r="AA51">
        <v>335</v>
      </c>
      <c r="AB51">
        <v>0</v>
      </c>
      <c r="AC51">
        <v>0</v>
      </c>
      <c r="AM51">
        <v>17.04</v>
      </c>
      <c r="AN51">
        <v>11943</v>
      </c>
      <c r="AO51">
        <v>701</v>
      </c>
      <c r="AP51">
        <v>2.09</v>
      </c>
      <c r="AQ51">
        <v>701</v>
      </c>
      <c r="AR51">
        <v>335</v>
      </c>
      <c r="AS51">
        <v>35.200000000000003</v>
      </c>
      <c r="AT51">
        <v>118</v>
      </c>
      <c r="AU51">
        <v>335</v>
      </c>
      <c r="AV51">
        <v>3</v>
      </c>
      <c r="AW51">
        <v>1</v>
      </c>
      <c r="AX51">
        <v>33</v>
      </c>
      <c r="AY51">
        <v>2.2000000000000002</v>
      </c>
      <c r="AZ51">
        <v>2</v>
      </c>
      <c r="BA51">
        <v>90</v>
      </c>
      <c r="BB51">
        <v>3.2</v>
      </c>
      <c r="BC51">
        <v>3</v>
      </c>
      <c r="BD51">
        <v>94</v>
      </c>
      <c r="BE51">
        <v>64</v>
      </c>
      <c r="BF51">
        <v>0</v>
      </c>
      <c r="BG51">
        <v>0</v>
      </c>
      <c r="BH51">
        <v>-6</v>
      </c>
      <c r="BI51">
        <v>0</v>
      </c>
      <c r="BJ51">
        <v>0</v>
      </c>
      <c r="BK51">
        <v>59</v>
      </c>
      <c r="BL51">
        <v>0</v>
      </c>
      <c r="BM51">
        <v>0</v>
      </c>
      <c r="BN51">
        <v>1</v>
      </c>
      <c r="BO51">
        <v>0</v>
      </c>
      <c r="BP51">
        <v>0</v>
      </c>
      <c r="BW51">
        <v>11.4</v>
      </c>
      <c r="BX51">
        <v>4</v>
      </c>
      <c r="BY51">
        <v>35</v>
      </c>
      <c r="BZ51">
        <v>14.9</v>
      </c>
      <c r="CA51">
        <v>13</v>
      </c>
      <c r="CB51">
        <v>87</v>
      </c>
      <c r="CC51">
        <v>5.6</v>
      </c>
      <c r="CD51">
        <v>1</v>
      </c>
      <c r="CE51">
        <v>18</v>
      </c>
      <c r="CF51">
        <v>9.1999999999999993</v>
      </c>
      <c r="CG51">
        <v>8</v>
      </c>
      <c r="CH51">
        <v>87</v>
      </c>
      <c r="CI51">
        <v>76</v>
      </c>
      <c r="CJ51">
        <v>62</v>
      </c>
      <c r="CK51">
        <v>82</v>
      </c>
      <c r="CL51">
        <v>-5</v>
      </c>
      <c r="CM51">
        <v>0</v>
      </c>
      <c r="CN51">
        <v>0</v>
      </c>
      <c r="CO51">
        <v>71</v>
      </c>
      <c r="CP51">
        <v>20</v>
      </c>
      <c r="CQ51">
        <v>28</v>
      </c>
      <c r="CR51">
        <v>1</v>
      </c>
      <c r="CS51">
        <v>0</v>
      </c>
      <c r="CT51">
        <v>0</v>
      </c>
      <c r="CU51">
        <v>78</v>
      </c>
      <c r="CV51">
        <v>42</v>
      </c>
      <c r="CW51">
        <v>54</v>
      </c>
      <c r="CX51">
        <v>-9</v>
      </c>
      <c r="CY51">
        <v>0</v>
      </c>
      <c r="CZ51">
        <v>0</v>
      </c>
      <c r="DA51">
        <v>81.5</v>
      </c>
      <c r="DB51">
        <v>22</v>
      </c>
      <c r="DC51">
        <v>27</v>
      </c>
    </row>
    <row r="52" spans="1:125" x14ac:dyDescent="0.2">
      <c r="A52" t="s">
        <v>190</v>
      </c>
      <c r="C52" t="str">
        <f>VLOOKUP(A52,'2016'!$A$8:$E$76,3,FALSE)</f>
        <v>LP</v>
      </c>
      <c r="D52" t="str">
        <f>VLOOKUP(A52,'2016'!$A$8:$E$76,4,FALSE)</f>
        <v xml:space="preserve">MONTAIGNE </v>
      </c>
      <c r="E52" t="str">
        <f>VLOOKUP(A52,'2016'!$A$8:$E$76,5,FALSE)</f>
        <v>AMIENS</v>
      </c>
      <c r="F52">
        <v>43.8</v>
      </c>
      <c r="G52">
        <v>0</v>
      </c>
      <c r="H52">
        <v>0</v>
      </c>
      <c r="I52">
        <v>46.4</v>
      </c>
      <c r="J52">
        <v>0</v>
      </c>
      <c r="K52">
        <v>0</v>
      </c>
      <c r="L52">
        <v>13.7</v>
      </c>
      <c r="M52">
        <v>7</v>
      </c>
      <c r="N52">
        <v>51</v>
      </c>
      <c r="O52">
        <v>47.1</v>
      </c>
      <c r="P52">
        <v>24</v>
      </c>
      <c r="Q52">
        <v>51</v>
      </c>
      <c r="R52">
        <v>8.5</v>
      </c>
      <c r="S52">
        <v>0</v>
      </c>
      <c r="T52">
        <v>0</v>
      </c>
      <c r="U52">
        <v>8.9</v>
      </c>
      <c r="V52">
        <v>0</v>
      </c>
      <c r="W52">
        <v>0</v>
      </c>
      <c r="X52">
        <v>67.2</v>
      </c>
      <c r="Y52">
        <v>223</v>
      </c>
      <c r="Z52">
        <v>332</v>
      </c>
      <c r="AA52">
        <v>317</v>
      </c>
      <c r="AB52">
        <v>0</v>
      </c>
      <c r="AC52">
        <v>0</v>
      </c>
      <c r="AM52">
        <v>16.89</v>
      </c>
      <c r="AN52">
        <v>15017</v>
      </c>
      <c r="AO52">
        <v>889</v>
      </c>
      <c r="AP52">
        <v>2.8</v>
      </c>
      <c r="AQ52">
        <v>889</v>
      </c>
      <c r="AR52">
        <v>317</v>
      </c>
      <c r="AS52">
        <v>31.9</v>
      </c>
      <c r="AT52">
        <v>101</v>
      </c>
      <c r="AU52">
        <v>317</v>
      </c>
      <c r="AV52">
        <v>0</v>
      </c>
      <c r="AW52">
        <v>0</v>
      </c>
      <c r="AX52">
        <v>28</v>
      </c>
      <c r="AY52">
        <v>4</v>
      </c>
      <c r="AZ52">
        <v>3</v>
      </c>
      <c r="BA52">
        <v>75</v>
      </c>
      <c r="BB52">
        <v>2.2000000000000002</v>
      </c>
      <c r="BC52">
        <v>2</v>
      </c>
      <c r="BD52">
        <v>93</v>
      </c>
      <c r="BE52">
        <v>64</v>
      </c>
      <c r="BF52">
        <v>0</v>
      </c>
      <c r="BG52">
        <v>0</v>
      </c>
      <c r="BH52">
        <v>-4</v>
      </c>
      <c r="BI52">
        <v>0</v>
      </c>
      <c r="BJ52">
        <v>0</v>
      </c>
      <c r="BK52">
        <v>53</v>
      </c>
      <c r="BL52">
        <v>0</v>
      </c>
      <c r="BM52">
        <v>0</v>
      </c>
      <c r="BN52">
        <v>1</v>
      </c>
      <c r="BO52">
        <v>0</v>
      </c>
      <c r="BP52">
        <v>0</v>
      </c>
      <c r="BW52">
        <v>11.6</v>
      </c>
      <c r="BX52">
        <v>5</v>
      </c>
      <c r="BY52">
        <v>43</v>
      </c>
      <c r="BZ52">
        <v>13.9</v>
      </c>
      <c r="CA52">
        <v>10</v>
      </c>
      <c r="CB52">
        <v>72</v>
      </c>
      <c r="CC52">
        <v>0</v>
      </c>
      <c r="CD52">
        <v>0</v>
      </c>
      <c r="CE52">
        <v>24</v>
      </c>
      <c r="CF52">
        <v>11.1</v>
      </c>
      <c r="CG52">
        <v>8</v>
      </c>
      <c r="CH52">
        <v>72</v>
      </c>
      <c r="CI52">
        <v>72</v>
      </c>
      <c r="CJ52">
        <v>50</v>
      </c>
      <c r="CK52">
        <v>69</v>
      </c>
      <c r="CL52">
        <v>-6</v>
      </c>
      <c r="CM52">
        <v>0</v>
      </c>
      <c r="CN52">
        <v>0</v>
      </c>
      <c r="CO52">
        <v>74</v>
      </c>
      <c r="CP52">
        <v>25</v>
      </c>
      <c r="CQ52">
        <v>34</v>
      </c>
      <c r="CR52">
        <v>3</v>
      </c>
      <c r="CS52">
        <v>0</v>
      </c>
      <c r="CT52">
        <v>0</v>
      </c>
      <c r="CU52">
        <v>71</v>
      </c>
      <c r="CV52">
        <v>25</v>
      </c>
      <c r="CW52">
        <v>35</v>
      </c>
      <c r="CX52">
        <v>-14</v>
      </c>
      <c r="CY52">
        <v>0</v>
      </c>
      <c r="CZ52">
        <v>0</v>
      </c>
      <c r="DA52">
        <v>87</v>
      </c>
      <c r="DB52">
        <v>80</v>
      </c>
      <c r="DC52">
        <v>92</v>
      </c>
    </row>
    <row r="53" spans="1:125" x14ac:dyDescent="0.2">
      <c r="A53" t="s">
        <v>191</v>
      </c>
      <c r="C53" t="str">
        <f>VLOOKUP(A53,'2016'!$A$8:$E$76,3,FALSE)</f>
        <v>LP</v>
      </c>
      <c r="D53" t="str">
        <f>VLOOKUP(A53,'2016'!$A$8:$E$76,4,FALSE)</f>
        <v>J C ATHANASE PELTIER</v>
      </c>
      <c r="E53" t="str">
        <f>VLOOKUP(A53,'2016'!$A$8:$E$76,5,FALSE)</f>
        <v>HAM</v>
      </c>
      <c r="F53">
        <v>43.8</v>
      </c>
      <c r="G53">
        <v>0</v>
      </c>
      <c r="H53">
        <v>0</v>
      </c>
      <c r="I53">
        <v>39.299999999999997</v>
      </c>
      <c r="J53">
        <v>0</v>
      </c>
      <c r="K53">
        <v>0</v>
      </c>
      <c r="L53">
        <v>22.4</v>
      </c>
      <c r="M53">
        <v>11</v>
      </c>
      <c r="N53">
        <v>49</v>
      </c>
      <c r="O53">
        <v>18.399999999999999</v>
      </c>
      <c r="P53">
        <v>9</v>
      </c>
      <c r="Q53">
        <v>49</v>
      </c>
      <c r="R53">
        <v>8.5</v>
      </c>
      <c r="S53">
        <v>0</v>
      </c>
      <c r="T53">
        <v>0</v>
      </c>
      <c r="U53">
        <v>4</v>
      </c>
      <c r="V53">
        <v>0</v>
      </c>
      <c r="W53">
        <v>0</v>
      </c>
      <c r="X53">
        <v>74.2</v>
      </c>
      <c r="Y53">
        <v>279</v>
      </c>
      <c r="Z53">
        <v>376</v>
      </c>
      <c r="AA53">
        <v>348</v>
      </c>
      <c r="AB53">
        <v>0</v>
      </c>
      <c r="AC53">
        <v>0</v>
      </c>
      <c r="AM53">
        <v>15.56</v>
      </c>
      <c r="AN53">
        <v>12061</v>
      </c>
      <c r="AO53">
        <v>775</v>
      </c>
      <c r="AP53">
        <v>2.2000000000000002</v>
      </c>
      <c r="AQ53">
        <v>796</v>
      </c>
      <c r="AR53">
        <v>361</v>
      </c>
      <c r="AS53">
        <v>42.8</v>
      </c>
      <c r="AT53">
        <v>149</v>
      </c>
      <c r="AU53">
        <v>348</v>
      </c>
      <c r="AV53">
        <v>2.6</v>
      </c>
      <c r="AW53">
        <v>1</v>
      </c>
      <c r="AX53">
        <v>38</v>
      </c>
      <c r="AY53">
        <v>6.4</v>
      </c>
      <c r="AZ53">
        <v>6</v>
      </c>
      <c r="BA53">
        <v>94</v>
      </c>
      <c r="BB53">
        <v>1.8</v>
      </c>
      <c r="BC53">
        <v>2</v>
      </c>
      <c r="BD53">
        <v>109</v>
      </c>
      <c r="BE53">
        <v>65</v>
      </c>
      <c r="BF53">
        <v>0</v>
      </c>
      <c r="BG53">
        <v>0</v>
      </c>
      <c r="BH53">
        <v>-4</v>
      </c>
      <c r="BI53">
        <v>0</v>
      </c>
      <c r="BJ53">
        <v>0</v>
      </c>
      <c r="BK53">
        <v>49</v>
      </c>
      <c r="BL53">
        <v>0</v>
      </c>
      <c r="BM53">
        <v>0</v>
      </c>
      <c r="BN53">
        <v>-8</v>
      </c>
      <c r="BO53">
        <v>0</v>
      </c>
      <c r="BP53">
        <v>0</v>
      </c>
      <c r="BW53">
        <v>17.100000000000001</v>
      </c>
      <c r="BX53">
        <v>7</v>
      </c>
      <c r="BY53">
        <v>41</v>
      </c>
      <c r="BZ53">
        <v>5</v>
      </c>
      <c r="CA53">
        <v>5</v>
      </c>
      <c r="CB53">
        <v>101</v>
      </c>
      <c r="CC53">
        <v>0</v>
      </c>
      <c r="CD53">
        <v>0</v>
      </c>
      <c r="CE53">
        <v>25</v>
      </c>
      <c r="CF53">
        <v>9.9</v>
      </c>
      <c r="CG53">
        <v>10</v>
      </c>
      <c r="CH53">
        <v>101</v>
      </c>
      <c r="CI53">
        <v>76</v>
      </c>
      <c r="CJ53">
        <v>72</v>
      </c>
      <c r="CK53">
        <v>95</v>
      </c>
      <c r="CL53">
        <v>-2</v>
      </c>
      <c r="CM53">
        <v>0</v>
      </c>
      <c r="CN53">
        <v>0</v>
      </c>
      <c r="CO53">
        <v>88</v>
      </c>
      <c r="CP53">
        <v>15</v>
      </c>
      <c r="CQ53">
        <v>17</v>
      </c>
      <c r="CR53">
        <v>26</v>
      </c>
      <c r="CS53">
        <v>0</v>
      </c>
      <c r="CT53">
        <v>0</v>
      </c>
      <c r="CU53">
        <v>73</v>
      </c>
      <c r="CV53">
        <v>57</v>
      </c>
      <c r="CW53">
        <v>78</v>
      </c>
      <c r="CX53">
        <v>-8</v>
      </c>
      <c r="CY53">
        <v>0</v>
      </c>
      <c r="CZ53">
        <v>0</v>
      </c>
      <c r="DA53">
        <v>79.2</v>
      </c>
      <c r="DB53">
        <v>19</v>
      </c>
      <c r="DC53">
        <v>24</v>
      </c>
      <c r="DJ53">
        <v>37</v>
      </c>
      <c r="DK53">
        <v>0</v>
      </c>
      <c r="DL53">
        <v>0</v>
      </c>
      <c r="DM53">
        <v>30</v>
      </c>
      <c r="DN53">
        <v>0</v>
      </c>
      <c r="DO53">
        <v>0</v>
      </c>
      <c r="DP53">
        <v>36</v>
      </c>
      <c r="DQ53">
        <v>0</v>
      </c>
      <c r="DR53">
        <v>0</v>
      </c>
      <c r="DS53">
        <v>28</v>
      </c>
      <c r="DT53">
        <v>0</v>
      </c>
      <c r="DU53">
        <v>0</v>
      </c>
    </row>
    <row r="54" spans="1:125" x14ac:dyDescent="0.2">
      <c r="A54" t="s">
        <v>192</v>
      </c>
      <c r="C54" t="str">
        <f>VLOOKUP(A54,'2016'!$A$8:$E$76,3,FALSE)</f>
        <v>LP</v>
      </c>
      <c r="D54" t="str">
        <f>VLOOKUP(A54,'2016'!$A$8:$E$76,4,FALSE)</f>
        <v>EDOUARD BRANLY</v>
      </c>
      <c r="E54" t="str">
        <f>VLOOKUP(A54,'2016'!$A$8:$E$76,5,FALSE)</f>
        <v>AMIENS</v>
      </c>
      <c r="F54">
        <v>43.8</v>
      </c>
      <c r="G54">
        <v>0</v>
      </c>
      <c r="H54">
        <v>0</v>
      </c>
      <c r="I54">
        <v>45.3</v>
      </c>
      <c r="J54">
        <v>0</v>
      </c>
      <c r="K54">
        <v>0</v>
      </c>
      <c r="L54">
        <v>11.9</v>
      </c>
      <c r="M54">
        <v>5</v>
      </c>
      <c r="N54">
        <v>42</v>
      </c>
      <c r="O54">
        <v>38.1</v>
      </c>
      <c r="P54">
        <v>16</v>
      </c>
      <c r="Q54">
        <v>42</v>
      </c>
      <c r="R54">
        <v>8.5</v>
      </c>
      <c r="S54">
        <v>0</v>
      </c>
      <c r="T54">
        <v>0</v>
      </c>
      <c r="U54">
        <v>7.4</v>
      </c>
      <c r="V54">
        <v>0</v>
      </c>
      <c r="W54">
        <v>0</v>
      </c>
      <c r="X54">
        <v>51.4</v>
      </c>
      <c r="Y54">
        <v>184</v>
      </c>
      <c r="Z54">
        <v>358</v>
      </c>
      <c r="AA54">
        <v>358</v>
      </c>
      <c r="AB54">
        <v>0</v>
      </c>
      <c r="AC54">
        <v>0</v>
      </c>
      <c r="AM54">
        <v>16.63</v>
      </c>
      <c r="AN54">
        <v>11777</v>
      </c>
      <c r="AO54">
        <v>708</v>
      </c>
      <c r="AP54">
        <v>1.98</v>
      </c>
      <c r="AQ54">
        <v>708</v>
      </c>
      <c r="AR54">
        <v>358</v>
      </c>
      <c r="AS54">
        <v>28.2</v>
      </c>
      <c r="AT54">
        <v>101</v>
      </c>
      <c r="AU54">
        <v>358</v>
      </c>
      <c r="AY54">
        <v>2.4</v>
      </c>
      <c r="AZ54">
        <v>3</v>
      </c>
      <c r="BA54">
        <v>126</v>
      </c>
      <c r="BB54">
        <v>3</v>
      </c>
      <c r="BC54">
        <v>4</v>
      </c>
      <c r="BD54">
        <v>132</v>
      </c>
      <c r="BE54">
        <v>57</v>
      </c>
      <c r="BF54">
        <v>0</v>
      </c>
      <c r="BG54">
        <v>0</v>
      </c>
      <c r="BH54">
        <v>-11</v>
      </c>
      <c r="BI54">
        <v>0</v>
      </c>
      <c r="BJ54">
        <v>0</v>
      </c>
      <c r="BK54">
        <v>49</v>
      </c>
      <c r="BL54">
        <v>0</v>
      </c>
      <c r="BM54">
        <v>0</v>
      </c>
      <c r="BN54">
        <v>-6</v>
      </c>
      <c r="BO54">
        <v>0</v>
      </c>
      <c r="BP54">
        <v>0</v>
      </c>
      <c r="BW54">
        <v>12.5</v>
      </c>
      <c r="BX54">
        <v>4</v>
      </c>
      <c r="BY54">
        <v>32</v>
      </c>
      <c r="BZ54">
        <v>31.9</v>
      </c>
      <c r="CA54">
        <v>29</v>
      </c>
      <c r="CB54">
        <v>91</v>
      </c>
      <c r="CF54">
        <v>2.2000000000000002</v>
      </c>
      <c r="CG54">
        <v>2</v>
      </c>
      <c r="CH54">
        <v>91</v>
      </c>
      <c r="CI54">
        <v>82</v>
      </c>
      <c r="CJ54">
        <v>70</v>
      </c>
      <c r="CK54">
        <v>85</v>
      </c>
      <c r="CL54">
        <v>6</v>
      </c>
      <c r="CM54">
        <v>0</v>
      </c>
      <c r="CN54">
        <v>0</v>
      </c>
      <c r="CO54">
        <v>82</v>
      </c>
      <c r="CP54">
        <v>70</v>
      </c>
      <c r="CQ54">
        <v>85</v>
      </c>
      <c r="CR54">
        <v>6</v>
      </c>
      <c r="CS54">
        <v>0</v>
      </c>
      <c r="CT54">
        <v>0</v>
      </c>
    </row>
    <row r="55" spans="1:125" x14ac:dyDescent="0.2">
      <c r="A55" t="s">
        <v>193</v>
      </c>
      <c r="C55" t="str">
        <f>VLOOKUP(A55,'2016'!$A$8:$E$76,3,FALSE)</f>
        <v>LP</v>
      </c>
      <c r="D55" t="str">
        <f>VLOOKUP(A55,'2016'!$A$8:$E$76,4,FALSE)</f>
        <v>PIERRE MENDES FRANCE</v>
      </c>
      <c r="E55" t="str">
        <f>VLOOKUP(A55,'2016'!$A$8:$E$76,5,FALSE)</f>
        <v>PERONNE</v>
      </c>
      <c r="F55">
        <v>43.8</v>
      </c>
      <c r="G55">
        <v>0</v>
      </c>
      <c r="H55">
        <v>0</v>
      </c>
      <c r="I55">
        <v>41.8</v>
      </c>
      <c r="J55">
        <v>0</v>
      </c>
      <c r="K55">
        <v>0</v>
      </c>
      <c r="L55">
        <v>14.3</v>
      </c>
      <c r="M55">
        <v>8</v>
      </c>
      <c r="N55">
        <v>56</v>
      </c>
      <c r="O55">
        <v>35.700000000000003</v>
      </c>
      <c r="P55">
        <v>20</v>
      </c>
      <c r="Q55">
        <v>56</v>
      </c>
      <c r="R55">
        <v>8.5</v>
      </c>
      <c r="S55">
        <v>0</v>
      </c>
      <c r="T55">
        <v>0</v>
      </c>
      <c r="U55">
        <v>8.1</v>
      </c>
      <c r="V55">
        <v>0</v>
      </c>
      <c r="W55">
        <v>0</v>
      </c>
      <c r="X55">
        <v>70.3</v>
      </c>
      <c r="Y55">
        <v>334</v>
      </c>
      <c r="Z55">
        <v>475</v>
      </c>
      <c r="AA55">
        <v>475</v>
      </c>
      <c r="AB55">
        <v>0</v>
      </c>
      <c r="AC55">
        <v>0</v>
      </c>
      <c r="AM55">
        <v>17.100000000000001</v>
      </c>
      <c r="AN55">
        <v>15856</v>
      </c>
      <c r="AO55">
        <v>927</v>
      </c>
      <c r="AP55">
        <v>1.97</v>
      </c>
      <c r="AQ55">
        <v>938</v>
      </c>
      <c r="AR55">
        <v>475</v>
      </c>
      <c r="AS55">
        <v>39.4</v>
      </c>
      <c r="AT55">
        <v>187</v>
      </c>
      <c r="AU55">
        <v>475</v>
      </c>
      <c r="AV55">
        <v>11.6</v>
      </c>
      <c r="AW55">
        <v>5</v>
      </c>
      <c r="AX55">
        <v>43</v>
      </c>
      <c r="AY55">
        <v>7.5</v>
      </c>
      <c r="AZ55">
        <v>10</v>
      </c>
      <c r="BA55">
        <v>134</v>
      </c>
      <c r="BB55">
        <v>9.6999999999999993</v>
      </c>
      <c r="BC55">
        <v>15</v>
      </c>
      <c r="BD55">
        <v>155</v>
      </c>
      <c r="BE55">
        <v>53</v>
      </c>
      <c r="BF55">
        <v>0</v>
      </c>
      <c r="BG55">
        <v>0</v>
      </c>
      <c r="BH55">
        <v>-14</v>
      </c>
      <c r="BI55">
        <v>0</v>
      </c>
      <c r="BJ55">
        <v>0</v>
      </c>
      <c r="BK55">
        <v>41</v>
      </c>
      <c r="BL55">
        <v>0</v>
      </c>
      <c r="BM55">
        <v>0</v>
      </c>
      <c r="BN55">
        <v>-12</v>
      </c>
      <c r="BO55">
        <v>0</v>
      </c>
      <c r="BP55">
        <v>0</v>
      </c>
      <c r="BW55">
        <v>11.9</v>
      </c>
      <c r="BX55">
        <v>5</v>
      </c>
      <c r="BY55">
        <v>42</v>
      </c>
      <c r="BZ55">
        <v>5.3</v>
      </c>
      <c r="CA55">
        <v>6</v>
      </c>
      <c r="CB55">
        <v>114</v>
      </c>
      <c r="CC55">
        <v>3.8</v>
      </c>
      <c r="CD55">
        <v>1</v>
      </c>
      <c r="CE55">
        <v>26</v>
      </c>
      <c r="CF55">
        <v>10.5</v>
      </c>
      <c r="CG55">
        <v>12</v>
      </c>
      <c r="CH55">
        <v>114</v>
      </c>
      <c r="CI55">
        <v>69</v>
      </c>
      <c r="CJ55">
        <v>74</v>
      </c>
      <c r="CK55">
        <v>108</v>
      </c>
      <c r="CL55">
        <v>-8</v>
      </c>
      <c r="CM55">
        <v>0</v>
      </c>
      <c r="CN55">
        <v>0</v>
      </c>
      <c r="CO55">
        <v>58</v>
      </c>
      <c r="CP55">
        <v>23</v>
      </c>
      <c r="CQ55">
        <v>40</v>
      </c>
      <c r="CR55">
        <v>-13</v>
      </c>
      <c r="CS55">
        <v>0</v>
      </c>
      <c r="CT55">
        <v>0</v>
      </c>
      <c r="CU55">
        <v>75</v>
      </c>
      <c r="CV55">
        <v>51</v>
      </c>
      <c r="CW55">
        <v>68</v>
      </c>
      <c r="CX55">
        <v>-6</v>
      </c>
      <c r="CY55">
        <v>0</v>
      </c>
      <c r="CZ55">
        <v>0</v>
      </c>
      <c r="DA55">
        <v>82.6</v>
      </c>
      <c r="DB55">
        <v>38</v>
      </c>
      <c r="DC55">
        <v>46</v>
      </c>
    </row>
    <row r="56" spans="1:125" x14ac:dyDescent="0.2">
      <c r="A56" t="s">
        <v>194</v>
      </c>
      <c r="C56" t="str">
        <f>VLOOKUP(A56,'2016'!$A$8:$E$76,3,FALSE)</f>
        <v>LP</v>
      </c>
      <c r="D56" t="str">
        <f>VLOOKUP(A56,'2016'!$A$8:$E$76,4,FALSE)</f>
        <v>ROMAIN ROLLAND</v>
      </c>
      <c r="E56" t="str">
        <f>VLOOKUP(A56,'2016'!$A$8:$E$76,5,FALSE)</f>
        <v>AMIENS</v>
      </c>
      <c r="F56">
        <v>43.8</v>
      </c>
      <c r="G56">
        <v>0</v>
      </c>
      <c r="H56">
        <v>0</v>
      </c>
      <c r="I56">
        <v>43.1</v>
      </c>
      <c r="J56">
        <v>0</v>
      </c>
      <c r="K56">
        <v>0</v>
      </c>
      <c r="L56">
        <v>14.3</v>
      </c>
      <c r="M56">
        <v>8</v>
      </c>
      <c r="N56">
        <v>56</v>
      </c>
      <c r="O56">
        <v>32.1</v>
      </c>
      <c r="P56">
        <v>18</v>
      </c>
      <c r="Q56">
        <v>56</v>
      </c>
      <c r="R56">
        <v>8.5</v>
      </c>
      <c r="S56">
        <v>0</v>
      </c>
      <c r="T56">
        <v>0</v>
      </c>
      <c r="U56">
        <v>7.4</v>
      </c>
      <c r="V56">
        <v>0</v>
      </c>
      <c r="W56">
        <v>0</v>
      </c>
      <c r="X56">
        <v>58</v>
      </c>
      <c r="Y56">
        <v>296</v>
      </c>
      <c r="Z56">
        <v>510</v>
      </c>
      <c r="AA56">
        <v>496</v>
      </c>
      <c r="AB56">
        <v>0</v>
      </c>
      <c r="AC56">
        <v>0</v>
      </c>
      <c r="AM56">
        <v>17.77</v>
      </c>
      <c r="AN56">
        <v>16315</v>
      </c>
      <c r="AO56">
        <v>918</v>
      </c>
      <c r="AP56">
        <v>1.95</v>
      </c>
      <c r="AQ56">
        <v>965</v>
      </c>
      <c r="AR56">
        <v>496</v>
      </c>
      <c r="AS56">
        <v>40.1</v>
      </c>
      <c r="AT56">
        <v>199</v>
      </c>
      <c r="AU56">
        <v>496</v>
      </c>
      <c r="AV56">
        <v>5.0999999999999996</v>
      </c>
      <c r="AW56">
        <v>2</v>
      </c>
      <c r="AX56">
        <v>39</v>
      </c>
      <c r="AY56">
        <v>4.0999999999999996</v>
      </c>
      <c r="AZ56">
        <v>6</v>
      </c>
      <c r="BA56">
        <v>145</v>
      </c>
      <c r="BB56">
        <v>3</v>
      </c>
      <c r="BC56">
        <v>5</v>
      </c>
      <c r="BD56">
        <v>166</v>
      </c>
      <c r="BE56">
        <v>62</v>
      </c>
      <c r="BF56">
        <v>0</v>
      </c>
      <c r="BG56">
        <v>0</v>
      </c>
      <c r="BH56">
        <v>0</v>
      </c>
      <c r="BI56">
        <v>0</v>
      </c>
      <c r="BJ56">
        <v>0</v>
      </c>
      <c r="BK56">
        <v>46</v>
      </c>
      <c r="BL56">
        <v>0</v>
      </c>
      <c r="BM56">
        <v>0</v>
      </c>
      <c r="BN56">
        <v>-1</v>
      </c>
      <c r="BO56">
        <v>0</v>
      </c>
      <c r="BP56">
        <v>0</v>
      </c>
      <c r="BW56">
        <v>16.3</v>
      </c>
      <c r="BX56">
        <v>8</v>
      </c>
      <c r="BY56">
        <v>49</v>
      </c>
      <c r="BZ56">
        <v>18.8</v>
      </c>
      <c r="CA56">
        <v>15</v>
      </c>
      <c r="CB56">
        <v>80</v>
      </c>
      <c r="CC56">
        <v>6.9</v>
      </c>
      <c r="CD56">
        <v>2</v>
      </c>
      <c r="CE56">
        <v>29</v>
      </c>
      <c r="CF56">
        <v>2.5</v>
      </c>
      <c r="CG56">
        <v>2</v>
      </c>
      <c r="CH56">
        <v>80</v>
      </c>
      <c r="CI56">
        <v>76</v>
      </c>
      <c r="CJ56">
        <v>70</v>
      </c>
      <c r="CK56">
        <v>92</v>
      </c>
      <c r="CL56">
        <v>0</v>
      </c>
      <c r="CM56">
        <v>0</v>
      </c>
      <c r="CN56">
        <v>0</v>
      </c>
      <c r="CU56">
        <v>76</v>
      </c>
      <c r="CV56">
        <v>70</v>
      </c>
      <c r="CW56">
        <v>92</v>
      </c>
      <c r="CX56">
        <v>0</v>
      </c>
      <c r="CY56">
        <v>0</v>
      </c>
      <c r="CZ56">
        <v>0</v>
      </c>
      <c r="DA56">
        <v>84.3</v>
      </c>
      <c r="DB56">
        <v>43</v>
      </c>
      <c r="DC56">
        <v>51</v>
      </c>
    </row>
    <row r="57" spans="1:125" x14ac:dyDescent="0.2">
      <c r="A57" t="s">
        <v>195</v>
      </c>
      <c r="C57" t="str">
        <f>VLOOKUP(A57,'2016'!$A$8:$E$76,3,FALSE)</f>
        <v>LP</v>
      </c>
      <c r="D57" t="str">
        <f>VLOOKUP(A57,'2016'!$A$8:$E$76,4,FALSE)</f>
        <v>ALFRED MANESSIER</v>
      </c>
      <c r="E57" t="str">
        <f>VLOOKUP(A57,'2016'!$A$8:$E$76,5,FALSE)</f>
        <v>FLIXECOURT</v>
      </c>
      <c r="F57">
        <v>43.8</v>
      </c>
      <c r="G57">
        <v>0</v>
      </c>
      <c r="H57">
        <v>0</v>
      </c>
      <c r="I57">
        <v>43</v>
      </c>
      <c r="J57">
        <v>0</v>
      </c>
      <c r="K57">
        <v>0</v>
      </c>
      <c r="L57">
        <v>10.3</v>
      </c>
      <c r="M57">
        <v>3</v>
      </c>
      <c r="N57">
        <v>29</v>
      </c>
      <c r="O57">
        <v>48.3</v>
      </c>
      <c r="P57">
        <v>14</v>
      </c>
      <c r="Q57">
        <v>29</v>
      </c>
      <c r="R57">
        <v>8.5</v>
      </c>
      <c r="S57">
        <v>0</v>
      </c>
      <c r="T57">
        <v>0</v>
      </c>
      <c r="U57">
        <v>8.6999999999999993</v>
      </c>
      <c r="V57">
        <v>0</v>
      </c>
      <c r="W57">
        <v>0</v>
      </c>
      <c r="X57">
        <v>70.7</v>
      </c>
      <c r="Y57">
        <v>145</v>
      </c>
      <c r="Z57">
        <v>205</v>
      </c>
      <c r="AA57">
        <v>205</v>
      </c>
      <c r="AB57">
        <v>0</v>
      </c>
      <c r="AC57">
        <v>0</v>
      </c>
      <c r="AM57">
        <v>22.94</v>
      </c>
      <c r="AN57">
        <v>9864</v>
      </c>
      <c r="AO57">
        <v>430</v>
      </c>
      <c r="AP57">
        <v>2.1</v>
      </c>
      <c r="AQ57">
        <v>430</v>
      </c>
      <c r="AR57">
        <v>205</v>
      </c>
      <c r="AS57">
        <v>44.4</v>
      </c>
      <c r="AT57">
        <v>91</v>
      </c>
      <c r="AU57">
        <v>205</v>
      </c>
      <c r="AV57">
        <v>0</v>
      </c>
      <c r="AW57">
        <v>0</v>
      </c>
      <c r="AX57">
        <v>15</v>
      </c>
      <c r="AY57">
        <v>1.8</v>
      </c>
      <c r="AZ57">
        <v>1</v>
      </c>
      <c r="BA57">
        <v>56</v>
      </c>
      <c r="BB57">
        <v>13.6</v>
      </c>
      <c r="BC57">
        <v>9</v>
      </c>
      <c r="BD57">
        <v>66</v>
      </c>
      <c r="BE57">
        <v>55</v>
      </c>
      <c r="BF57">
        <v>0</v>
      </c>
      <c r="BG57">
        <v>0</v>
      </c>
      <c r="BH57">
        <v>-7</v>
      </c>
      <c r="BI57">
        <v>0</v>
      </c>
      <c r="BJ57">
        <v>0</v>
      </c>
      <c r="BK57">
        <v>48</v>
      </c>
      <c r="BL57">
        <v>0</v>
      </c>
      <c r="BM57">
        <v>0</v>
      </c>
      <c r="BN57">
        <v>-2</v>
      </c>
      <c r="BO57">
        <v>0</v>
      </c>
      <c r="BP57">
        <v>0</v>
      </c>
      <c r="BW57">
        <v>22.7</v>
      </c>
      <c r="BX57">
        <v>5</v>
      </c>
      <c r="BY57">
        <v>22</v>
      </c>
      <c r="BZ57">
        <v>1.6</v>
      </c>
      <c r="CA57">
        <v>1</v>
      </c>
      <c r="CB57">
        <v>64</v>
      </c>
      <c r="CF57">
        <v>6.3</v>
      </c>
      <c r="CG57">
        <v>4</v>
      </c>
      <c r="CH57">
        <v>64</v>
      </c>
      <c r="CI57">
        <v>70</v>
      </c>
      <c r="CJ57">
        <v>43</v>
      </c>
      <c r="CK57">
        <v>61</v>
      </c>
      <c r="CL57">
        <v>-3</v>
      </c>
      <c r="CM57">
        <v>0</v>
      </c>
      <c r="CN57">
        <v>0</v>
      </c>
      <c r="CO57">
        <v>50</v>
      </c>
      <c r="CP57">
        <v>7</v>
      </c>
      <c r="CQ57">
        <v>14</v>
      </c>
      <c r="CR57">
        <v>-9</v>
      </c>
      <c r="CS57">
        <v>0</v>
      </c>
      <c r="CT57">
        <v>0</v>
      </c>
      <c r="CU57">
        <v>77</v>
      </c>
      <c r="CV57">
        <v>36</v>
      </c>
      <c r="CW57">
        <v>47</v>
      </c>
      <c r="CX57">
        <v>0</v>
      </c>
      <c r="CY57">
        <v>0</v>
      </c>
      <c r="CZ57">
        <v>0</v>
      </c>
      <c r="DA57">
        <v>85.7</v>
      </c>
      <c r="DB57">
        <v>6</v>
      </c>
      <c r="DC57">
        <v>7</v>
      </c>
      <c r="DJ57">
        <v>65</v>
      </c>
      <c r="DK57">
        <v>0</v>
      </c>
      <c r="DL57">
        <v>0</v>
      </c>
      <c r="DM57">
        <v>48</v>
      </c>
      <c r="DN57">
        <v>0</v>
      </c>
      <c r="DO57">
        <v>0</v>
      </c>
    </row>
    <row r="58" spans="1:125" x14ac:dyDescent="0.2">
      <c r="A58" t="s">
        <v>196</v>
      </c>
      <c r="C58" t="str">
        <f>VLOOKUP(A58,'2016'!$A$8:$E$76,3,FALSE)</f>
        <v>LP</v>
      </c>
      <c r="D58" t="str">
        <f>VLOOKUP(A58,'2016'!$A$8:$E$76,4,FALSE)</f>
        <v xml:space="preserve">DU MARQUENTERRE </v>
      </c>
      <c r="E58" t="str">
        <f>VLOOKUP(A58,'2016'!$A$8:$E$76,5,FALSE)</f>
        <v>RUE</v>
      </c>
      <c r="F58">
        <v>43.8</v>
      </c>
      <c r="G58">
        <v>0</v>
      </c>
      <c r="H58">
        <v>0</v>
      </c>
      <c r="I58">
        <v>41.1</v>
      </c>
      <c r="J58">
        <v>0</v>
      </c>
      <c r="K58">
        <v>0</v>
      </c>
      <c r="L58">
        <v>11.1</v>
      </c>
      <c r="M58">
        <v>4</v>
      </c>
      <c r="N58">
        <v>36</v>
      </c>
      <c r="O58">
        <v>27.8</v>
      </c>
      <c r="P58">
        <v>10</v>
      </c>
      <c r="Q58">
        <v>36</v>
      </c>
      <c r="R58">
        <v>8.5</v>
      </c>
      <c r="S58">
        <v>0</v>
      </c>
      <c r="T58">
        <v>0</v>
      </c>
      <c r="U58">
        <v>4.9000000000000004</v>
      </c>
      <c r="V58">
        <v>0</v>
      </c>
      <c r="W58">
        <v>0</v>
      </c>
      <c r="X58">
        <v>60.7</v>
      </c>
      <c r="Y58">
        <v>181</v>
      </c>
      <c r="Z58">
        <v>298</v>
      </c>
      <c r="AA58">
        <v>298</v>
      </c>
      <c r="AB58">
        <v>0</v>
      </c>
      <c r="AC58">
        <v>0</v>
      </c>
      <c r="AM58">
        <v>15.45</v>
      </c>
      <c r="AN58">
        <v>9949</v>
      </c>
      <c r="AO58">
        <v>644</v>
      </c>
      <c r="AP58">
        <v>2.16</v>
      </c>
      <c r="AQ58">
        <v>644</v>
      </c>
      <c r="AR58">
        <v>298</v>
      </c>
      <c r="AS58">
        <v>45.3</v>
      </c>
      <c r="AT58">
        <v>135</v>
      </c>
      <c r="AU58">
        <v>298</v>
      </c>
      <c r="AV58">
        <v>4.5</v>
      </c>
      <c r="AW58">
        <v>1</v>
      </c>
      <c r="AX58">
        <v>22</v>
      </c>
      <c r="AY58">
        <v>0</v>
      </c>
      <c r="AZ58">
        <v>0</v>
      </c>
      <c r="BA58">
        <v>85</v>
      </c>
      <c r="BB58">
        <v>3.3</v>
      </c>
      <c r="BC58">
        <v>3</v>
      </c>
      <c r="BD58">
        <v>90</v>
      </c>
      <c r="BE58">
        <v>69</v>
      </c>
      <c r="BF58">
        <v>0</v>
      </c>
      <c r="BG58">
        <v>0</v>
      </c>
      <c r="BH58">
        <v>-1</v>
      </c>
      <c r="BI58">
        <v>0</v>
      </c>
      <c r="BJ58">
        <v>0</v>
      </c>
      <c r="BK58">
        <v>59</v>
      </c>
      <c r="BL58">
        <v>0</v>
      </c>
      <c r="BM58">
        <v>0</v>
      </c>
      <c r="BN58">
        <v>1</v>
      </c>
      <c r="BO58">
        <v>0</v>
      </c>
      <c r="BP58">
        <v>0</v>
      </c>
      <c r="BW58">
        <v>13.8</v>
      </c>
      <c r="BX58">
        <v>4</v>
      </c>
      <c r="BY58">
        <v>29</v>
      </c>
      <c r="BZ58">
        <v>7.2</v>
      </c>
      <c r="CA58">
        <v>6</v>
      </c>
      <c r="CB58">
        <v>83</v>
      </c>
      <c r="CC58">
        <v>4.8</v>
      </c>
      <c r="CD58">
        <v>1</v>
      </c>
      <c r="CE58">
        <v>21</v>
      </c>
      <c r="CF58">
        <v>3.6</v>
      </c>
      <c r="CG58">
        <v>3</v>
      </c>
      <c r="CH58">
        <v>83</v>
      </c>
      <c r="CI58">
        <v>76</v>
      </c>
      <c r="CJ58">
        <v>60</v>
      </c>
      <c r="CK58">
        <v>79</v>
      </c>
      <c r="CL58">
        <v>-3</v>
      </c>
      <c r="CM58">
        <v>0</v>
      </c>
      <c r="CN58">
        <v>0</v>
      </c>
      <c r="CO58">
        <v>67</v>
      </c>
      <c r="CP58">
        <v>28</v>
      </c>
      <c r="CQ58">
        <v>42</v>
      </c>
      <c r="CR58">
        <v>-8</v>
      </c>
      <c r="CS58">
        <v>0</v>
      </c>
      <c r="CT58">
        <v>0</v>
      </c>
      <c r="CU58">
        <v>86</v>
      </c>
      <c r="CV58">
        <v>32</v>
      </c>
      <c r="CW58">
        <v>37</v>
      </c>
      <c r="CX58">
        <v>3</v>
      </c>
      <c r="CY58">
        <v>0</v>
      </c>
      <c r="CZ58">
        <v>0</v>
      </c>
      <c r="DA58">
        <v>95.9</v>
      </c>
      <c r="DB58">
        <v>47</v>
      </c>
      <c r="DC58">
        <v>49</v>
      </c>
      <c r="DJ58">
        <v>64</v>
      </c>
      <c r="DK58">
        <v>0</v>
      </c>
      <c r="DL58">
        <v>0</v>
      </c>
      <c r="DM58">
        <v>40</v>
      </c>
      <c r="DN58">
        <v>0</v>
      </c>
      <c r="DO58">
        <v>0</v>
      </c>
      <c r="DP58">
        <v>64</v>
      </c>
      <c r="DQ58">
        <v>0</v>
      </c>
      <c r="DR58">
        <v>0</v>
      </c>
      <c r="DS58">
        <v>64</v>
      </c>
      <c r="DT58">
        <v>0</v>
      </c>
      <c r="DU58">
        <v>0</v>
      </c>
    </row>
    <row r="59" spans="1:125" x14ac:dyDescent="0.2">
      <c r="A59" t="s">
        <v>197</v>
      </c>
      <c r="B59" s="1" t="s">
        <v>215</v>
      </c>
      <c r="C59" t="str">
        <f>VLOOKUP(A59,'2016'!$A$8:$E$76,3,FALSE)</f>
        <v>LP</v>
      </c>
      <c r="D59" t="str">
        <f>VLOOKUP(A59,'2016'!$A$8:$E$76,4,FALSE)</f>
        <v>ST VINCENT DE PAUL</v>
      </c>
      <c r="E59" t="str">
        <f>VLOOKUP(A59,'2016'!$A$8:$E$76,5,FALSE)</f>
        <v>SOISSONS</v>
      </c>
      <c r="F59">
        <v>43.5</v>
      </c>
      <c r="G59">
        <v>0</v>
      </c>
      <c r="H59">
        <v>0</v>
      </c>
      <c r="I59">
        <v>45</v>
      </c>
      <c r="J59">
        <v>0</v>
      </c>
      <c r="K59">
        <v>0</v>
      </c>
      <c r="X59">
        <v>31.8</v>
      </c>
      <c r="Y59">
        <v>134</v>
      </c>
      <c r="Z59">
        <v>421</v>
      </c>
      <c r="AA59">
        <v>400</v>
      </c>
      <c r="AB59">
        <v>0</v>
      </c>
      <c r="AC59">
        <v>0</v>
      </c>
      <c r="AM59">
        <v>18.89</v>
      </c>
      <c r="AN59">
        <v>16054</v>
      </c>
      <c r="AO59">
        <v>850</v>
      </c>
      <c r="AP59">
        <v>2.13</v>
      </c>
      <c r="AQ59">
        <v>850</v>
      </c>
      <c r="AR59">
        <v>400</v>
      </c>
      <c r="AS59">
        <v>28.5</v>
      </c>
      <c r="AT59">
        <v>114</v>
      </c>
      <c r="AU59">
        <v>400</v>
      </c>
      <c r="AV59">
        <v>7.5</v>
      </c>
      <c r="AW59">
        <v>3</v>
      </c>
      <c r="AX59">
        <v>40</v>
      </c>
      <c r="AY59">
        <v>1.7</v>
      </c>
      <c r="AZ59">
        <v>2</v>
      </c>
      <c r="BA59">
        <v>121</v>
      </c>
      <c r="BB59">
        <v>7.7</v>
      </c>
      <c r="BC59">
        <v>9</v>
      </c>
      <c r="BD59">
        <v>117</v>
      </c>
      <c r="BE59">
        <v>83</v>
      </c>
      <c r="BF59">
        <v>0</v>
      </c>
      <c r="BG59">
        <v>0</v>
      </c>
      <c r="BH59">
        <v>4</v>
      </c>
      <c r="BI59">
        <v>0</v>
      </c>
      <c r="BJ59">
        <v>0</v>
      </c>
      <c r="BK59">
        <v>67</v>
      </c>
      <c r="BL59">
        <v>0</v>
      </c>
      <c r="BM59">
        <v>0</v>
      </c>
      <c r="BN59">
        <v>0</v>
      </c>
      <c r="BO59">
        <v>0</v>
      </c>
      <c r="BP59">
        <v>0</v>
      </c>
      <c r="BZ59">
        <v>9.1999999999999993</v>
      </c>
      <c r="CA59">
        <v>11</v>
      </c>
      <c r="CB59">
        <v>119</v>
      </c>
      <c r="CC59">
        <v>0</v>
      </c>
      <c r="CD59">
        <v>0</v>
      </c>
      <c r="CE59">
        <v>9</v>
      </c>
      <c r="CF59">
        <v>7.6</v>
      </c>
      <c r="CG59">
        <v>9</v>
      </c>
      <c r="CH59">
        <v>119</v>
      </c>
      <c r="CI59">
        <v>89</v>
      </c>
      <c r="CJ59">
        <v>102</v>
      </c>
      <c r="CK59">
        <v>115</v>
      </c>
      <c r="CL59">
        <v>-1</v>
      </c>
      <c r="CM59">
        <v>0</v>
      </c>
      <c r="CN59">
        <v>0</v>
      </c>
      <c r="CO59">
        <v>100</v>
      </c>
      <c r="CP59">
        <v>6</v>
      </c>
      <c r="CQ59">
        <v>6</v>
      </c>
      <c r="CS59">
        <v>0</v>
      </c>
      <c r="CT59">
        <v>0</v>
      </c>
      <c r="CU59">
        <v>88</v>
      </c>
      <c r="CV59">
        <v>96</v>
      </c>
      <c r="CW59">
        <v>109</v>
      </c>
      <c r="CX59">
        <v>-3</v>
      </c>
      <c r="CY59">
        <v>0</v>
      </c>
      <c r="CZ59">
        <v>0</v>
      </c>
      <c r="DA59">
        <v>75</v>
      </c>
      <c r="DB59">
        <v>6</v>
      </c>
      <c r="DC59">
        <v>8</v>
      </c>
    </row>
    <row r="60" spans="1:125" x14ac:dyDescent="0.2">
      <c r="A60" t="s">
        <v>198</v>
      </c>
      <c r="B60" s="1" t="s">
        <v>215</v>
      </c>
      <c r="C60" t="str">
        <f>VLOOKUP(A60,'2016'!$A$8:$E$76,3,FALSE)</f>
        <v>LP</v>
      </c>
      <c r="D60" t="str">
        <f>VLOOKUP(A60,'2016'!$A$8:$E$76,4,FALSE)</f>
        <v xml:space="preserve">SAINTE SOPHIE </v>
      </c>
      <c r="E60" t="str">
        <f>VLOOKUP(A60,'2016'!$A$8:$E$76,5,FALSE)</f>
        <v>BOHAIN-EN-VERMANDOIS</v>
      </c>
      <c r="F60">
        <v>43.5</v>
      </c>
      <c r="G60">
        <v>0</v>
      </c>
      <c r="H60">
        <v>0</v>
      </c>
      <c r="I60">
        <v>44</v>
      </c>
      <c r="J60">
        <v>0</v>
      </c>
      <c r="K60">
        <v>0</v>
      </c>
      <c r="X60">
        <v>45.3</v>
      </c>
      <c r="Y60">
        <v>121</v>
      </c>
      <c r="Z60">
        <v>267</v>
      </c>
      <c r="AA60">
        <v>252</v>
      </c>
      <c r="AB60">
        <v>0</v>
      </c>
      <c r="AC60">
        <v>0</v>
      </c>
      <c r="AM60">
        <v>18.670000000000002</v>
      </c>
      <c r="AN60">
        <v>7973</v>
      </c>
      <c r="AO60">
        <v>427</v>
      </c>
      <c r="AP60">
        <v>1.69</v>
      </c>
      <c r="AQ60">
        <v>427</v>
      </c>
      <c r="AR60">
        <v>252</v>
      </c>
      <c r="AS60">
        <v>35.700000000000003</v>
      </c>
      <c r="AT60">
        <v>90</v>
      </c>
      <c r="AU60">
        <v>252</v>
      </c>
      <c r="AV60">
        <v>7</v>
      </c>
      <c r="AW60">
        <v>4</v>
      </c>
      <c r="AX60">
        <v>57</v>
      </c>
      <c r="AY60">
        <v>5.7</v>
      </c>
      <c r="AZ60">
        <v>3</v>
      </c>
      <c r="BA60">
        <v>53</v>
      </c>
      <c r="BB60">
        <v>9.4</v>
      </c>
      <c r="BC60">
        <v>5</v>
      </c>
      <c r="BD60">
        <v>53</v>
      </c>
      <c r="BE60">
        <v>74</v>
      </c>
      <c r="BF60">
        <v>0</v>
      </c>
      <c r="BG60">
        <v>0</v>
      </c>
      <c r="BH60">
        <v>-3</v>
      </c>
      <c r="BI60">
        <v>0</v>
      </c>
      <c r="BJ60">
        <v>0</v>
      </c>
      <c r="BK60">
        <v>54</v>
      </c>
      <c r="BL60">
        <v>0</v>
      </c>
      <c r="BM60">
        <v>0</v>
      </c>
      <c r="BN60">
        <v>-10</v>
      </c>
      <c r="BO60">
        <v>0</v>
      </c>
      <c r="BP60">
        <v>0</v>
      </c>
      <c r="CC60">
        <v>9.8000000000000007</v>
      </c>
      <c r="CD60">
        <v>6</v>
      </c>
      <c r="CE60">
        <v>61</v>
      </c>
      <c r="CF60">
        <v>11.9</v>
      </c>
      <c r="CG60">
        <v>5</v>
      </c>
      <c r="CH60">
        <v>42</v>
      </c>
      <c r="CI60">
        <v>83</v>
      </c>
      <c r="CJ60">
        <v>34</v>
      </c>
      <c r="CK60">
        <v>41</v>
      </c>
      <c r="CL60">
        <v>-5</v>
      </c>
      <c r="CM60">
        <v>0</v>
      </c>
      <c r="CN60">
        <v>0</v>
      </c>
      <c r="CU60">
        <v>83</v>
      </c>
      <c r="CV60">
        <v>34</v>
      </c>
      <c r="CW60">
        <v>41</v>
      </c>
      <c r="CX60">
        <v>-5</v>
      </c>
      <c r="CY60">
        <v>0</v>
      </c>
      <c r="CZ60">
        <v>0</v>
      </c>
      <c r="DA60">
        <v>82.9</v>
      </c>
      <c r="DB60">
        <v>63</v>
      </c>
      <c r="DC60">
        <v>76</v>
      </c>
    </row>
    <row r="61" spans="1:125" x14ac:dyDescent="0.2">
      <c r="A61" t="s">
        <v>199</v>
      </c>
      <c r="B61" s="1" t="s">
        <v>215</v>
      </c>
      <c r="C61" t="str">
        <f>VLOOKUP(A61,'2016'!$A$8:$E$76,3,FALSE)</f>
        <v>LP</v>
      </c>
      <c r="D61" t="str">
        <f>VLOOKUP(A61,'2016'!$A$8:$E$76,4,FALSE)</f>
        <v xml:space="preserve">SAINT CHARLES </v>
      </c>
      <c r="E61" t="str">
        <f>VLOOKUP(A61,'2016'!$A$8:$E$76,5,FALSE)</f>
        <v>CHAUNY</v>
      </c>
      <c r="F61">
        <v>43.5</v>
      </c>
      <c r="G61">
        <v>0</v>
      </c>
      <c r="H61">
        <v>0</v>
      </c>
      <c r="I61">
        <v>42.8</v>
      </c>
      <c r="J61">
        <v>0</v>
      </c>
      <c r="K61">
        <v>0</v>
      </c>
      <c r="X61">
        <v>35.5</v>
      </c>
      <c r="Y61">
        <v>126</v>
      </c>
      <c r="Z61">
        <v>355</v>
      </c>
      <c r="AA61">
        <v>340</v>
      </c>
      <c r="AB61">
        <v>0</v>
      </c>
      <c r="AC61">
        <v>0</v>
      </c>
      <c r="AM61">
        <v>21.38</v>
      </c>
      <c r="AN61">
        <v>13746</v>
      </c>
      <c r="AO61">
        <v>643</v>
      </c>
      <c r="AP61">
        <v>1.89</v>
      </c>
      <c r="AQ61">
        <v>643</v>
      </c>
      <c r="AR61">
        <v>340</v>
      </c>
      <c r="AS61">
        <v>16.2</v>
      </c>
      <c r="AT61">
        <v>55</v>
      </c>
      <c r="AU61">
        <v>340</v>
      </c>
      <c r="AV61">
        <v>0</v>
      </c>
      <c r="AW61">
        <v>0</v>
      </c>
      <c r="AX61">
        <v>35</v>
      </c>
      <c r="AY61">
        <v>3.8</v>
      </c>
      <c r="AZ61">
        <v>3</v>
      </c>
      <c r="BA61">
        <v>80</v>
      </c>
      <c r="BB61">
        <v>4.0999999999999996</v>
      </c>
      <c r="BC61">
        <v>3</v>
      </c>
      <c r="BD61">
        <v>74</v>
      </c>
      <c r="BE61">
        <v>76</v>
      </c>
      <c r="BF61">
        <v>0</v>
      </c>
      <c r="BG61">
        <v>0</v>
      </c>
      <c r="BH61">
        <v>1</v>
      </c>
      <c r="BI61">
        <v>0</v>
      </c>
      <c r="BJ61">
        <v>0</v>
      </c>
      <c r="BK61">
        <v>69</v>
      </c>
      <c r="BL61">
        <v>0</v>
      </c>
      <c r="BM61">
        <v>0</v>
      </c>
      <c r="BN61">
        <v>6</v>
      </c>
      <c r="BO61">
        <v>0</v>
      </c>
      <c r="BP61">
        <v>0</v>
      </c>
      <c r="BZ61">
        <v>7.9</v>
      </c>
      <c r="CA61">
        <v>5</v>
      </c>
      <c r="CB61">
        <v>63</v>
      </c>
      <c r="CC61">
        <v>4.9000000000000004</v>
      </c>
      <c r="CD61">
        <v>2</v>
      </c>
      <c r="CE61">
        <v>41</v>
      </c>
      <c r="CF61">
        <v>1.6</v>
      </c>
      <c r="CG61">
        <v>1</v>
      </c>
      <c r="CH61">
        <v>63</v>
      </c>
      <c r="CI61">
        <v>93</v>
      </c>
      <c r="CJ61">
        <v>52</v>
      </c>
      <c r="CK61">
        <v>56</v>
      </c>
      <c r="CL61">
        <v>8</v>
      </c>
      <c r="CM61">
        <v>0</v>
      </c>
      <c r="CN61">
        <v>0</v>
      </c>
      <c r="CO61">
        <v>80</v>
      </c>
      <c r="CP61">
        <v>16</v>
      </c>
      <c r="CQ61">
        <v>20</v>
      </c>
      <c r="CR61">
        <v>2</v>
      </c>
      <c r="CS61">
        <v>0</v>
      </c>
      <c r="CT61">
        <v>0</v>
      </c>
      <c r="CU61">
        <v>100</v>
      </c>
      <c r="CV61">
        <v>36</v>
      </c>
      <c r="CW61">
        <v>36</v>
      </c>
      <c r="CX61">
        <v>11</v>
      </c>
      <c r="CY61">
        <v>0</v>
      </c>
      <c r="CZ61">
        <v>0</v>
      </c>
      <c r="DA61">
        <v>93.6</v>
      </c>
      <c r="DB61">
        <v>73</v>
      </c>
      <c r="DC61">
        <v>78</v>
      </c>
    </row>
    <row r="62" spans="1:125" x14ac:dyDescent="0.2">
      <c r="A62" t="s">
        <v>200</v>
      </c>
      <c r="B62" s="1" t="s">
        <v>215</v>
      </c>
      <c r="C62" t="str">
        <f>VLOOKUP(A62,'2016'!$A$8:$E$76,3,FALSE)</f>
        <v>LP</v>
      </c>
      <c r="D62" t="str">
        <f>VLOOKUP(A62,'2016'!$A$8:$E$76,4,FALSE)</f>
        <v>SAINT JOSEPH</v>
      </c>
      <c r="E62" t="str">
        <f>VLOOKUP(A62,'2016'!$A$8:$E$76,5,FALSE)</f>
        <v>CHATEAU-THIERRY</v>
      </c>
      <c r="F62">
        <v>43.5</v>
      </c>
      <c r="G62">
        <v>0</v>
      </c>
      <c r="H62">
        <v>0</v>
      </c>
      <c r="I62">
        <v>43</v>
      </c>
      <c r="J62">
        <v>0</v>
      </c>
      <c r="K62">
        <v>0</v>
      </c>
      <c r="X62">
        <v>22.9</v>
      </c>
      <c r="Y62">
        <v>11</v>
      </c>
      <c r="Z62">
        <v>48</v>
      </c>
      <c r="AA62">
        <v>48</v>
      </c>
      <c r="AB62">
        <v>0</v>
      </c>
      <c r="AC62">
        <v>0</v>
      </c>
      <c r="AM62">
        <v>15.49</v>
      </c>
      <c r="AN62">
        <v>1936</v>
      </c>
      <c r="AO62">
        <v>125</v>
      </c>
      <c r="AP62">
        <v>2.6</v>
      </c>
      <c r="AQ62">
        <v>125</v>
      </c>
      <c r="AR62">
        <v>48</v>
      </c>
      <c r="AS62">
        <v>25</v>
      </c>
      <c r="AT62">
        <v>12</v>
      </c>
      <c r="AU62">
        <v>48</v>
      </c>
      <c r="AY62">
        <v>0</v>
      </c>
      <c r="AZ62">
        <v>0</v>
      </c>
      <c r="BA62">
        <v>16</v>
      </c>
      <c r="BB62">
        <v>0</v>
      </c>
      <c r="BC62">
        <v>0</v>
      </c>
      <c r="BD62">
        <v>15</v>
      </c>
      <c r="BE62">
        <v>86</v>
      </c>
      <c r="BF62">
        <v>0</v>
      </c>
      <c r="BG62">
        <v>0</v>
      </c>
      <c r="BH62">
        <v>19</v>
      </c>
      <c r="BI62">
        <v>0</v>
      </c>
      <c r="BJ62">
        <v>0</v>
      </c>
      <c r="BK62">
        <v>74</v>
      </c>
      <c r="BL62">
        <v>0</v>
      </c>
      <c r="BM62">
        <v>0</v>
      </c>
      <c r="BN62">
        <v>16</v>
      </c>
      <c r="BO62">
        <v>0</v>
      </c>
      <c r="BP62">
        <v>0</v>
      </c>
      <c r="BZ62">
        <v>25</v>
      </c>
      <c r="CA62">
        <v>3</v>
      </c>
      <c r="CB62">
        <v>12</v>
      </c>
      <c r="CF62">
        <v>0</v>
      </c>
      <c r="CG62">
        <v>0</v>
      </c>
      <c r="CH62">
        <v>12</v>
      </c>
      <c r="CI62">
        <v>92</v>
      </c>
      <c r="CJ62">
        <v>11</v>
      </c>
      <c r="CK62">
        <v>12</v>
      </c>
      <c r="CL62">
        <v>17</v>
      </c>
      <c r="CM62">
        <v>0</v>
      </c>
      <c r="CN62">
        <v>0</v>
      </c>
      <c r="CO62">
        <v>90</v>
      </c>
      <c r="CP62">
        <v>9</v>
      </c>
      <c r="CQ62">
        <v>10</v>
      </c>
      <c r="CR62">
        <v>19</v>
      </c>
      <c r="CS62">
        <v>0</v>
      </c>
      <c r="CT62">
        <v>0</v>
      </c>
      <c r="CU62">
        <v>100</v>
      </c>
      <c r="CV62">
        <v>2</v>
      </c>
      <c r="CW62">
        <v>2</v>
      </c>
      <c r="CY62">
        <v>0</v>
      </c>
      <c r="CZ62">
        <v>0</v>
      </c>
    </row>
    <row r="63" spans="1:125" x14ac:dyDescent="0.2">
      <c r="A63" t="s">
        <v>201</v>
      </c>
      <c r="B63" s="1" t="s">
        <v>215</v>
      </c>
      <c r="C63" t="str">
        <f>VLOOKUP(A63,'2016'!$A$8:$E$76,3,FALSE)</f>
        <v>LP</v>
      </c>
      <c r="D63" t="str">
        <f>VLOOKUP(A63,'2016'!$A$8:$E$76,4,FALSE)</f>
        <v>SAINT JOSEPH</v>
      </c>
      <c r="E63" t="str">
        <f>VLOOKUP(A63,'2016'!$A$8:$E$76,5,FALSE)</f>
        <v>FONTAINE-LES-VERVINS</v>
      </c>
      <c r="F63">
        <v>43.5</v>
      </c>
      <c r="G63">
        <v>0</v>
      </c>
      <c r="H63">
        <v>0</v>
      </c>
      <c r="I63">
        <v>40.6</v>
      </c>
      <c r="J63">
        <v>0</v>
      </c>
      <c r="K63">
        <v>0</v>
      </c>
      <c r="X63">
        <v>54.7</v>
      </c>
      <c r="Y63">
        <v>35</v>
      </c>
      <c r="Z63">
        <v>64</v>
      </c>
      <c r="AA63">
        <v>64</v>
      </c>
      <c r="AB63">
        <v>0</v>
      </c>
      <c r="AC63">
        <v>0</v>
      </c>
      <c r="AM63">
        <v>11.05</v>
      </c>
      <c r="AN63">
        <v>2078</v>
      </c>
      <c r="AO63">
        <v>188</v>
      </c>
      <c r="AP63">
        <v>2.94</v>
      </c>
      <c r="AQ63">
        <v>188</v>
      </c>
      <c r="AR63">
        <v>64</v>
      </c>
      <c r="AS63">
        <v>39.1</v>
      </c>
      <c r="AT63">
        <v>25</v>
      </c>
      <c r="AU63">
        <v>64</v>
      </c>
      <c r="AY63">
        <v>0</v>
      </c>
      <c r="AZ63">
        <v>0</v>
      </c>
      <c r="BA63">
        <v>28</v>
      </c>
      <c r="BB63">
        <v>0</v>
      </c>
      <c r="BC63">
        <v>0</v>
      </c>
      <c r="BD63">
        <v>24</v>
      </c>
      <c r="BE63">
        <v>86</v>
      </c>
      <c r="BF63">
        <v>0</v>
      </c>
      <c r="BG63">
        <v>0</v>
      </c>
      <c r="BH63">
        <v>6</v>
      </c>
      <c r="BI63">
        <v>0</v>
      </c>
      <c r="BJ63">
        <v>0</v>
      </c>
      <c r="BK63">
        <v>75</v>
      </c>
      <c r="BL63">
        <v>0</v>
      </c>
      <c r="BM63">
        <v>0</v>
      </c>
      <c r="BN63">
        <v>3</v>
      </c>
      <c r="BO63">
        <v>0</v>
      </c>
      <c r="BP63">
        <v>0</v>
      </c>
      <c r="BZ63">
        <v>5.7</v>
      </c>
      <c r="CA63">
        <v>2</v>
      </c>
      <c r="CB63">
        <v>35</v>
      </c>
      <c r="CF63">
        <v>5.7</v>
      </c>
      <c r="CG63">
        <v>2</v>
      </c>
      <c r="CH63">
        <v>35</v>
      </c>
      <c r="CI63">
        <v>94</v>
      </c>
      <c r="CJ63">
        <v>34</v>
      </c>
      <c r="CK63">
        <v>36</v>
      </c>
      <c r="CL63">
        <v>5</v>
      </c>
      <c r="CM63">
        <v>0</v>
      </c>
      <c r="CN63">
        <v>0</v>
      </c>
      <c r="CO63">
        <v>100</v>
      </c>
      <c r="CP63">
        <v>8</v>
      </c>
      <c r="CQ63">
        <v>8</v>
      </c>
      <c r="CS63">
        <v>0</v>
      </c>
      <c r="CT63">
        <v>0</v>
      </c>
      <c r="CU63">
        <v>93</v>
      </c>
      <c r="CV63">
        <v>26</v>
      </c>
      <c r="CW63">
        <v>28</v>
      </c>
      <c r="CX63">
        <v>3</v>
      </c>
      <c r="CY63">
        <v>0</v>
      </c>
      <c r="CZ63">
        <v>0</v>
      </c>
    </row>
    <row r="64" spans="1:125" x14ac:dyDescent="0.2">
      <c r="A64" t="s">
        <v>202</v>
      </c>
      <c r="B64" s="1" t="s">
        <v>215</v>
      </c>
      <c r="C64" t="str">
        <f>VLOOKUP(A64,'2016'!$A$8:$E$76,3,FALSE)</f>
        <v>LP</v>
      </c>
      <c r="D64" t="str">
        <f>VLOOKUP(A64,'2016'!$A$8:$E$76,4,FALSE)</f>
        <v>ST VINCENT DE PAUL</v>
      </c>
      <c r="E64" t="str">
        <f>VLOOKUP(A64,'2016'!$A$8:$E$76,5,FALSE)</f>
        <v>BEAUVAIS</v>
      </c>
      <c r="F64">
        <v>43.5</v>
      </c>
      <c r="G64">
        <v>0</v>
      </c>
      <c r="H64">
        <v>0</v>
      </c>
      <c r="I64">
        <v>43.6</v>
      </c>
      <c r="J64">
        <v>0</v>
      </c>
      <c r="K64">
        <v>0</v>
      </c>
      <c r="X64">
        <v>43.9</v>
      </c>
      <c r="Y64">
        <v>134</v>
      </c>
      <c r="Z64">
        <v>305</v>
      </c>
      <c r="AA64">
        <v>297</v>
      </c>
      <c r="AB64">
        <v>0</v>
      </c>
      <c r="AC64">
        <v>0</v>
      </c>
      <c r="AM64">
        <v>27.46</v>
      </c>
      <c r="AN64">
        <v>14881</v>
      </c>
      <c r="AO64">
        <v>542</v>
      </c>
      <c r="AP64">
        <v>1.82</v>
      </c>
      <c r="AQ64">
        <v>542</v>
      </c>
      <c r="AR64">
        <v>297</v>
      </c>
      <c r="AS64">
        <v>18.5</v>
      </c>
      <c r="AT64">
        <v>55</v>
      </c>
      <c r="AU64">
        <v>297</v>
      </c>
      <c r="AV64">
        <v>1.6</v>
      </c>
      <c r="AW64">
        <v>1</v>
      </c>
      <c r="AX64">
        <v>61</v>
      </c>
      <c r="AY64">
        <v>0</v>
      </c>
      <c r="AZ64">
        <v>0</v>
      </c>
      <c r="BA64">
        <v>59</v>
      </c>
      <c r="BB64">
        <v>3.6</v>
      </c>
      <c r="BC64">
        <v>2</v>
      </c>
      <c r="BD64">
        <v>56</v>
      </c>
      <c r="BE64">
        <v>90</v>
      </c>
      <c r="BF64">
        <v>0</v>
      </c>
      <c r="BG64">
        <v>0</v>
      </c>
      <c r="BH64">
        <v>10</v>
      </c>
      <c r="BI64">
        <v>0</v>
      </c>
      <c r="BJ64">
        <v>0</v>
      </c>
      <c r="BK64">
        <v>85</v>
      </c>
      <c r="BL64">
        <v>0</v>
      </c>
      <c r="BM64">
        <v>0</v>
      </c>
      <c r="BN64">
        <v>20</v>
      </c>
      <c r="BO64">
        <v>0</v>
      </c>
      <c r="BP64">
        <v>0</v>
      </c>
      <c r="BZ64">
        <v>21</v>
      </c>
      <c r="CA64">
        <v>13</v>
      </c>
      <c r="CB64">
        <v>62</v>
      </c>
      <c r="CC64">
        <v>0</v>
      </c>
      <c r="CD64">
        <v>0</v>
      </c>
      <c r="CE64">
        <v>54</v>
      </c>
      <c r="CF64">
        <v>1.6</v>
      </c>
      <c r="CG64">
        <v>1</v>
      </c>
      <c r="CH64">
        <v>62</v>
      </c>
      <c r="CI64">
        <v>97</v>
      </c>
      <c r="CJ64">
        <v>60</v>
      </c>
      <c r="CK64">
        <v>62</v>
      </c>
      <c r="CL64">
        <v>5</v>
      </c>
      <c r="CM64">
        <v>0</v>
      </c>
      <c r="CN64">
        <v>0</v>
      </c>
      <c r="CU64">
        <v>97</v>
      </c>
      <c r="CV64">
        <v>60</v>
      </c>
      <c r="CW64">
        <v>62</v>
      </c>
      <c r="CX64">
        <v>5</v>
      </c>
      <c r="CY64">
        <v>0</v>
      </c>
      <c r="CZ64">
        <v>0</v>
      </c>
      <c r="DA64">
        <v>100</v>
      </c>
      <c r="DB64">
        <v>53</v>
      </c>
      <c r="DC64">
        <v>53</v>
      </c>
    </row>
    <row r="65" spans="1:107" x14ac:dyDescent="0.2">
      <c r="A65" t="s">
        <v>203</v>
      </c>
      <c r="B65" s="1" t="s">
        <v>215</v>
      </c>
      <c r="C65" t="str">
        <f>VLOOKUP(A65,'2016'!$A$8:$E$76,3,FALSE)</f>
        <v>LP</v>
      </c>
      <c r="D65" t="str">
        <f>VLOOKUP(A65,'2016'!$A$8:$E$76,4,FALSE)</f>
        <v xml:space="preserve">CROISET </v>
      </c>
      <c r="E65" t="str">
        <f>VLOOKUP(A65,'2016'!$A$8:$E$76,5,FALSE)</f>
        <v>CHANTILLY</v>
      </c>
      <c r="F65">
        <v>43.5</v>
      </c>
      <c r="G65">
        <v>0</v>
      </c>
      <c r="H65">
        <v>0</v>
      </c>
      <c r="I65">
        <v>40.700000000000003</v>
      </c>
      <c r="J65">
        <v>0</v>
      </c>
      <c r="K65">
        <v>0</v>
      </c>
      <c r="X65">
        <v>25.4</v>
      </c>
      <c r="Y65">
        <v>31</v>
      </c>
      <c r="Z65">
        <v>122</v>
      </c>
      <c r="AA65">
        <v>89</v>
      </c>
      <c r="AB65">
        <v>0</v>
      </c>
      <c r="AC65">
        <v>0</v>
      </c>
      <c r="AD65">
        <v>33</v>
      </c>
      <c r="AE65">
        <v>0</v>
      </c>
      <c r="AF65">
        <v>0</v>
      </c>
      <c r="AM65">
        <v>14.85</v>
      </c>
      <c r="AN65">
        <v>2673</v>
      </c>
      <c r="AO65">
        <v>180</v>
      </c>
      <c r="AP65">
        <v>2.02</v>
      </c>
      <c r="AQ65">
        <v>180</v>
      </c>
      <c r="AR65">
        <v>89</v>
      </c>
      <c r="AS65">
        <v>11.2</v>
      </c>
      <c r="AT65">
        <v>10</v>
      </c>
      <c r="AU65">
        <v>89</v>
      </c>
      <c r="AY65">
        <v>3.1</v>
      </c>
      <c r="AZ65">
        <v>1</v>
      </c>
      <c r="BA65">
        <v>32</v>
      </c>
      <c r="BB65">
        <v>8.8000000000000007</v>
      </c>
      <c r="BC65">
        <v>3</v>
      </c>
      <c r="BD65">
        <v>34</v>
      </c>
      <c r="BE65">
        <v>69</v>
      </c>
      <c r="BF65">
        <v>0</v>
      </c>
      <c r="BG65">
        <v>0</v>
      </c>
      <c r="BH65">
        <v>-4</v>
      </c>
      <c r="BI65">
        <v>0</v>
      </c>
      <c r="BJ65">
        <v>0</v>
      </c>
      <c r="BK65">
        <v>60</v>
      </c>
      <c r="BL65">
        <v>0</v>
      </c>
      <c r="BM65">
        <v>0</v>
      </c>
      <c r="BN65">
        <v>-1</v>
      </c>
      <c r="BO65">
        <v>0</v>
      </c>
      <c r="BP65">
        <v>0</v>
      </c>
      <c r="BZ65">
        <v>57.1</v>
      </c>
      <c r="CA65">
        <v>12</v>
      </c>
      <c r="CB65">
        <v>21</v>
      </c>
      <c r="CF65">
        <v>4.8</v>
      </c>
      <c r="CG65">
        <v>1</v>
      </c>
      <c r="CH65">
        <v>21</v>
      </c>
      <c r="CI65">
        <v>94</v>
      </c>
      <c r="CJ65">
        <v>17</v>
      </c>
      <c r="CK65">
        <v>18</v>
      </c>
      <c r="CL65">
        <v>12</v>
      </c>
      <c r="CM65">
        <v>0</v>
      </c>
      <c r="CN65">
        <v>0</v>
      </c>
      <c r="CU65">
        <v>94</v>
      </c>
      <c r="CV65">
        <v>17</v>
      </c>
      <c r="CW65">
        <v>18</v>
      </c>
      <c r="CX65">
        <v>12</v>
      </c>
      <c r="CY65">
        <v>0</v>
      </c>
      <c r="CZ65">
        <v>0</v>
      </c>
    </row>
    <row r="66" spans="1:107" x14ac:dyDescent="0.2">
      <c r="A66" t="s">
        <v>204</v>
      </c>
      <c r="B66" s="1" t="s">
        <v>215</v>
      </c>
      <c r="C66" t="str">
        <f>VLOOKUP(A66,'2016'!$A$8:$E$76,3,FALSE)</f>
        <v>LP</v>
      </c>
      <c r="D66" t="str">
        <f>VLOOKUP(A66,'2016'!$A$8:$E$76,4,FALSE)</f>
        <v xml:space="preserve">ST JOSEPH DU MONCEL </v>
      </c>
      <c r="E66" t="str">
        <f>VLOOKUP(A66,'2016'!$A$8:$E$76,5,FALSE)</f>
        <v>PONT-SAINTE-MAXENCE</v>
      </c>
      <c r="F66">
        <v>43.5</v>
      </c>
      <c r="G66">
        <v>0</v>
      </c>
      <c r="H66">
        <v>0</v>
      </c>
      <c r="I66">
        <v>43.6</v>
      </c>
      <c r="J66">
        <v>0</v>
      </c>
      <c r="K66">
        <v>0</v>
      </c>
      <c r="X66">
        <v>29.9</v>
      </c>
      <c r="Y66">
        <v>29</v>
      </c>
      <c r="Z66">
        <v>97</v>
      </c>
      <c r="AA66">
        <v>72</v>
      </c>
      <c r="AB66">
        <v>0</v>
      </c>
      <c r="AC66">
        <v>0</v>
      </c>
      <c r="AM66">
        <v>23.11</v>
      </c>
      <c r="AN66">
        <v>2311</v>
      </c>
      <c r="AO66">
        <v>100</v>
      </c>
      <c r="AP66">
        <v>1.39</v>
      </c>
      <c r="AQ66">
        <v>100</v>
      </c>
      <c r="AR66">
        <v>72</v>
      </c>
      <c r="AS66">
        <v>9.6999999999999993</v>
      </c>
      <c r="AT66">
        <v>7</v>
      </c>
      <c r="AU66">
        <v>72</v>
      </c>
      <c r="AY66">
        <v>6.9</v>
      </c>
      <c r="AZ66">
        <v>2</v>
      </c>
      <c r="BA66">
        <v>29</v>
      </c>
      <c r="BB66">
        <v>6.9</v>
      </c>
      <c r="BC66">
        <v>2</v>
      </c>
      <c r="BD66">
        <v>29</v>
      </c>
      <c r="BE66">
        <v>83</v>
      </c>
      <c r="BF66">
        <v>0</v>
      </c>
      <c r="BG66">
        <v>0</v>
      </c>
      <c r="BH66">
        <v>1</v>
      </c>
      <c r="BI66">
        <v>0</v>
      </c>
      <c r="BJ66">
        <v>0</v>
      </c>
      <c r="BK66">
        <v>60</v>
      </c>
      <c r="BL66">
        <v>0</v>
      </c>
      <c r="BM66">
        <v>0</v>
      </c>
      <c r="BN66">
        <v>-7</v>
      </c>
      <c r="BO66">
        <v>0</v>
      </c>
      <c r="BP66">
        <v>0</v>
      </c>
      <c r="BZ66">
        <v>61.9</v>
      </c>
      <c r="CA66">
        <v>13</v>
      </c>
      <c r="CB66">
        <v>21</v>
      </c>
      <c r="CF66">
        <v>0</v>
      </c>
      <c r="CG66">
        <v>0</v>
      </c>
      <c r="CH66">
        <v>21</v>
      </c>
      <c r="CI66">
        <v>100</v>
      </c>
      <c r="CJ66">
        <v>18</v>
      </c>
      <c r="CK66">
        <v>18</v>
      </c>
      <c r="CL66">
        <v>8</v>
      </c>
      <c r="CM66">
        <v>0</v>
      </c>
      <c r="CN66">
        <v>0</v>
      </c>
      <c r="CU66">
        <v>100</v>
      </c>
      <c r="CV66">
        <v>18</v>
      </c>
      <c r="CW66">
        <v>18</v>
      </c>
      <c r="CX66">
        <v>8</v>
      </c>
      <c r="CY66">
        <v>0</v>
      </c>
      <c r="CZ66">
        <v>0</v>
      </c>
    </row>
    <row r="67" spans="1:107" x14ac:dyDescent="0.2">
      <c r="A67" t="s">
        <v>205</v>
      </c>
      <c r="B67" s="1" t="s">
        <v>215</v>
      </c>
      <c r="C67" t="str">
        <f>VLOOKUP(A67,'2016'!$A$8:$E$76,3,FALSE)</f>
        <v>LP</v>
      </c>
      <c r="D67" t="str">
        <f>VLOOKUP(A67,'2016'!$A$8:$E$76,4,FALSE)</f>
        <v>JEAN-PAUL II</v>
      </c>
      <c r="E67" t="str">
        <f>VLOOKUP(A67,'2016'!$A$8:$E$76,5,FALSE)</f>
        <v>COMPIEGNE</v>
      </c>
      <c r="F67">
        <v>43.5</v>
      </c>
      <c r="G67">
        <v>0</v>
      </c>
      <c r="H67">
        <v>0</v>
      </c>
      <c r="I67">
        <v>41.5</v>
      </c>
      <c r="J67">
        <v>0</v>
      </c>
      <c r="K67">
        <v>0</v>
      </c>
      <c r="X67">
        <v>45.5</v>
      </c>
      <c r="Y67">
        <v>76</v>
      </c>
      <c r="Z67">
        <v>167</v>
      </c>
      <c r="AA67">
        <v>162</v>
      </c>
      <c r="AB67">
        <v>0</v>
      </c>
      <c r="AC67">
        <v>0</v>
      </c>
      <c r="AM67">
        <v>14.77</v>
      </c>
      <c r="AN67">
        <v>5391</v>
      </c>
      <c r="AO67">
        <v>365</v>
      </c>
      <c r="AP67">
        <v>2.2599999999999998</v>
      </c>
      <c r="AQ67">
        <v>377</v>
      </c>
      <c r="AR67">
        <v>167</v>
      </c>
      <c r="AS67">
        <v>19.8</v>
      </c>
      <c r="AT67">
        <v>32</v>
      </c>
      <c r="AU67">
        <v>162</v>
      </c>
      <c r="AV67">
        <v>4.5</v>
      </c>
      <c r="AW67">
        <v>2</v>
      </c>
      <c r="AX67">
        <v>44</v>
      </c>
      <c r="AY67">
        <v>0</v>
      </c>
      <c r="AZ67">
        <v>0</v>
      </c>
      <c r="BA67">
        <v>28</v>
      </c>
      <c r="BB67">
        <v>0</v>
      </c>
      <c r="BC67">
        <v>0</v>
      </c>
      <c r="BD67">
        <v>30</v>
      </c>
      <c r="BE67">
        <v>91</v>
      </c>
      <c r="BF67">
        <v>0</v>
      </c>
      <c r="BG67">
        <v>0</v>
      </c>
      <c r="BH67">
        <v>13</v>
      </c>
      <c r="BI67">
        <v>0</v>
      </c>
      <c r="BJ67">
        <v>0</v>
      </c>
      <c r="BK67">
        <v>69</v>
      </c>
      <c r="BL67">
        <v>0</v>
      </c>
      <c r="BM67">
        <v>0</v>
      </c>
      <c r="BN67">
        <v>5</v>
      </c>
      <c r="BO67">
        <v>0</v>
      </c>
      <c r="BP67">
        <v>0</v>
      </c>
      <c r="BZ67">
        <v>9.5</v>
      </c>
      <c r="CA67">
        <v>4</v>
      </c>
      <c r="CB67">
        <v>42</v>
      </c>
      <c r="CC67">
        <v>2.5</v>
      </c>
      <c r="CD67">
        <v>1</v>
      </c>
      <c r="CE67">
        <v>40</v>
      </c>
      <c r="CF67">
        <v>0</v>
      </c>
      <c r="CG67">
        <v>0</v>
      </c>
      <c r="CH67">
        <v>42</v>
      </c>
      <c r="CI67">
        <v>100</v>
      </c>
      <c r="CJ67">
        <v>41</v>
      </c>
      <c r="CK67">
        <v>41</v>
      </c>
      <c r="CL67">
        <v>8</v>
      </c>
      <c r="CM67">
        <v>0</v>
      </c>
      <c r="CN67">
        <v>0</v>
      </c>
      <c r="CU67">
        <v>100</v>
      </c>
      <c r="CV67">
        <v>41</v>
      </c>
      <c r="CW67">
        <v>41</v>
      </c>
      <c r="CX67">
        <v>8</v>
      </c>
      <c r="CY67">
        <v>0</v>
      </c>
      <c r="CZ67">
        <v>0</v>
      </c>
      <c r="DA67">
        <v>98</v>
      </c>
      <c r="DB67">
        <v>48</v>
      </c>
      <c r="DC67">
        <v>49</v>
      </c>
    </row>
    <row r="68" spans="1:107" x14ac:dyDescent="0.2">
      <c r="A68" t="s">
        <v>206</v>
      </c>
      <c r="B68" s="1" t="s">
        <v>215</v>
      </c>
      <c r="C68" t="str">
        <f>VLOOKUP(A68,'2016'!$A$8:$E$76,3,FALSE)</f>
        <v>LP</v>
      </c>
      <c r="D68" t="str">
        <f>VLOOKUP(A68,'2016'!$A$8:$E$76,4,FALSE)</f>
        <v xml:space="preserve">SEVIGNE </v>
      </c>
      <c r="E68" t="str">
        <f>VLOOKUP(A68,'2016'!$A$8:$E$76,5,FALSE)</f>
        <v>COMPIEGNE</v>
      </c>
      <c r="F68">
        <v>43.5</v>
      </c>
      <c r="G68">
        <v>0</v>
      </c>
      <c r="H68">
        <v>0</v>
      </c>
      <c r="I68">
        <v>41.4</v>
      </c>
      <c r="J68">
        <v>0</v>
      </c>
      <c r="K68">
        <v>0</v>
      </c>
      <c r="X68">
        <v>27</v>
      </c>
      <c r="Y68">
        <v>17</v>
      </c>
      <c r="Z68">
        <v>63</v>
      </c>
      <c r="AA68">
        <v>63</v>
      </c>
      <c r="AB68">
        <v>0</v>
      </c>
      <c r="AC68">
        <v>0</v>
      </c>
      <c r="AM68">
        <v>20.46</v>
      </c>
      <c r="AN68">
        <v>2251</v>
      </c>
      <c r="AO68">
        <v>110</v>
      </c>
      <c r="AP68">
        <v>1.75</v>
      </c>
      <c r="AQ68">
        <v>110</v>
      </c>
      <c r="AR68">
        <v>63</v>
      </c>
      <c r="AS68">
        <v>11.1</v>
      </c>
      <c r="AT68">
        <v>7</v>
      </c>
      <c r="AU68">
        <v>63</v>
      </c>
      <c r="AY68">
        <v>0</v>
      </c>
      <c r="AZ68">
        <v>0</v>
      </c>
      <c r="BA68">
        <v>19</v>
      </c>
      <c r="BB68">
        <v>0</v>
      </c>
      <c r="BC68">
        <v>0</v>
      </c>
      <c r="BD68">
        <v>28</v>
      </c>
      <c r="BE68">
        <v>89</v>
      </c>
      <c r="BF68">
        <v>0</v>
      </c>
      <c r="BG68">
        <v>0</v>
      </c>
      <c r="BH68">
        <v>9</v>
      </c>
      <c r="BI68">
        <v>0</v>
      </c>
      <c r="BJ68">
        <v>0</v>
      </c>
      <c r="BK68">
        <v>64</v>
      </c>
      <c r="BL68">
        <v>0</v>
      </c>
      <c r="BM68">
        <v>0</v>
      </c>
      <c r="BN68">
        <v>-2</v>
      </c>
      <c r="BO68">
        <v>0</v>
      </c>
      <c r="BP68">
        <v>0</v>
      </c>
      <c r="BZ68">
        <v>25</v>
      </c>
      <c r="CA68">
        <v>4</v>
      </c>
      <c r="CB68">
        <v>16</v>
      </c>
      <c r="CF68">
        <v>0</v>
      </c>
      <c r="CG68">
        <v>0</v>
      </c>
      <c r="CH68">
        <v>16</v>
      </c>
      <c r="CI68">
        <v>100</v>
      </c>
      <c r="CJ68">
        <v>16</v>
      </c>
      <c r="CK68">
        <v>16</v>
      </c>
      <c r="CL68">
        <v>12</v>
      </c>
      <c r="CM68">
        <v>0</v>
      </c>
      <c r="CN68">
        <v>0</v>
      </c>
      <c r="CU68">
        <v>100</v>
      </c>
      <c r="CV68">
        <v>16</v>
      </c>
      <c r="CW68">
        <v>16</v>
      </c>
      <c r="CX68">
        <v>12</v>
      </c>
      <c r="CY68">
        <v>0</v>
      </c>
      <c r="CZ68">
        <v>0</v>
      </c>
    </row>
    <row r="69" spans="1:107" x14ac:dyDescent="0.2">
      <c r="A69" t="s">
        <v>207</v>
      </c>
      <c r="B69" s="1" t="s">
        <v>215</v>
      </c>
      <c r="C69" t="str">
        <f>VLOOKUP(A69,'2016'!$A$8:$E$76,3,FALSE)</f>
        <v>LP</v>
      </c>
      <c r="D69" t="str">
        <f>VLOOKUP(A69,'2016'!$A$8:$E$76,4,FALSE)</f>
        <v xml:space="preserve">HENRY POTEZ </v>
      </c>
      <c r="E69" t="str">
        <f>VLOOKUP(A69,'2016'!$A$8:$E$76,5,FALSE)</f>
        <v>MEAULTE</v>
      </c>
      <c r="F69">
        <v>43.5</v>
      </c>
      <c r="G69">
        <v>0</v>
      </c>
      <c r="H69">
        <v>0</v>
      </c>
      <c r="I69">
        <v>45.5</v>
      </c>
      <c r="J69">
        <v>0</v>
      </c>
      <c r="K69">
        <v>0</v>
      </c>
      <c r="X69">
        <v>39.700000000000003</v>
      </c>
      <c r="Y69">
        <v>31</v>
      </c>
      <c r="Z69">
        <v>78</v>
      </c>
      <c r="AA69">
        <v>78</v>
      </c>
      <c r="AB69">
        <v>0</v>
      </c>
      <c r="AC69">
        <v>0</v>
      </c>
      <c r="AM69">
        <v>12.97</v>
      </c>
      <c r="AN69">
        <v>2063</v>
      </c>
      <c r="AO69">
        <v>159</v>
      </c>
      <c r="AP69">
        <v>2.04</v>
      </c>
      <c r="AQ69">
        <v>159</v>
      </c>
      <c r="AR69">
        <v>78</v>
      </c>
      <c r="AS69">
        <v>9</v>
      </c>
      <c r="AT69">
        <v>7</v>
      </c>
      <c r="AU69">
        <v>78</v>
      </c>
      <c r="AV69">
        <v>0</v>
      </c>
      <c r="AW69">
        <v>0</v>
      </c>
      <c r="AX69">
        <v>27</v>
      </c>
      <c r="BB69">
        <v>0</v>
      </c>
      <c r="BC69">
        <v>0</v>
      </c>
      <c r="BD69">
        <v>14</v>
      </c>
      <c r="DA69">
        <v>97.4</v>
      </c>
      <c r="DB69">
        <v>37</v>
      </c>
      <c r="DC69">
        <v>38</v>
      </c>
    </row>
    <row r="70" spans="1:107" x14ac:dyDescent="0.2">
      <c r="A70" t="s">
        <v>208</v>
      </c>
      <c r="B70" s="1" t="s">
        <v>215</v>
      </c>
      <c r="C70" t="str">
        <f>VLOOKUP(A70,'2016'!$A$8:$E$76,3,FALSE)</f>
        <v>LP</v>
      </c>
      <c r="D70" t="str">
        <f>VLOOKUP(A70,'2016'!$A$8:$E$76,4,FALSE)</f>
        <v>SAINT PIERRE</v>
      </c>
      <c r="E70" t="str">
        <f>VLOOKUP(A70,'2016'!$A$8:$E$76,5,FALSE)</f>
        <v>ABBEVILLE</v>
      </c>
      <c r="F70">
        <v>43.5</v>
      </c>
      <c r="G70">
        <v>0</v>
      </c>
      <c r="H70">
        <v>0</v>
      </c>
      <c r="I70">
        <v>43.7</v>
      </c>
      <c r="J70">
        <v>0</v>
      </c>
      <c r="K70">
        <v>0</v>
      </c>
      <c r="X70">
        <v>31.1</v>
      </c>
      <c r="Y70">
        <v>14</v>
      </c>
      <c r="Z70">
        <v>45</v>
      </c>
      <c r="AA70">
        <v>45</v>
      </c>
      <c r="AB70">
        <v>0</v>
      </c>
      <c r="AC70">
        <v>0</v>
      </c>
      <c r="AM70">
        <v>15.25</v>
      </c>
      <c r="AN70">
        <v>1601</v>
      </c>
      <c r="AO70">
        <v>105</v>
      </c>
      <c r="AP70">
        <v>2.33</v>
      </c>
      <c r="AQ70">
        <v>105</v>
      </c>
      <c r="AR70">
        <v>45</v>
      </c>
      <c r="AS70">
        <v>17.8</v>
      </c>
      <c r="AT70">
        <v>8</v>
      </c>
      <c r="AU70">
        <v>45</v>
      </c>
      <c r="AY70">
        <v>0</v>
      </c>
      <c r="AZ70">
        <v>0</v>
      </c>
      <c r="BA70">
        <v>20</v>
      </c>
      <c r="BB70">
        <v>0</v>
      </c>
      <c r="BC70">
        <v>0</v>
      </c>
      <c r="BD70">
        <v>18</v>
      </c>
      <c r="BE70">
        <v>89</v>
      </c>
      <c r="BF70">
        <v>0</v>
      </c>
      <c r="BG70">
        <v>0</v>
      </c>
      <c r="BH70">
        <v>9</v>
      </c>
      <c r="BI70">
        <v>0</v>
      </c>
      <c r="BJ70">
        <v>0</v>
      </c>
      <c r="BK70">
        <v>78</v>
      </c>
      <c r="BL70">
        <v>0</v>
      </c>
      <c r="BM70">
        <v>0</v>
      </c>
      <c r="BN70">
        <v>8</v>
      </c>
      <c r="BO70">
        <v>0</v>
      </c>
      <c r="BP70">
        <v>0</v>
      </c>
      <c r="BZ70">
        <v>5.3</v>
      </c>
      <c r="CA70">
        <v>1</v>
      </c>
      <c r="CB70">
        <v>19</v>
      </c>
      <c r="CF70">
        <v>0</v>
      </c>
      <c r="CG70">
        <v>0</v>
      </c>
      <c r="CH70">
        <v>19</v>
      </c>
      <c r="CI70">
        <v>100</v>
      </c>
      <c r="CJ70">
        <v>17</v>
      </c>
      <c r="CK70">
        <v>17</v>
      </c>
      <c r="CL70">
        <v>11</v>
      </c>
      <c r="CM70">
        <v>0</v>
      </c>
      <c r="CN70">
        <v>0</v>
      </c>
      <c r="CU70">
        <v>100</v>
      </c>
      <c r="CV70">
        <v>17</v>
      </c>
      <c r="CW70">
        <v>17</v>
      </c>
      <c r="CX70">
        <v>11</v>
      </c>
      <c r="CY70">
        <v>0</v>
      </c>
      <c r="CZ70">
        <v>0</v>
      </c>
    </row>
    <row r="71" spans="1:107" x14ac:dyDescent="0.2">
      <c r="A71" t="s">
        <v>209</v>
      </c>
      <c r="B71" s="1" t="s">
        <v>215</v>
      </c>
      <c r="C71" t="str">
        <f>VLOOKUP(A71,'2016'!$A$8:$E$76,3,FALSE)</f>
        <v>LP</v>
      </c>
      <c r="D71" t="str">
        <f>VLOOKUP(A71,'2016'!$A$8:$E$76,4,FALSE)</f>
        <v xml:space="preserve">LA PROVIDENCE </v>
      </c>
      <c r="E71" t="str">
        <f>VLOOKUP(A71,'2016'!$A$8:$E$76,5,FALSE)</f>
        <v>AMIENS</v>
      </c>
      <c r="F71">
        <v>43.5</v>
      </c>
      <c r="G71">
        <v>0</v>
      </c>
      <c r="H71">
        <v>0</v>
      </c>
      <c r="I71">
        <v>45.3</v>
      </c>
      <c r="J71">
        <v>0</v>
      </c>
      <c r="K71">
        <v>0</v>
      </c>
      <c r="X71">
        <v>29.7</v>
      </c>
      <c r="Y71">
        <v>35</v>
      </c>
      <c r="Z71">
        <v>118</v>
      </c>
      <c r="AA71">
        <v>102</v>
      </c>
      <c r="AB71">
        <v>0</v>
      </c>
      <c r="AC71">
        <v>0</v>
      </c>
      <c r="AM71">
        <v>17.95</v>
      </c>
      <c r="AN71">
        <v>5260</v>
      </c>
      <c r="AO71">
        <v>293</v>
      </c>
      <c r="AP71">
        <v>2.87</v>
      </c>
      <c r="AQ71">
        <v>293</v>
      </c>
      <c r="AR71">
        <v>102</v>
      </c>
      <c r="AS71">
        <v>11.8</v>
      </c>
      <c r="AT71">
        <v>12</v>
      </c>
      <c r="AU71">
        <v>102</v>
      </c>
      <c r="AY71">
        <v>0</v>
      </c>
      <c r="AZ71">
        <v>0</v>
      </c>
      <c r="BA71">
        <v>31</v>
      </c>
      <c r="BB71">
        <v>0</v>
      </c>
      <c r="BC71">
        <v>0</v>
      </c>
      <c r="BD71">
        <v>36</v>
      </c>
      <c r="BE71">
        <v>88</v>
      </c>
      <c r="BF71">
        <v>0</v>
      </c>
      <c r="BG71">
        <v>0</v>
      </c>
      <c r="BH71">
        <v>7</v>
      </c>
      <c r="BI71">
        <v>0</v>
      </c>
      <c r="BJ71">
        <v>0</v>
      </c>
      <c r="BK71">
        <v>71</v>
      </c>
      <c r="BL71">
        <v>0</v>
      </c>
      <c r="BM71">
        <v>0</v>
      </c>
      <c r="BN71">
        <v>4</v>
      </c>
      <c r="BO71">
        <v>0</v>
      </c>
      <c r="BP71">
        <v>0</v>
      </c>
      <c r="BZ71">
        <v>26.3</v>
      </c>
      <c r="CA71">
        <v>10</v>
      </c>
      <c r="CB71">
        <v>38</v>
      </c>
      <c r="CF71">
        <v>5.3</v>
      </c>
      <c r="CG71">
        <v>2</v>
      </c>
      <c r="CH71">
        <v>38</v>
      </c>
      <c r="CI71">
        <v>90</v>
      </c>
      <c r="CJ71">
        <v>35</v>
      </c>
      <c r="CK71">
        <v>39</v>
      </c>
      <c r="CL71">
        <v>2</v>
      </c>
      <c r="CM71">
        <v>0</v>
      </c>
      <c r="CN71">
        <v>0</v>
      </c>
      <c r="CO71">
        <v>90</v>
      </c>
      <c r="CP71">
        <v>35</v>
      </c>
      <c r="CQ71">
        <v>39</v>
      </c>
      <c r="CR71">
        <v>2</v>
      </c>
      <c r="CS71">
        <v>0</v>
      </c>
      <c r="CT71">
        <v>0</v>
      </c>
    </row>
    <row r="72" spans="1:107" x14ac:dyDescent="0.2">
      <c r="A72" t="s">
        <v>210</v>
      </c>
      <c r="B72" s="1" t="s">
        <v>215</v>
      </c>
      <c r="C72" t="str">
        <f>VLOOKUP(A72,'2016'!$A$8:$E$76,3,FALSE)</f>
        <v>LP</v>
      </c>
      <c r="D72" t="str">
        <f>VLOOKUP(A72,'2016'!$A$8:$E$76,4,FALSE)</f>
        <v xml:space="preserve">SACRE COEUR </v>
      </c>
      <c r="E72" t="str">
        <f>VLOOKUP(A72,'2016'!$A$8:$E$76,5,FALSE)</f>
        <v>AMIENS</v>
      </c>
      <c r="F72">
        <v>43.5</v>
      </c>
      <c r="G72">
        <v>0</v>
      </c>
      <c r="H72">
        <v>0</v>
      </c>
      <c r="I72">
        <v>44.8</v>
      </c>
      <c r="J72">
        <v>0</v>
      </c>
      <c r="K72">
        <v>0</v>
      </c>
      <c r="X72">
        <v>25.5</v>
      </c>
      <c r="Y72">
        <v>40</v>
      </c>
      <c r="Z72">
        <v>157</v>
      </c>
      <c r="AA72">
        <v>157</v>
      </c>
      <c r="AB72">
        <v>0</v>
      </c>
      <c r="AC72">
        <v>0</v>
      </c>
      <c r="AM72">
        <v>18.46</v>
      </c>
      <c r="AN72">
        <v>5096</v>
      </c>
      <c r="AO72">
        <v>276</v>
      </c>
      <c r="AP72">
        <v>1.76</v>
      </c>
      <c r="AQ72">
        <v>276</v>
      </c>
      <c r="AR72">
        <v>157</v>
      </c>
      <c r="AS72">
        <v>21</v>
      </c>
      <c r="AT72">
        <v>33</v>
      </c>
      <c r="AU72">
        <v>157</v>
      </c>
      <c r="AY72">
        <v>5.6</v>
      </c>
      <c r="AZ72">
        <v>3</v>
      </c>
      <c r="BA72">
        <v>54</v>
      </c>
      <c r="BB72">
        <v>0</v>
      </c>
      <c r="BC72">
        <v>0</v>
      </c>
      <c r="BD72">
        <v>53</v>
      </c>
      <c r="BE72">
        <v>74</v>
      </c>
      <c r="BF72">
        <v>0</v>
      </c>
      <c r="BG72">
        <v>0</v>
      </c>
      <c r="BH72">
        <v>-6</v>
      </c>
      <c r="BI72">
        <v>0</v>
      </c>
      <c r="BJ72">
        <v>0</v>
      </c>
      <c r="BK72">
        <v>63</v>
      </c>
      <c r="BL72">
        <v>0</v>
      </c>
      <c r="BM72">
        <v>0</v>
      </c>
      <c r="BN72">
        <v>-5</v>
      </c>
      <c r="BO72">
        <v>0</v>
      </c>
      <c r="BP72">
        <v>0</v>
      </c>
      <c r="BZ72">
        <v>15.3</v>
      </c>
      <c r="CA72">
        <v>9</v>
      </c>
      <c r="CB72">
        <v>59</v>
      </c>
      <c r="CF72">
        <v>1.7</v>
      </c>
      <c r="CG72">
        <v>1</v>
      </c>
      <c r="CH72">
        <v>59</v>
      </c>
      <c r="CI72">
        <v>96</v>
      </c>
      <c r="CJ72">
        <v>55</v>
      </c>
      <c r="CK72">
        <v>57</v>
      </c>
      <c r="CL72">
        <v>4</v>
      </c>
      <c r="CM72">
        <v>0</v>
      </c>
      <c r="CN72">
        <v>0</v>
      </c>
      <c r="CU72">
        <v>96</v>
      </c>
      <c r="CV72">
        <v>55</v>
      </c>
      <c r="CW72">
        <v>57</v>
      </c>
      <c r="CX72">
        <v>4</v>
      </c>
      <c r="CY72">
        <v>0</v>
      </c>
      <c r="CZ72">
        <v>0</v>
      </c>
    </row>
    <row r="73" spans="1:107" x14ac:dyDescent="0.2">
      <c r="A73" t="s">
        <v>211</v>
      </c>
      <c r="B73" s="1" t="s">
        <v>215</v>
      </c>
      <c r="C73" t="str">
        <f>VLOOKUP(A73,'2016'!$A$8:$E$76,3,FALSE)</f>
        <v>LP</v>
      </c>
      <c r="D73" t="str">
        <f>VLOOKUP(A73,'2016'!$A$8:$E$76,4,FALSE)</f>
        <v>SAINT MARTIN</v>
      </c>
      <c r="E73" t="str">
        <f>VLOOKUP(A73,'2016'!$A$8:$E$76,5,FALSE)</f>
        <v>AMIENS</v>
      </c>
      <c r="F73">
        <v>43.5</v>
      </c>
      <c r="G73">
        <v>0</v>
      </c>
      <c r="H73">
        <v>0</v>
      </c>
      <c r="I73">
        <v>45.8</v>
      </c>
      <c r="J73">
        <v>0</v>
      </c>
      <c r="K73">
        <v>0</v>
      </c>
      <c r="X73">
        <v>25.6</v>
      </c>
      <c r="Y73">
        <v>33</v>
      </c>
      <c r="Z73">
        <v>129</v>
      </c>
      <c r="AA73">
        <v>124</v>
      </c>
      <c r="AB73">
        <v>0</v>
      </c>
      <c r="AC73">
        <v>0</v>
      </c>
      <c r="AM73">
        <v>17.91</v>
      </c>
      <c r="AN73">
        <v>3331</v>
      </c>
      <c r="AO73">
        <v>186</v>
      </c>
      <c r="AP73">
        <v>1.94</v>
      </c>
      <c r="AQ73">
        <v>250</v>
      </c>
      <c r="AR73">
        <v>129</v>
      </c>
      <c r="AS73">
        <v>11.3</v>
      </c>
      <c r="AT73">
        <v>14</v>
      </c>
      <c r="AU73">
        <v>124</v>
      </c>
      <c r="AV73">
        <v>0</v>
      </c>
      <c r="AW73">
        <v>0</v>
      </c>
      <c r="AX73">
        <v>18</v>
      </c>
      <c r="AY73">
        <v>0</v>
      </c>
      <c r="AZ73">
        <v>0</v>
      </c>
      <c r="BA73">
        <v>34</v>
      </c>
      <c r="BB73">
        <v>0</v>
      </c>
      <c r="BC73">
        <v>0</v>
      </c>
      <c r="BD73">
        <v>27</v>
      </c>
      <c r="BE73">
        <v>90</v>
      </c>
      <c r="BF73">
        <v>0</v>
      </c>
      <c r="BG73">
        <v>0</v>
      </c>
      <c r="BH73">
        <v>13</v>
      </c>
      <c r="BI73">
        <v>0</v>
      </c>
      <c r="BJ73">
        <v>0</v>
      </c>
      <c r="BK73">
        <v>87</v>
      </c>
      <c r="BL73">
        <v>0</v>
      </c>
      <c r="BM73">
        <v>0</v>
      </c>
      <c r="BN73">
        <v>19</v>
      </c>
      <c r="BO73">
        <v>0</v>
      </c>
      <c r="BP73">
        <v>0</v>
      </c>
      <c r="BZ73">
        <v>17.899999999999999</v>
      </c>
      <c r="CA73">
        <v>5</v>
      </c>
      <c r="CB73">
        <v>28</v>
      </c>
      <c r="CC73">
        <v>0</v>
      </c>
      <c r="CD73">
        <v>0</v>
      </c>
      <c r="CE73">
        <v>14</v>
      </c>
      <c r="CF73">
        <v>0</v>
      </c>
      <c r="CG73">
        <v>0</v>
      </c>
      <c r="CH73">
        <v>28</v>
      </c>
      <c r="CI73">
        <v>93</v>
      </c>
      <c r="CJ73">
        <v>26</v>
      </c>
      <c r="CK73">
        <v>28</v>
      </c>
      <c r="CL73">
        <v>7</v>
      </c>
      <c r="CM73">
        <v>0</v>
      </c>
      <c r="CN73">
        <v>0</v>
      </c>
      <c r="CO73">
        <v>90</v>
      </c>
      <c r="CP73">
        <v>19</v>
      </c>
      <c r="CQ73">
        <v>21</v>
      </c>
      <c r="CR73">
        <v>5</v>
      </c>
      <c r="CS73">
        <v>0</v>
      </c>
      <c r="CT73">
        <v>0</v>
      </c>
      <c r="CU73">
        <v>100</v>
      </c>
      <c r="CV73">
        <v>7</v>
      </c>
      <c r="CW73">
        <v>7</v>
      </c>
      <c r="CY73">
        <v>0</v>
      </c>
      <c r="CZ73">
        <v>0</v>
      </c>
      <c r="DA73">
        <v>92.3</v>
      </c>
      <c r="DB73">
        <v>12</v>
      </c>
      <c r="DC73">
        <v>13</v>
      </c>
    </row>
    <row r="74" spans="1:107" x14ac:dyDescent="0.2">
      <c r="A74" t="s">
        <v>212</v>
      </c>
      <c r="B74" s="1" t="s">
        <v>215</v>
      </c>
      <c r="C74" t="str">
        <f>VLOOKUP(A74,'2016'!$A$8:$E$76,3,FALSE)</f>
        <v>LP</v>
      </c>
      <c r="D74" t="str">
        <f>VLOOKUP(A74,'2016'!$A$8:$E$76,4,FALSE)</f>
        <v xml:space="preserve">SAINT RIQUIER </v>
      </c>
      <c r="E74" t="str">
        <f>VLOOKUP(A74,'2016'!$A$8:$E$76,5,FALSE)</f>
        <v>AMIENS</v>
      </c>
      <c r="F74">
        <v>43.5</v>
      </c>
      <c r="G74">
        <v>0</v>
      </c>
      <c r="H74">
        <v>0</v>
      </c>
      <c r="I74">
        <v>45</v>
      </c>
      <c r="J74">
        <v>0</v>
      </c>
      <c r="K74">
        <v>0</v>
      </c>
      <c r="X74">
        <v>14.5</v>
      </c>
      <c r="Y74">
        <v>12</v>
      </c>
      <c r="Z74">
        <v>83</v>
      </c>
      <c r="AA74">
        <v>62</v>
      </c>
      <c r="AB74">
        <v>0</v>
      </c>
      <c r="AC74">
        <v>0</v>
      </c>
      <c r="AM74">
        <v>18.32</v>
      </c>
      <c r="AN74">
        <v>1942</v>
      </c>
      <c r="AO74">
        <v>106</v>
      </c>
      <c r="AP74">
        <v>1.71</v>
      </c>
      <c r="AQ74">
        <v>106</v>
      </c>
      <c r="AR74">
        <v>62</v>
      </c>
      <c r="AS74">
        <v>14.5</v>
      </c>
      <c r="AT74">
        <v>9</v>
      </c>
      <c r="AU74">
        <v>62</v>
      </c>
      <c r="AY74">
        <v>0</v>
      </c>
      <c r="AZ74">
        <v>0</v>
      </c>
      <c r="BA74">
        <v>18</v>
      </c>
      <c r="BB74">
        <v>0</v>
      </c>
      <c r="BC74">
        <v>0</v>
      </c>
      <c r="BD74">
        <v>24</v>
      </c>
      <c r="BE74">
        <v>100</v>
      </c>
      <c r="BF74">
        <v>0</v>
      </c>
      <c r="BG74">
        <v>0</v>
      </c>
      <c r="BH74">
        <v>14</v>
      </c>
      <c r="BI74">
        <v>0</v>
      </c>
      <c r="BJ74">
        <v>0</v>
      </c>
      <c r="BK74">
        <v>92</v>
      </c>
      <c r="BL74">
        <v>0</v>
      </c>
      <c r="BM74">
        <v>0</v>
      </c>
      <c r="BN74">
        <v>15</v>
      </c>
      <c r="BO74">
        <v>0</v>
      </c>
      <c r="BP74">
        <v>0</v>
      </c>
      <c r="BZ74">
        <v>25</v>
      </c>
      <c r="CA74">
        <v>3</v>
      </c>
      <c r="CB74">
        <v>12</v>
      </c>
      <c r="CF74">
        <v>0</v>
      </c>
      <c r="CG74">
        <v>0</v>
      </c>
      <c r="CH74">
        <v>12</v>
      </c>
      <c r="CI74">
        <v>100</v>
      </c>
      <c r="CJ74">
        <v>12</v>
      </c>
      <c r="CK74">
        <v>12</v>
      </c>
      <c r="CL74">
        <v>8</v>
      </c>
      <c r="CM74">
        <v>0</v>
      </c>
      <c r="CN74">
        <v>0</v>
      </c>
      <c r="CO74">
        <v>100</v>
      </c>
      <c r="CP74">
        <v>12</v>
      </c>
      <c r="CQ74">
        <v>12</v>
      </c>
      <c r="CR74">
        <v>8</v>
      </c>
      <c r="CS74">
        <v>0</v>
      </c>
      <c r="CT74">
        <v>0</v>
      </c>
    </row>
    <row r="75" spans="1:107" x14ac:dyDescent="0.2">
      <c r="A75" t="s">
        <v>213</v>
      </c>
      <c r="B75" s="1" t="s">
        <v>215</v>
      </c>
      <c r="C75" t="str">
        <f>VLOOKUP(A75,'2016'!$A$8:$E$76,3,FALSE)</f>
        <v>LP</v>
      </c>
      <c r="D75" t="str">
        <f>VLOOKUP(A75,'2016'!$A$8:$E$76,4,FALSE)</f>
        <v>SAINT REMI</v>
      </c>
      <c r="E75" t="str">
        <f>VLOOKUP(A75,'2016'!$A$8:$E$76,5,FALSE)</f>
        <v>AMIENS</v>
      </c>
      <c r="F75">
        <v>43.5</v>
      </c>
      <c r="G75">
        <v>0</v>
      </c>
      <c r="H75">
        <v>0</v>
      </c>
      <c r="I75">
        <v>42.2</v>
      </c>
      <c r="J75">
        <v>0</v>
      </c>
      <c r="K75">
        <v>0</v>
      </c>
      <c r="X75">
        <v>47.5</v>
      </c>
      <c r="Y75">
        <v>226</v>
      </c>
      <c r="Z75">
        <v>476</v>
      </c>
      <c r="AA75">
        <v>476</v>
      </c>
      <c r="AB75">
        <v>0</v>
      </c>
      <c r="AC75">
        <v>0</v>
      </c>
      <c r="AM75">
        <v>20.21</v>
      </c>
      <c r="AN75">
        <v>15923</v>
      </c>
      <c r="AO75">
        <v>788</v>
      </c>
      <c r="AP75">
        <v>1.66</v>
      </c>
      <c r="AQ75">
        <v>788</v>
      </c>
      <c r="AR75">
        <v>476</v>
      </c>
      <c r="AS75">
        <v>25.2</v>
      </c>
      <c r="AT75">
        <v>120</v>
      </c>
      <c r="AU75">
        <v>476</v>
      </c>
      <c r="AY75">
        <v>3.1</v>
      </c>
      <c r="AZ75">
        <v>5</v>
      </c>
      <c r="BA75">
        <v>162</v>
      </c>
      <c r="BB75">
        <v>3.3</v>
      </c>
      <c r="BC75">
        <v>5</v>
      </c>
      <c r="BD75">
        <v>153</v>
      </c>
      <c r="BE75">
        <v>80</v>
      </c>
      <c r="BF75">
        <v>0</v>
      </c>
      <c r="BG75">
        <v>0</v>
      </c>
      <c r="BH75">
        <v>0</v>
      </c>
      <c r="BI75">
        <v>0</v>
      </c>
      <c r="BJ75">
        <v>0</v>
      </c>
      <c r="BK75">
        <v>73</v>
      </c>
      <c r="BL75">
        <v>0</v>
      </c>
      <c r="BM75">
        <v>0</v>
      </c>
      <c r="BN75">
        <v>5</v>
      </c>
      <c r="BO75">
        <v>0</v>
      </c>
      <c r="BP75">
        <v>0</v>
      </c>
      <c r="BZ75">
        <v>22.1</v>
      </c>
      <c r="CA75">
        <v>40</v>
      </c>
      <c r="CB75">
        <v>181</v>
      </c>
      <c r="CF75">
        <v>1.7</v>
      </c>
      <c r="CG75">
        <v>3</v>
      </c>
      <c r="CH75">
        <v>181</v>
      </c>
      <c r="CI75">
        <v>94</v>
      </c>
      <c r="CJ75">
        <v>166</v>
      </c>
      <c r="CK75">
        <v>177</v>
      </c>
      <c r="CL75">
        <v>4</v>
      </c>
      <c r="CM75">
        <v>0</v>
      </c>
      <c r="CN75">
        <v>0</v>
      </c>
      <c r="CU75">
        <v>94</v>
      </c>
      <c r="CV75">
        <v>166</v>
      </c>
      <c r="CW75">
        <v>177</v>
      </c>
      <c r="CX75">
        <v>4</v>
      </c>
      <c r="CY75">
        <v>0</v>
      </c>
      <c r="CZ75">
        <v>0</v>
      </c>
      <c r="DA75">
        <v>88.2</v>
      </c>
      <c r="DB75">
        <v>15</v>
      </c>
      <c r="DC75">
        <v>17</v>
      </c>
    </row>
    <row r="76" spans="1:107" x14ac:dyDescent="0.2">
      <c r="A76" t="s">
        <v>214</v>
      </c>
      <c r="B76" s="1" t="s">
        <v>215</v>
      </c>
      <c r="C76" t="str">
        <f>VLOOKUP(A76,'2016'!$A$8:$E$76,3,FALSE)</f>
        <v>LP</v>
      </c>
      <c r="D76" t="str">
        <f>VLOOKUP(A76,'2016'!$A$8:$E$76,4,FALSE)</f>
        <v xml:space="preserve">SACRE COEUR </v>
      </c>
      <c r="E76" t="str">
        <f>VLOOKUP(A76,'2016'!$A$8:$E$76,5,FALSE)</f>
        <v>PERONNE</v>
      </c>
      <c r="F76">
        <v>43.5</v>
      </c>
      <c r="G76">
        <v>0</v>
      </c>
      <c r="H76">
        <v>0</v>
      </c>
      <c r="I76">
        <v>40.700000000000003</v>
      </c>
      <c r="J76">
        <v>0</v>
      </c>
      <c r="K76">
        <v>0</v>
      </c>
      <c r="X76">
        <v>48.1</v>
      </c>
      <c r="Y76">
        <v>26</v>
      </c>
      <c r="Z76">
        <v>54</v>
      </c>
      <c r="AA76">
        <v>45</v>
      </c>
      <c r="AB76">
        <v>0</v>
      </c>
      <c r="AC76">
        <v>0</v>
      </c>
      <c r="AM76">
        <v>15.19</v>
      </c>
      <c r="AN76">
        <v>1565</v>
      </c>
      <c r="AO76">
        <v>103</v>
      </c>
      <c r="AP76">
        <v>2.29</v>
      </c>
      <c r="AQ76">
        <v>103</v>
      </c>
      <c r="AR76">
        <v>45</v>
      </c>
      <c r="AS76">
        <v>28.9</v>
      </c>
      <c r="AT76">
        <v>13</v>
      </c>
      <c r="AU76">
        <v>45</v>
      </c>
      <c r="AY76">
        <v>6.3</v>
      </c>
      <c r="AZ76">
        <v>1</v>
      </c>
      <c r="BA76">
        <v>16</v>
      </c>
      <c r="BB76">
        <v>25</v>
      </c>
      <c r="BC76">
        <v>5</v>
      </c>
      <c r="BD76">
        <v>20</v>
      </c>
      <c r="BE76">
        <v>88</v>
      </c>
      <c r="BF76">
        <v>0</v>
      </c>
      <c r="BG76">
        <v>0</v>
      </c>
      <c r="BH76">
        <v>14</v>
      </c>
      <c r="BI76">
        <v>0</v>
      </c>
      <c r="BJ76">
        <v>0</v>
      </c>
      <c r="BK76">
        <v>44</v>
      </c>
      <c r="BL76">
        <v>0</v>
      </c>
      <c r="BM76">
        <v>0</v>
      </c>
      <c r="BN76">
        <v>-15</v>
      </c>
      <c r="BO76">
        <v>0</v>
      </c>
      <c r="BP76">
        <v>0</v>
      </c>
      <c r="BZ76">
        <v>9.5</v>
      </c>
      <c r="CA76">
        <v>2</v>
      </c>
      <c r="CB76">
        <v>21</v>
      </c>
      <c r="CF76">
        <v>23.8</v>
      </c>
      <c r="CG76">
        <v>5</v>
      </c>
      <c r="CH76">
        <v>21</v>
      </c>
      <c r="CI76">
        <v>95</v>
      </c>
      <c r="CJ76">
        <v>20</v>
      </c>
      <c r="CK76">
        <v>21</v>
      </c>
      <c r="CL76">
        <v>8</v>
      </c>
      <c r="CM76">
        <v>0</v>
      </c>
      <c r="CN76">
        <v>0</v>
      </c>
      <c r="CO76">
        <v>100</v>
      </c>
      <c r="CP76">
        <v>11</v>
      </c>
      <c r="CQ76">
        <v>11</v>
      </c>
      <c r="CR76">
        <v>11</v>
      </c>
      <c r="CS76">
        <v>0</v>
      </c>
      <c r="CT76">
        <v>0</v>
      </c>
      <c r="CU76">
        <v>90</v>
      </c>
      <c r="CV76">
        <v>9</v>
      </c>
      <c r="CW76">
        <v>10</v>
      </c>
      <c r="CX76">
        <v>4</v>
      </c>
      <c r="CY76">
        <v>0</v>
      </c>
      <c r="CZ76">
        <v>0</v>
      </c>
    </row>
    <row r="77" spans="1:107" s="28" customFormat="1" x14ac:dyDescent="0.2">
      <c r="B77" s="65"/>
    </row>
    <row r="90" spans="1:125" x14ac:dyDescent="0.2">
      <c r="A90" t="s">
        <v>87</v>
      </c>
      <c r="B90" s="1" t="s">
        <v>310</v>
      </c>
      <c r="C90" t="s">
        <v>94</v>
      </c>
      <c r="D90" t="s">
        <v>228</v>
      </c>
      <c r="E90" t="s">
        <v>45</v>
      </c>
      <c r="F90">
        <v>43</v>
      </c>
      <c r="G90">
        <v>0</v>
      </c>
      <c r="H90">
        <v>0</v>
      </c>
      <c r="I90">
        <v>42.8</v>
      </c>
      <c r="J90">
        <v>0</v>
      </c>
      <c r="K90">
        <v>0</v>
      </c>
      <c r="L90">
        <v>8.9</v>
      </c>
      <c r="M90">
        <v>7</v>
      </c>
      <c r="N90">
        <v>79</v>
      </c>
      <c r="O90">
        <v>59.5</v>
      </c>
      <c r="P90">
        <v>47</v>
      </c>
      <c r="Q90">
        <v>79</v>
      </c>
      <c r="R90">
        <v>9.6999999999999993</v>
      </c>
      <c r="S90">
        <v>0</v>
      </c>
      <c r="T90">
        <v>0</v>
      </c>
      <c r="U90">
        <v>12.3</v>
      </c>
      <c r="V90">
        <v>0</v>
      </c>
      <c r="W90">
        <v>0</v>
      </c>
      <c r="AD90">
        <v>50</v>
      </c>
      <c r="AE90">
        <v>0</v>
      </c>
      <c r="AF90">
        <v>0</v>
      </c>
      <c r="BW90">
        <v>13.8</v>
      </c>
      <c r="BX90">
        <v>9</v>
      </c>
      <c r="BY90">
        <v>65</v>
      </c>
      <c r="DJ90">
        <v>58</v>
      </c>
      <c r="DK90">
        <v>0</v>
      </c>
      <c r="DL90">
        <v>0</v>
      </c>
      <c r="DM90">
        <v>32</v>
      </c>
      <c r="DN90">
        <v>0</v>
      </c>
      <c r="DO90">
        <v>0</v>
      </c>
      <c r="DP90">
        <v>140</v>
      </c>
      <c r="DQ90">
        <v>0</v>
      </c>
      <c r="DR90">
        <v>0</v>
      </c>
      <c r="DS90">
        <v>133</v>
      </c>
      <c r="DT90">
        <v>0</v>
      </c>
      <c r="DU90">
        <v>0</v>
      </c>
    </row>
    <row r="91" spans="1:125" x14ac:dyDescent="0.2">
      <c r="A91" t="s">
        <v>89</v>
      </c>
      <c r="B91" s="1" t="s">
        <v>312</v>
      </c>
      <c r="C91" t="s">
        <v>94</v>
      </c>
      <c r="D91" t="s">
        <v>230</v>
      </c>
      <c r="E91" t="s">
        <v>231</v>
      </c>
      <c r="F91">
        <v>43</v>
      </c>
      <c r="G91">
        <v>0</v>
      </c>
      <c r="H91">
        <v>0</v>
      </c>
      <c r="I91">
        <v>43.6</v>
      </c>
      <c r="J91">
        <v>0</v>
      </c>
      <c r="K91">
        <v>0</v>
      </c>
      <c r="L91">
        <v>12.9</v>
      </c>
      <c r="M91">
        <v>8</v>
      </c>
      <c r="N91">
        <v>62</v>
      </c>
      <c r="O91">
        <v>58.1</v>
      </c>
      <c r="P91">
        <v>36</v>
      </c>
      <c r="Q91">
        <v>62</v>
      </c>
      <c r="R91">
        <v>9.6999999999999993</v>
      </c>
      <c r="S91">
        <v>0</v>
      </c>
      <c r="T91">
        <v>0</v>
      </c>
      <c r="U91">
        <v>11.3</v>
      </c>
      <c r="V91">
        <v>0</v>
      </c>
      <c r="W91">
        <v>0</v>
      </c>
      <c r="AD91">
        <v>91</v>
      </c>
      <c r="AE91">
        <v>0</v>
      </c>
      <c r="AF91">
        <v>0</v>
      </c>
      <c r="BW91">
        <v>5.8</v>
      </c>
      <c r="BX91">
        <v>3</v>
      </c>
      <c r="BY91">
        <v>52</v>
      </c>
      <c r="DJ91">
        <v>58</v>
      </c>
      <c r="DK91">
        <v>0</v>
      </c>
      <c r="DL91">
        <v>0</v>
      </c>
      <c r="DM91">
        <v>58</v>
      </c>
      <c r="DN91">
        <v>0</v>
      </c>
      <c r="DO91">
        <v>0</v>
      </c>
      <c r="DP91">
        <v>34</v>
      </c>
      <c r="DQ91">
        <v>0</v>
      </c>
      <c r="DR91">
        <v>0</v>
      </c>
      <c r="DS91">
        <v>34</v>
      </c>
      <c r="DT91">
        <v>0</v>
      </c>
      <c r="DU91">
        <v>0</v>
      </c>
    </row>
    <row r="92" spans="1:125" x14ac:dyDescent="0.2">
      <c r="A92" t="s">
        <v>90</v>
      </c>
      <c r="B92" s="1" t="s">
        <v>313</v>
      </c>
      <c r="C92" t="s">
        <v>94</v>
      </c>
      <c r="D92" t="s">
        <v>232</v>
      </c>
      <c r="E92" t="s">
        <v>233</v>
      </c>
      <c r="F92">
        <v>43</v>
      </c>
      <c r="G92">
        <v>0</v>
      </c>
      <c r="H92">
        <v>0</v>
      </c>
      <c r="I92">
        <v>42.6</v>
      </c>
      <c r="J92">
        <v>0</v>
      </c>
      <c r="K92">
        <v>0</v>
      </c>
      <c r="L92">
        <v>6.5</v>
      </c>
      <c r="M92">
        <v>4</v>
      </c>
      <c r="N92">
        <v>62</v>
      </c>
      <c r="O92">
        <v>59.7</v>
      </c>
      <c r="P92">
        <v>37</v>
      </c>
      <c r="Q92">
        <v>62</v>
      </c>
      <c r="R92">
        <v>9.6999999999999993</v>
      </c>
      <c r="S92">
        <v>0</v>
      </c>
      <c r="T92">
        <v>0</v>
      </c>
      <c r="U92">
        <v>11</v>
      </c>
      <c r="V92">
        <v>0</v>
      </c>
      <c r="W92">
        <v>0</v>
      </c>
      <c r="AD92">
        <v>37</v>
      </c>
      <c r="AE92">
        <v>0</v>
      </c>
      <c r="AF92">
        <v>0</v>
      </c>
      <c r="BW92">
        <v>18</v>
      </c>
      <c r="BX92">
        <v>9</v>
      </c>
      <c r="BY92">
        <v>50</v>
      </c>
      <c r="DJ92">
        <v>53</v>
      </c>
      <c r="DK92">
        <v>0</v>
      </c>
      <c r="DL92">
        <v>0</v>
      </c>
      <c r="DM92">
        <v>16</v>
      </c>
      <c r="DN92">
        <v>0</v>
      </c>
      <c r="DO92">
        <v>0</v>
      </c>
      <c r="DP92">
        <v>28</v>
      </c>
      <c r="DQ92">
        <v>0</v>
      </c>
      <c r="DR92">
        <v>0</v>
      </c>
      <c r="DS92">
        <v>18</v>
      </c>
      <c r="DT92">
        <v>0</v>
      </c>
      <c r="DU92">
        <v>0</v>
      </c>
    </row>
  </sheetData>
  <pageMargins left="0.7" right="0.7" top="0.75" bottom="0.75" header="0.3" footer="0.3"/>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85"/>
  <sheetViews>
    <sheetView workbookViewId="0">
      <selection activeCell="D15" sqref="D15"/>
    </sheetView>
  </sheetViews>
  <sheetFormatPr baseColWidth="10" defaultRowHeight="15" x14ac:dyDescent="0.25"/>
  <cols>
    <col min="1" max="1" width="11.42578125" style="118"/>
    <col min="2" max="2" width="11.42578125" style="117"/>
    <col min="3" max="3" width="11.42578125" style="118"/>
    <col min="4" max="4" width="6.5703125" style="118" customWidth="1"/>
    <col min="5" max="5" width="7.42578125" style="118" customWidth="1"/>
    <col min="6" max="6" width="9.5703125" style="118" bestFit="1" customWidth="1"/>
    <col min="7" max="7" width="12.42578125" style="118" customWidth="1"/>
    <col min="8" max="8" width="11.42578125" style="118"/>
    <col min="9" max="9" width="30.5703125" style="118" customWidth="1"/>
    <col min="10" max="10" width="24" style="118" bestFit="1" customWidth="1"/>
    <col min="11" max="11" width="13.140625" style="118" bestFit="1" customWidth="1"/>
    <col min="12" max="12" width="15" style="118" bestFit="1" customWidth="1"/>
    <col min="13" max="13" width="24.42578125" style="118" bestFit="1" customWidth="1"/>
    <col min="14" max="14" width="10.85546875" style="118" customWidth="1"/>
    <col min="15" max="15" width="14" style="118" bestFit="1" customWidth="1"/>
    <col min="16" max="16384" width="11.42578125" style="118"/>
  </cols>
  <sheetData>
    <row r="1" spans="1:27" x14ac:dyDescent="0.25">
      <c r="A1" s="116" t="s">
        <v>316</v>
      </c>
      <c r="B1" s="117" t="s">
        <v>317</v>
      </c>
      <c r="C1" s="118" t="s">
        <v>318</v>
      </c>
      <c r="D1" s="118" t="s">
        <v>319</v>
      </c>
      <c r="E1" s="118" t="s">
        <v>320</v>
      </c>
      <c r="F1" s="119" t="s">
        <v>321</v>
      </c>
      <c r="G1" s="118" t="s">
        <v>322</v>
      </c>
      <c r="H1" s="120" t="s">
        <v>323</v>
      </c>
      <c r="I1" s="121" t="s">
        <v>324</v>
      </c>
      <c r="J1" s="122" t="s">
        <v>325</v>
      </c>
      <c r="K1" s="119" t="s">
        <v>326</v>
      </c>
      <c r="L1" s="118" t="s">
        <v>327</v>
      </c>
      <c r="M1" s="122" t="s">
        <v>328</v>
      </c>
      <c r="N1" s="119" t="s">
        <v>329</v>
      </c>
      <c r="O1" s="118" t="s">
        <v>330</v>
      </c>
      <c r="P1" s="116" t="s">
        <v>331</v>
      </c>
    </row>
    <row r="2" spans="1:27" s="123" customFormat="1" x14ac:dyDescent="0.25">
      <c r="A2" s="123">
        <v>2014</v>
      </c>
      <c r="B2" s="124">
        <v>2</v>
      </c>
      <c r="C2" s="123" t="s">
        <v>81</v>
      </c>
      <c r="D2" s="123" t="s">
        <v>333</v>
      </c>
      <c r="E2" s="123">
        <v>30001</v>
      </c>
      <c r="F2" s="123">
        <v>35</v>
      </c>
      <c r="G2" s="123">
        <v>23810030001</v>
      </c>
      <c r="H2" s="125" t="s">
        <v>334</v>
      </c>
      <c r="I2" s="123" t="s">
        <v>335</v>
      </c>
      <c r="J2" s="123" t="s">
        <v>336</v>
      </c>
      <c r="K2" s="123">
        <v>22</v>
      </c>
      <c r="L2" s="126">
        <f>IFERROR(K2/F2,"")</f>
        <v>0.62857142857142856</v>
      </c>
      <c r="M2" s="123" t="s">
        <v>337</v>
      </c>
      <c r="N2" s="123">
        <v>32</v>
      </c>
      <c r="O2" s="123">
        <f>IFERROR(F2-N2,"-")</f>
        <v>3</v>
      </c>
      <c r="P2" s="127" t="s">
        <v>338</v>
      </c>
    </row>
    <row r="3" spans="1:27" s="123" customFormat="1" x14ac:dyDescent="0.25">
      <c r="A3" s="123">
        <v>2015</v>
      </c>
      <c r="B3" s="124">
        <v>2</v>
      </c>
      <c r="C3" s="123" t="s">
        <v>81</v>
      </c>
      <c r="D3" s="123" t="s">
        <v>333</v>
      </c>
      <c r="E3" s="123">
        <v>30001</v>
      </c>
      <c r="F3" s="123">
        <v>35</v>
      </c>
      <c r="G3" s="123">
        <v>23810030001</v>
      </c>
      <c r="H3" s="125" t="s">
        <v>334</v>
      </c>
      <c r="I3" s="123" t="s">
        <v>335</v>
      </c>
      <c r="J3" s="123" t="s">
        <v>339</v>
      </c>
      <c r="K3" s="123">
        <v>21</v>
      </c>
      <c r="L3" s="126">
        <f t="shared" ref="L3:L66" si="0">IFERROR(K3/F3,"")</f>
        <v>0.6</v>
      </c>
      <c r="M3" s="123" t="s">
        <v>340</v>
      </c>
      <c r="N3" s="123">
        <v>26</v>
      </c>
      <c r="O3" s="123">
        <f t="shared" ref="O3:O66" si="1">IFERROR(F3-N3,"-")</f>
        <v>9</v>
      </c>
      <c r="P3" s="127" t="s">
        <v>338</v>
      </c>
      <c r="S3"/>
      <c r="T3"/>
      <c r="U3"/>
      <c r="V3"/>
      <c r="W3"/>
      <c r="X3"/>
      <c r="Y3"/>
      <c r="Z3"/>
      <c r="AA3"/>
    </row>
    <row r="4" spans="1:27" s="123" customFormat="1" x14ac:dyDescent="0.25">
      <c r="A4" s="123">
        <v>2016</v>
      </c>
      <c r="B4" s="124">
        <v>2</v>
      </c>
      <c r="C4" s="123" t="s">
        <v>81</v>
      </c>
      <c r="D4" s="123" t="s">
        <v>333</v>
      </c>
      <c r="E4" s="123">
        <v>30001</v>
      </c>
      <c r="F4" s="123">
        <v>35</v>
      </c>
      <c r="G4" s="123">
        <v>23810030001</v>
      </c>
      <c r="H4" s="125" t="s">
        <v>334</v>
      </c>
      <c r="I4" s="123" t="s">
        <v>335</v>
      </c>
      <c r="J4" s="123" t="s">
        <v>341</v>
      </c>
      <c r="K4" s="123">
        <v>19</v>
      </c>
      <c r="L4" s="126">
        <f t="shared" si="0"/>
        <v>0.54285714285714282</v>
      </c>
      <c r="M4" s="123" t="s">
        <v>342</v>
      </c>
      <c r="N4" s="123">
        <v>35</v>
      </c>
      <c r="O4" s="123">
        <f t="shared" si="1"/>
        <v>0</v>
      </c>
      <c r="P4" s="127" t="s">
        <v>338</v>
      </c>
      <c r="S4"/>
      <c r="T4"/>
      <c r="U4"/>
      <c r="V4"/>
      <c r="W4"/>
      <c r="X4"/>
      <c r="Y4"/>
      <c r="Z4"/>
      <c r="AA4"/>
    </row>
    <row r="5" spans="1:27" s="123" customFormat="1" x14ac:dyDescent="0.25">
      <c r="A5" s="123">
        <v>2014</v>
      </c>
      <c r="B5" s="124">
        <v>2</v>
      </c>
      <c r="C5" s="123" t="s">
        <v>81</v>
      </c>
      <c r="D5" s="123" t="s">
        <v>333</v>
      </c>
      <c r="E5" s="123">
        <v>31202</v>
      </c>
      <c r="F5" s="123">
        <v>53</v>
      </c>
      <c r="G5" s="123">
        <v>23810031202</v>
      </c>
      <c r="H5" s="125" t="s">
        <v>343</v>
      </c>
      <c r="I5" s="123" t="s">
        <v>344</v>
      </c>
      <c r="J5" s="123" t="s">
        <v>345</v>
      </c>
      <c r="K5" s="123">
        <v>73</v>
      </c>
      <c r="L5" s="126">
        <f t="shared" si="0"/>
        <v>1.3773584905660377</v>
      </c>
      <c r="M5" s="123" t="s">
        <v>346</v>
      </c>
      <c r="N5" s="123">
        <v>51</v>
      </c>
      <c r="O5" s="123">
        <f t="shared" si="1"/>
        <v>2</v>
      </c>
      <c r="P5" s="127" t="s">
        <v>338</v>
      </c>
      <c r="S5"/>
      <c r="T5"/>
      <c r="U5"/>
      <c r="V5"/>
      <c r="W5"/>
      <c r="X5"/>
      <c r="Y5"/>
      <c r="Z5"/>
      <c r="AA5"/>
    </row>
    <row r="6" spans="1:27" s="123" customFormat="1" x14ac:dyDescent="0.25">
      <c r="A6" s="123">
        <v>2015</v>
      </c>
      <c r="B6" s="124">
        <v>2</v>
      </c>
      <c r="C6" s="123" t="s">
        <v>81</v>
      </c>
      <c r="D6" s="123" t="s">
        <v>333</v>
      </c>
      <c r="E6" s="123">
        <v>31202</v>
      </c>
      <c r="F6" s="123">
        <v>51</v>
      </c>
      <c r="G6" s="123">
        <v>23810031202</v>
      </c>
      <c r="H6" s="125" t="s">
        <v>343</v>
      </c>
      <c r="I6" s="123" t="s">
        <v>344</v>
      </c>
      <c r="J6" s="123" t="s">
        <v>347</v>
      </c>
      <c r="K6" s="123">
        <v>53</v>
      </c>
      <c r="L6" s="126">
        <f t="shared" si="0"/>
        <v>1.0392156862745099</v>
      </c>
      <c r="M6" s="123" t="s">
        <v>348</v>
      </c>
      <c r="N6" s="123">
        <v>51</v>
      </c>
      <c r="O6" s="123">
        <f t="shared" si="1"/>
        <v>0</v>
      </c>
      <c r="P6" s="127" t="s">
        <v>338</v>
      </c>
      <c r="S6"/>
      <c r="T6"/>
      <c r="U6"/>
      <c r="V6"/>
      <c r="W6"/>
      <c r="X6"/>
      <c r="Y6"/>
      <c r="Z6"/>
      <c r="AA6"/>
    </row>
    <row r="7" spans="1:27" s="123" customFormat="1" x14ac:dyDescent="0.25">
      <c r="A7" s="123">
        <v>2016</v>
      </c>
      <c r="B7" s="124">
        <v>2</v>
      </c>
      <c r="C7" s="123" t="s">
        <v>81</v>
      </c>
      <c r="D7" s="123" t="s">
        <v>333</v>
      </c>
      <c r="E7" s="123">
        <v>31202</v>
      </c>
      <c r="F7" s="123">
        <v>52</v>
      </c>
      <c r="G7" s="123">
        <v>23810031202</v>
      </c>
      <c r="H7" s="125" t="s">
        <v>343</v>
      </c>
      <c r="I7" s="123" t="s">
        <v>344</v>
      </c>
      <c r="J7" s="123" t="s">
        <v>351</v>
      </c>
      <c r="K7" s="123">
        <v>63</v>
      </c>
      <c r="L7" s="126">
        <f t="shared" si="0"/>
        <v>1.2115384615384615</v>
      </c>
      <c r="M7" s="123" t="s">
        <v>352</v>
      </c>
      <c r="N7" s="123">
        <v>51</v>
      </c>
      <c r="O7" s="123">
        <f t="shared" si="1"/>
        <v>1</v>
      </c>
      <c r="P7" s="127" t="s">
        <v>338</v>
      </c>
      <c r="S7"/>
      <c r="T7"/>
      <c r="U7"/>
      <c r="V7"/>
      <c r="W7"/>
      <c r="X7"/>
      <c r="Y7"/>
      <c r="Z7"/>
      <c r="AA7"/>
    </row>
    <row r="8" spans="1:27" s="123" customFormat="1" x14ac:dyDescent="0.25">
      <c r="A8" s="123">
        <v>2014</v>
      </c>
      <c r="B8" s="124">
        <v>2</v>
      </c>
      <c r="C8" s="123" t="s">
        <v>81</v>
      </c>
      <c r="D8" s="123" t="s">
        <v>333</v>
      </c>
      <c r="E8" s="123">
        <v>31210</v>
      </c>
      <c r="F8" s="123">
        <v>17</v>
      </c>
      <c r="G8" s="123">
        <v>23810031210</v>
      </c>
      <c r="H8" s="125" t="s">
        <v>354</v>
      </c>
      <c r="I8" s="123" t="s">
        <v>355</v>
      </c>
      <c r="J8" s="123" t="s">
        <v>356</v>
      </c>
      <c r="K8" s="123">
        <v>7</v>
      </c>
      <c r="L8" s="126">
        <f t="shared" si="0"/>
        <v>0.41176470588235292</v>
      </c>
      <c r="M8" s="123" t="s">
        <v>357</v>
      </c>
      <c r="N8" s="123">
        <v>18</v>
      </c>
      <c r="O8" s="123">
        <f t="shared" si="1"/>
        <v>-1</v>
      </c>
      <c r="P8" s="127" t="s">
        <v>338</v>
      </c>
      <c r="S8"/>
      <c r="T8"/>
      <c r="U8"/>
      <c r="V8"/>
      <c r="W8"/>
      <c r="X8"/>
      <c r="Y8"/>
      <c r="Z8"/>
      <c r="AA8"/>
    </row>
    <row r="9" spans="1:27" s="123" customFormat="1" x14ac:dyDescent="0.25">
      <c r="A9" s="123">
        <v>2015</v>
      </c>
      <c r="B9" s="124">
        <v>2</v>
      </c>
      <c r="C9" s="123" t="s">
        <v>81</v>
      </c>
      <c r="D9" s="123" t="s">
        <v>333</v>
      </c>
      <c r="E9" s="123">
        <v>31210</v>
      </c>
      <c r="F9" s="123">
        <v>19</v>
      </c>
      <c r="G9" s="123">
        <v>23810031210</v>
      </c>
      <c r="H9" s="125" t="s">
        <v>354</v>
      </c>
      <c r="I9" s="123" t="s">
        <v>355</v>
      </c>
      <c r="J9" s="123" t="s">
        <v>359</v>
      </c>
      <c r="K9" s="123">
        <v>10</v>
      </c>
      <c r="L9" s="126">
        <f t="shared" si="0"/>
        <v>0.52631578947368418</v>
      </c>
      <c r="M9" s="123" t="s">
        <v>360</v>
      </c>
      <c r="N9" s="123">
        <v>17</v>
      </c>
      <c r="O9" s="123">
        <f t="shared" si="1"/>
        <v>2</v>
      </c>
      <c r="P9" s="127" t="s">
        <v>338</v>
      </c>
      <c r="S9"/>
      <c r="T9"/>
      <c r="U9"/>
      <c r="V9"/>
      <c r="W9"/>
      <c r="X9"/>
      <c r="Y9"/>
      <c r="Z9"/>
      <c r="AA9"/>
    </row>
    <row r="10" spans="1:27" s="123" customFormat="1" x14ac:dyDescent="0.25">
      <c r="A10" s="123">
        <v>2016</v>
      </c>
      <c r="B10" s="124">
        <v>2</v>
      </c>
      <c r="C10" s="123" t="s">
        <v>81</v>
      </c>
      <c r="D10" s="123" t="s">
        <v>333</v>
      </c>
      <c r="E10" s="123">
        <v>31210</v>
      </c>
      <c r="F10" s="123">
        <v>18</v>
      </c>
      <c r="G10" s="123">
        <v>23810031210</v>
      </c>
      <c r="H10" s="125" t="s">
        <v>354</v>
      </c>
      <c r="I10" s="123" t="s">
        <v>355</v>
      </c>
      <c r="J10" s="123" t="s">
        <v>362</v>
      </c>
      <c r="K10" s="123">
        <v>19</v>
      </c>
      <c r="L10" s="126">
        <f t="shared" si="0"/>
        <v>1.0555555555555556</v>
      </c>
      <c r="M10" s="123" t="s">
        <v>363</v>
      </c>
      <c r="N10" s="123">
        <v>18</v>
      </c>
      <c r="O10" s="123">
        <f t="shared" si="1"/>
        <v>0</v>
      </c>
      <c r="P10" s="127" t="s">
        <v>338</v>
      </c>
      <c r="S10"/>
      <c r="T10"/>
      <c r="U10"/>
      <c r="V10"/>
      <c r="W10"/>
      <c r="X10"/>
      <c r="Y10"/>
      <c r="Z10"/>
      <c r="AA10"/>
    </row>
    <row r="11" spans="1:27" s="123" customFormat="1" x14ac:dyDescent="0.25">
      <c r="A11" s="123">
        <v>2014</v>
      </c>
      <c r="B11" s="124">
        <v>2</v>
      </c>
      <c r="C11" s="123" t="s">
        <v>81</v>
      </c>
      <c r="D11" s="123" t="s">
        <v>333</v>
      </c>
      <c r="E11" s="123">
        <v>33005</v>
      </c>
      <c r="F11" s="123">
        <v>30</v>
      </c>
      <c r="G11" s="123">
        <v>23810033005</v>
      </c>
      <c r="H11" s="125" t="s">
        <v>365</v>
      </c>
      <c r="I11" s="123" t="s">
        <v>366</v>
      </c>
      <c r="J11" s="123" t="s">
        <v>367</v>
      </c>
      <c r="K11" s="123">
        <v>61</v>
      </c>
      <c r="L11" s="126">
        <f t="shared" si="0"/>
        <v>2.0333333333333332</v>
      </c>
      <c r="M11" s="123" t="s">
        <v>368</v>
      </c>
      <c r="N11" s="123" t="s">
        <v>369</v>
      </c>
      <c r="O11" s="123" t="str">
        <f t="shared" si="1"/>
        <v>-</v>
      </c>
      <c r="P11" s="127" t="s">
        <v>338</v>
      </c>
      <c r="S11"/>
      <c r="T11"/>
      <c r="U11"/>
      <c r="V11"/>
      <c r="W11"/>
      <c r="X11"/>
      <c r="Y11"/>
      <c r="Z11"/>
      <c r="AA11"/>
    </row>
    <row r="12" spans="1:27" s="123" customFormat="1" x14ac:dyDescent="0.25">
      <c r="A12" s="123">
        <v>2015</v>
      </c>
      <c r="B12" s="124">
        <v>2</v>
      </c>
      <c r="C12" s="123" t="s">
        <v>81</v>
      </c>
      <c r="D12" s="123" t="s">
        <v>333</v>
      </c>
      <c r="E12" s="123">
        <v>33005</v>
      </c>
      <c r="F12" s="123">
        <v>30</v>
      </c>
      <c r="G12" s="123">
        <v>23810033005</v>
      </c>
      <c r="H12" s="125" t="s">
        <v>365</v>
      </c>
      <c r="I12" s="123" t="s">
        <v>366</v>
      </c>
      <c r="J12" s="123" t="s">
        <v>371</v>
      </c>
      <c r="K12" s="123">
        <v>64</v>
      </c>
      <c r="L12" s="126">
        <f t="shared" si="0"/>
        <v>2.1333333333333333</v>
      </c>
      <c r="M12" s="123" t="s">
        <v>372</v>
      </c>
      <c r="N12" s="123" t="s">
        <v>369</v>
      </c>
      <c r="O12" s="123" t="str">
        <f t="shared" si="1"/>
        <v>-</v>
      </c>
      <c r="P12" s="127" t="s">
        <v>338</v>
      </c>
      <c r="S12"/>
      <c r="T12"/>
      <c r="U12"/>
      <c r="V12"/>
      <c r="W12"/>
      <c r="X12"/>
      <c r="Y12"/>
      <c r="Z12"/>
      <c r="AA12"/>
    </row>
    <row r="13" spans="1:27" s="123" customFormat="1" x14ac:dyDescent="0.25">
      <c r="A13" s="123">
        <v>2016</v>
      </c>
      <c r="B13" s="124">
        <v>2</v>
      </c>
      <c r="C13" s="123" t="s">
        <v>81</v>
      </c>
      <c r="D13" s="123" t="s">
        <v>333</v>
      </c>
      <c r="E13" s="123">
        <v>33005</v>
      </c>
      <c r="F13" s="123">
        <v>45</v>
      </c>
      <c r="G13" s="123">
        <v>23810033005</v>
      </c>
      <c r="H13" s="125" t="s">
        <v>365</v>
      </c>
      <c r="I13" s="123" t="s">
        <v>366</v>
      </c>
      <c r="J13" s="123" t="s">
        <v>374</v>
      </c>
      <c r="K13" s="123">
        <v>53</v>
      </c>
      <c r="L13" s="126">
        <f t="shared" si="0"/>
        <v>1.1777777777777778</v>
      </c>
      <c r="M13" s="123" t="s">
        <v>375</v>
      </c>
      <c r="N13" s="123">
        <v>29</v>
      </c>
      <c r="O13" s="123">
        <f t="shared" si="1"/>
        <v>16</v>
      </c>
      <c r="P13" s="127" t="s">
        <v>338</v>
      </c>
      <c r="S13"/>
      <c r="T13"/>
      <c r="U13"/>
      <c r="V13"/>
      <c r="W13"/>
      <c r="X13"/>
      <c r="Y13"/>
      <c r="Z13"/>
      <c r="AA13"/>
    </row>
    <row r="14" spans="1:27" s="123" customFormat="1" x14ac:dyDescent="0.25">
      <c r="A14" s="123">
        <v>2014</v>
      </c>
      <c r="B14" s="124">
        <v>2</v>
      </c>
      <c r="C14" s="123" t="s">
        <v>81</v>
      </c>
      <c r="D14" s="123" t="s">
        <v>349</v>
      </c>
      <c r="E14" s="123">
        <v>31407</v>
      </c>
      <c r="F14" s="123">
        <v>18</v>
      </c>
      <c r="G14" s="123">
        <v>32211031407</v>
      </c>
      <c r="H14" s="125" t="s">
        <v>377</v>
      </c>
      <c r="I14" s="123" t="s">
        <v>378</v>
      </c>
      <c r="J14" s="123" t="s">
        <v>379</v>
      </c>
      <c r="K14" s="123">
        <v>16</v>
      </c>
      <c r="L14" s="126">
        <f t="shared" si="0"/>
        <v>0.88888888888888884</v>
      </c>
      <c r="M14" s="123" t="s">
        <v>380</v>
      </c>
      <c r="N14" s="123">
        <v>18</v>
      </c>
      <c r="O14" s="123">
        <f t="shared" si="1"/>
        <v>0</v>
      </c>
      <c r="P14" s="127" t="s">
        <v>338</v>
      </c>
      <c r="S14"/>
      <c r="T14"/>
      <c r="U14"/>
      <c r="V14"/>
      <c r="W14"/>
      <c r="X14"/>
      <c r="Y14"/>
      <c r="Z14"/>
      <c r="AA14"/>
    </row>
    <row r="15" spans="1:27" s="123" customFormat="1" x14ac:dyDescent="0.25">
      <c r="A15" s="123">
        <v>2015</v>
      </c>
      <c r="B15" s="124">
        <v>2</v>
      </c>
      <c r="C15" s="123" t="s">
        <v>81</v>
      </c>
      <c r="D15" s="123" t="s">
        <v>349</v>
      </c>
      <c r="E15" s="123">
        <v>31407</v>
      </c>
      <c r="F15" s="123">
        <v>18</v>
      </c>
      <c r="G15" s="123">
        <v>32211031407</v>
      </c>
      <c r="H15" s="125" t="s">
        <v>377</v>
      </c>
      <c r="I15" s="123" t="s">
        <v>378</v>
      </c>
      <c r="J15" s="123" t="s">
        <v>382</v>
      </c>
      <c r="K15" s="123">
        <v>25</v>
      </c>
      <c r="L15" s="126">
        <f t="shared" si="0"/>
        <v>1.3888888888888888</v>
      </c>
      <c r="M15" s="123" t="s">
        <v>383</v>
      </c>
      <c r="N15" s="123">
        <v>25</v>
      </c>
      <c r="O15" s="123">
        <f t="shared" si="1"/>
        <v>-7</v>
      </c>
      <c r="P15" s="127" t="s">
        <v>338</v>
      </c>
      <c r="S15"/>
      <c r="T15"/>
      <c r="U15"/>
      <c r="V15"/>
      <c r="W15"/>
      <c r="X15"/>
      <c r="Y15"/>
      <c r="Z15"/>
      <c r="AA15"/>
    </row>
    <row r="16" spans="1:27" s="123" customFormat="1" x14ac:dyDescent="0.25">
      <c r="A16" s="123">
        <v>2016</v>
      </c>
      <c r="B16" s="124">
        <v>2</v>
      </c>
      <c r="C16" s="123" t="s">
        <v>81</v>
      </c>
      <c r="D16" s="123" t="s">
        <v>349</v>
      </c>
      <c r="E16" s="123">
        <v>31407</v>
      </c>
      <c r="F16" s="123">
        <v>18</v>
      </c>
      <c r="G16" s="123">
        <v>32211031407</v>
      </c>
      <c r="H16" s="125" t="s">
        <v>377</v>
      </c>
      <c r="I16" s="123" t="s">
        <v>378</v>
      </c>
      <c r="J16" s="123" t="s">
        <v>385</v>
      </c>
      <c r="K16" s="123">
        <v>18</v>
      </c>
      <c r="L16" s="126">
        <f t="shared" si="0"/>
        <v>1</v>
      </c>
      <c r="M16" s="123" t="s">
        <v>386</v>
      </c>
      <c r="N16" s="123">
        <v>18</v>
      </c>
      <c r="O16" s="123">
        <f t="shared" si="1"/>
        <v>0</v>
      </c>
      <c r="P16" s="127" t="s">
        <v>338</v>
      </c>
    </row>
    <row r="17" spans="1:16" s="123" customFormat="1" x14ac:dyDescent="0.25">
      <c r="A17" s="123">
        <v>2014</v>
      </c>
      <c r="B17" s="124">
        <v>2</v>
      </c>
      <c r="C17" s="123" t="s">
        <v>81</v>
      </c>
      <c r="D17" s="123" t="s">
        <v>349</v>
      </c>
      <c r="E17" s="123">
        <v>31408</v>
      </c>
      <c r="F17" s="123">
        <v>24</v>
      </c>
      <c r="G17" s="123">
        <v>32211031408</v>
      </c>
      <c r="H17" s="125" t="s">
        <v>387</v>
      </c>
      <c r="I17" s="123" t="s">
        <v>364</v>
      </c>
      <c r="J17" s="123" t="s">
        <v>388</v>
      </c>
      <c r="K17" s="123">
        <v>15</v>
      </c>
      <c r="L17" s="126">
        <f t="shared" si="0"/>
        <v>0.625</v>
      </c>
      <c r="M17" s="123" t="s">
        <v>389</v>
      </c>
      <c r="N17" s="123" t="s">
        <v>369</v>
      </c>
      <c r="O17" s="123" t="str">
        <f t="shared" si="1"/>
        <v>-</v>
      </c>
      <c r="P17" s="127" t="s">
        <v>338</v>
      </c>
    </row>
    <row r="18" spans="1:16" s="123" customFormat="1" x14ac:dyDescent="0.25">
      <c r="A18" s="123">
        <v>2015</v>
      </c>
      <c r="B18" s="124">
        <v>2</v>
      </c>
      <c r="C18" s="123" t="s">
        <v>81</v>
      </c>
      <c r="D18" s="123" t="s">
        <v>349</v>
      </c>
      <c r="E18" s="123">
        <v>31408</v>
      </c>
      <c r="F18" s="123">
        <v>18</v>
      </c>
      <c r="G18" s="123">
        <v>32211031408</v>
      </c>
      <c r="H18" s="125" t="s">
        <v>387</v>
      </c>
      <c r="I18" s="123" t="s">
        <v>364</v>
      </c>
      <c r="J18" s="123" t="s">
        <v>390</v>
      </c>
      <c r="K18" s="123">
        <v>11</v>
      </c>
      <c r="L18" s="126">
        <f t="shared" si="0"/>
        <v>0.61111111111111116</v>
      </c>
      <c r="M18" s="123" t="s">
        <v>391</v>
      </c>
      <c r="N18" s="123">
        <v>20</v>
      </c>
      <c r="O18" s="123">
        <f t="shared" si="1"/>
        <v>-2</v>
      </c>
      <c r="P18" s="127" t="s">
        <v>338</v>
      </c>
    </row>
    <row r="19" spans="1:16" s="123" customFormat="1" x14ac:dyDescent="0.25">
      <c r="A19" s="123">
        <v>2016</v>
      </c>
      <c r="B19" s="124">
        <v>2</v>
      </c>
      <c r="C19" s="123" t="s">
        <v>81</v>
      </c>
      <c r="D19" s="123" t="s">
        <v>349</v>
      </c>
      <c r="E19" s="123">
        <v>31408</v>
      </c>
      <c r="F19" s="123">
        <v>18</v>
      </c>
      <c r="G19" s="123">
        <v>32211031408</v>
      </c>
      <c r="H19" s="125" t="s">
        <v>387</v>
      </c>
      <c r="I19" s="123" t="s">
        <v>364</v>
      </c>
      <c r="J19" s="123" t="s">
        <v>392</v>
      </c>
      <c r="K19" s="123">
        <v>11</v>
      </c>
      <c r="L19" s="126">
        <f t="shared" si="0"/>
        <v>0.61111111111111116</v>
      </c>
      <c r="M19" s="123" t="s">
        <v>393</v>
      </c>
      <c r="N19" s="123">
        <v>16</v>
      </c>
      <c r="O19" s="123">
        <f t="shared" si="1"/>
        <v>2</v>
      </c>
      <c r="P19" s="127" t="s">
        <v>338</v>
      </c>
    </row>
    <row r="20" spans="1:16" s="123" customFormat="1" x14ac:dyDescent="0.25">
      <c r="A20" s="123">
        <v>2014</v>
      </c>
      <c r="B20" s="124">
        <v>2</v>
      </c>
      <c r="C20" s="123" t="s">
        <v>81</v>
      </c>
      <c r="D20" s="123" t="s">
        <v>349</v>
      </c>
      <c r="E20" s="123">
        <v>33001</v>
      </c>
      <c r="F20" s="123">
        <v>18</v>
      </c>
      <c r="G20" s="123">
        <v>32211033001</v>
      </c>
      <c r="H20" s="125" t="s">
        <v>394</v>
      </c>
      <c r="I20" s="123" t="s">
        <v>384</v>
      </c>
      <c r="J20" s="123" t="s">
        <v>395</v>
      </c>
      <c r="K20" s="123">
        <v>50</v>
      </c>
      <c r="L20" s="126">
        <f t="shared" si="0"/>
        <v>2.7777777777777777</v>
      </c>
      <c r="M20" s="123" t="s">
        <v>396</v>
      </c>
      <c r="N20" s="123">
        <v>18</v>
      </c>
      <c r="O20" s="123">
        <f t="shared" si="1"/>
        <v>0</v>
      </c>
      <c r="P20" s="127" t="s">
        <v>338</v>
      </c>
    </row>
    <row r="21" spans="1:16" s="123" customFormat="1" x14ac:dyDescent="0.25">
      <c r="A21" s="123">
        <v>2015</v>
      </c>
      <c r="B21" s="124">
        <v>2</v>
      </c>
      <c r="C21" s="123" t="s">
        <v>81</v>
      </c>
      <c r="D21" s="123" t="s">
        <v>349</v>
      </c>
      <c r="E21" s="123">
        <v>33001</v>
      </c>
      <c r="F21" s="123">
        <v>18</v>
      </c>
      <c r="G21" s="123">
        <v>32211033001</v>
      </c>
      <c r="H21" s="125" t="s">
        <v>394</v>
      </c>
      <c r="I21" s="123" t="s">
        <v>384</v>
      </c>
      <c r="J21" s="123" t="s">
        <v>397</v>
      </c>
      <c r="K21" s="123">
        <v>204</v>
      </c>
      <c r="L21" s="126">
        <f t="shared" si="0"/>
        <v>11.333333333333334</v>
      </c>
      <c r="M21" s="123" t="s">
        <v>398</v>
      </c>
      <c r="N21" s="123">
        <v>13</v>
      </c>
      <c r="O21" s="123">
        <f t="shared" si="1"/>
        <v>5</v>
      </c>
      <c r="P21" s="127" t="s">
        <v>338</v>
      </c>
    </row>
    <row r="22" spans="1:16" s="123" customFormat="1" x14ac:dyDescent="0.25">
      <c r="A22" s="123">
        <v>2016</v>
      </c>
      <c r="B22" s="124">
        <v>2</v>
      </c>
      <c r="C22" s="123" t="s">
        <v>81</v>
      </c>
      <c r="D22" s="123" t="s">
        <v>349</v>
      </c>
      <c r="E22" s="123">
        <v>33001</v>
      </c>
      <c r="F22" s="123">
        <v>18</v>
      </c>
      <c r="G22" s="123">
        <v>32211033001</v>
      </c>
      <c r="H22" s="125" t="s">
        <v>394</v>
      </c>
      <c r="I22" s="123" t="s">
        <v>384</v>
      </c>
      <c r="J22" s="123" t="s">
        <v>399</v>
      </c>
      <c r="K22" s="123">
        <v>23</v>
      </c>
      <c r="L22" s="126">
        <f t="shared" si="0"/>
        <v>1.2777777777777777</v>
      </c>
      <c r="M22" s="123" t="s">
        <v>400</v>
      </c>
      <c r="N22" s="123">
        <v>15</v>
      </c>
      <c r="O22" s="123">
        <f t="shared" si="1"/>
        <v>3</v>
      </c>
      <c r="P22" s="127" t="s">
        <v>338</v>
      </c>
    </row>
    <row r="23" spans="1:16" s="123" customFormat="1" x14ac:dyDescent="0.25">
      <c r="A23" s="123">
        <v>2014</v>
      </c>
      <c r="B23" s="124">
        <v>2</v>
      </c>
      <c r="C23" s="123" t="s">
        <v>81</v>
      </c>
      <c r="D23" s="123" t="s">
        <v>401</v>
      </c>
      <c r="E23" s="123">
        <v>22129</v>
      </c>
      <c r="F23" s="123">
        <v>12</v>
      </c>
      <c r="G23" s="123">
        <v>23210022129</v>
      </c>
      <c r="H23" s="125" t="s">
        <v>402</v>
      </c>
      <c r="I23" s="123" t="s">
        <v>403</v>
      </c>
      <c r="J23" s="123" t="s">
        <v>404</v>
      </c>
      <c r="K23" s="123">
        <v>22</v>
      </c>
      <c r="L23" s="126">
        <f t="shared" si="0"/>
        <v>1.8333333333333333</v>
      </c>
      <c r="M23" s="123" t="s">
        <v>405</v>
      </c>
      <c r="N23" s="123">
        <v>12</v>
      </c>
      <c r="O23" s="123">
        <f t="shared" si="1"/>
        <v>0</v>
      </c>
      <c r="P23" s="127" t="s">
        <v>338</v>
      </c>
    </row>
    <row r="24" spans="1:16" s="123" customFormat="1" x14ac:dyDescent="0.25">
      <c r="A24" s="123">
        <v>2015</v>
      </c>
      <c r="B24" s="124">
        <v>2</v>
      </c>
      <c r="C24" s="123" t="s">
        <v>81</v>
      </c>
      <c r="D24" s="123" t="s">
        <v>401</v>
      </c>
      <c r="E24" s="123">
        <v>22129</v>
      </c>
      <c r="F24" s="123">
        <v>12</v>
      </c>
      <c r="G24" s="123">
        <v>23210022129</v>
      </c>
      <c r="H24" s="125" t="s">
        <v>402</v>
      </c>
      <c r="I24" s="123" t="s">
        <v>403</v>
      </c>
      <c r="J24" s="123" t="s">
        <v>406</v>
      </c>
      <c r="K24" s="123">
        <v>24</v>
      </c>
      <c r="L24" s="126">
        <f t="shared" si="0"/>
        <v>2</v>
      </c>
      <c r="M24" s="123" t="s">
        <v>407</v>
      </c>
      <c r="N24" s="123">
        <v>11</v>
      </c>
      <c r="O24" s="123">
        <f t="shared" si="1"/>
        <v>1</v>
      </c>
      <c r="P24" s="127" t="s">
        <v>338</v>
      </c>
    </row>
    <row r="25" spans="1:16" s="123" customFormat="1" x14ac:dyDescent="0.25">
      <c r="A25" s="123">
        <v>2016</v>
      </c>
      <c r="B25" s="124">
        <v>2</v>
      </c>
      <c r="C25" s="123" t="s">
        <v>81</v>
      </c>
      <c r="D25" s="123" t="s">
        <v>401</v>
      </c>
      <c r="E25" s="123">
        <v>22129</v>
      </c>
      <c r="F25" s="123">
        <v>12</v>
      </c>
      <c r="G25" s="123">
        <v>23210022129</v>
      </c>
      <c r="H25" s="125" t="s">
        <v>402</v>
      </c>
      <c r="I25" s="123" t="s">
        <v>403</v>
      </c>
      <c r="J25" s="123" t="s">
        <v>408</v>
      </c>
      <c r="K25" s="123">
        <v>32</v>
      </c>
      <c r="L25" s="126">
        <f t="shared" si="0"/>
        <v>2.6666666666666665</v>
      </c>
      <c r="M25" s="123" t="s">
        <v>409</v>
      </c>
      <c r="N25" s="123">
        <v>12</v>
      </c>
      <c r="O25" s="123">
        <f t="shared" si="1"/>
        <v>0</v>
      </c>
      <c r="P25" s="127" t="s">
        <v>338</v>
      </c>
    </row>
    <row r="26" spans="1:16" s="123" customFormat="1" x14ac:dyDescent="0.25">
      <c r="A26" s="123">
        <v>2014</v>
      </c>
      <c r="B26" s="124">
        <v>2</v>
      </c>
      <c r="C26" s="123" t="s">
        <v>81</v>
      </c>
      <c r="D26" s="123" t="s">
        <v>401</v>
      </c>
      <c r="E26" s="123">
        <v>33202</v>
      </c>
      <c r="F26" s="123">
        <v>15</v>
      </c>
      <c r="G26" s="123">
        <v>23210033202</v>
      </c>
      <c r="H26" s="125" t="s">
        <v>410</v>
      </c>
      <c r="I26" s="123" t="s">
        <v>411</v>
      </c>
      <c r="J26" s="123" t="s">
        <v>412</v>
      </c>
      <c r="K26" s="123">
        <v>37</v>
      </c>
      <c r="L26" s="126">
        <f t="shared" si="0"/>
        <v>2.4666666666666668</v>
      </c>
      <c r="M26" s="123" t="s">
        <v>413</v>
      </c>
      <c r="N26" s="123">
        <v>15</v>
      </c>
      <c r="O26" s="123">
        <f t="shared" si="1"/>
        <v>0</v>
      </c>
      <c r="P26" s="127" t="s">
        <v>338</v>
      </c>
    </row>
    <row r="27" spans="1:16" s="123" customFormat="1" x14ac:dyDescent="0.25">
      <c r="A27" s="123">
        <v>2015</v>
      </c>
      <c r="B27" s="124">
        <v>2</v>
      </c>
      <c r="C27" s="123" t="s">
        <v>81</v>
      </c>
      <c r="D27" s="123" t="s">
        <v>401</v>
      </c>
      <c r="E27" s="123">
        <v>33202</v>
      </c>
      <c r="F27" s="123">
        <v>15</v>
      </c>
      <c r="G27" s="123">
        <v>23210033202</v>
      </c>
      <c r="H27" s="125" t="s">
        <v>410</v>
      </c>
      <c r="I27" s="123" t="s">
        <v>411</v>
      </c>
      <c r="J27" s="123" t="s">
        <v>414</v>
      </c>
      <c r="K27" s="123">
        <v>25</v>
      </c>
      <c r="L27" s="126">
        <f t="shared" si="0"/>
        <v>1.6666666666666667</v>
      </c>
      <c r="M27" s="123" t="s">
        <v>415</v>
      </c>
      <c r="N27" s="123">
        <v>14</v>
      </c>
      <c r="O27" s="123">
        <f t="shared" si="1"/>
        <v>1</v>
      </c>
      <c r="P27" s="127" t="s">
        <v>338</v>
      </c>
    </row>
    <row r="28" spans="1:16" s="123" customFormat="1" x14ac:dyDescent="0.25">
      <c r="A28" s="123">
        <v>2016</v>
      </c>
      <c r="B28" s="124">
        <v>2</v>
      </c>
      <c r="C28" s="123" t="s">
        <v>81</v>
      </c>
      <c r="D28" s="123" t="s">
        <v>401</v>
      </c>
      <c r="E28" s="123">
        <v>33202</v>
      </c>
      <c r="F28" s="123">
        <v>15</v>
      </c>
      <c r="G28" s="123">
        <v>23210033202</v>
      </c>
      <c r="H28" s="125" t="s">
        <v>410</v>
      </c>
      <c r="I28" s="123" t="s">
        <v>411</v>
      </c>
      <c r="J28" s="123" t="s">
        <v>416</v>
      </c>
      <c r="K28" s="123">
        <v>36</v>
      </c>
      <c r="L28" s="126">
        <f t="shared" si="0"/>
        <v>2.4</v>
      </c>
      <c r="M28" s="123" t="s">
        <v>417</v>
      </c>
      <c r="N28" s="123">
        <v>15</v>
      </c>
      <c r="O28" s="123">
        <f t="shared" si="1"/>
        <v>0</v>
      </c>
      <c r="P28" s="127" t="s">
        <v>338</v>
      </c>
    </row>
    <row r="29" spans="1:16" s="123" customFormat="1" x14ac:dyDescent="0.25">
      <c r="A29" s="123">
        <v>2014</v>
      </c>
      <c r="B29" s="124">
        <v>2</v>
      </c>
      <c r="C29" s="123" t="s">
        <v>81</v>
      </c>
      <c r="D29" s="123" t="s">
        <v>401</v>
      </c>
      <c r="E29" s="123">
        <v>33411</v>
      </c>
      <c r="F29" s="123">
        <v>15</v>
      </c>
      <c r="G29" s="123">
        <v>23210033411</v>
      </c>
      <c r="H29" s="125" t="s">
        <v>418</v>
      </c>
      <c r="I29" s="123" t="s">
        <v>419</v>
      </c>
      <c r="J29" s="123" t="s">
        <v>420</v>
      </c>
      <c r="K29" s="123">
        <v>14</v>
      </c>
      <c r="L29" s="126">
        <f t="shared" si="0"/>
        <v>0.93333333333333335</v>
      </c>
      <c r="M29" s="123" t="s">
        <v>421</v>
      </c>
      <c r="N29" s="123">
        <v>11</v>
      </c>
      <c r="O29" s="123">
        <f t="shared" si="1"/>
        <v>4</v>
      </c>
      <c r="P29" s="127" t="s">
        <v>338</v>
      </c>
    </row>
    <row r="30" spans="1:16" s="123" customFormat="1" x14ac:dyDescent="0.25">
      <c r="A30" s="123">
        <v>2015</v>
      </c>
      <c r="B30" s="124">
        <v>2</v>
      </c>
      <c r="C30" s="123" t="s">
        <v>81</v>
      </c>
      <c r="D30" s="123" t="s">
        <v>401</v>
      </c>
      <c r="E30" s="123">
        <v>33411</v>
      </c>
      <c r="F30" s="123">
        <v>12</v>
      </c>
      <c r="G30" s="123">
        <v>23210033411</v>
      </c>
      <c r="H30" s="125" t="s">
        <v>418</v>
      </c>
      <c r="I30" s="123" t="s">
        <v>419</v>
      </c>
      <c r="J30" s="123" t="s">
        <v>422</v>
      </c>
      <c r="K30" s="123">
        <v>7</v>
      </c>
      <c r="L30" s="126">
        <f t="shared" si="0"/>
        <v>0.58333333333333337</v>
      </c>
      <c r="M30" s="123" t="s">
        <v>423</v>
      </c>
      <c r="N30" s="123">
        <v>8</v>
      </c>
      <c r="O30" s="123">
        <f t="shared" si="1"/>
        <v>4</v>
      </c>
      <c r="P30" s="127" t="s">
        <v>338</v>
      </c>
    </row>
    <row r="31" spans="1:16" s="123" customFormat="1" x14ac:dyDescent="0.25">
      <c r="A31" s="123">
        <v>2016</v>
      </c>
      <c r="B31" s="124">
        <v>2</v>
      </c>
      <c r="C31" s="123" t="s">
        <v>81</v>
      </c>
      <c r="D31" s="123" t="s">
        <v>401</v>
      </c>
      <c r="E31" s="123">
        <v>33411</v>
      </c>
      <c r="F31" s="123">
        <v>15</v>
      </c>
      <c r="G31" s="123">
        <v>23210033411</v>
      </c>
      <c r="H31" s="125" t="s">
        <v>418</v>
      </c>
      <c r="I31" s="123" t="s">
        <v>419</v>
      </c>
      <c r="J31" s="123" t="s">
        <v>424</v>
      </c>
      <c r="K31" s="123">
        <v>8</v>
      </c>
      <c r="L31" s="126">
        <f t="shared" si="0"/>
        <v>0.53333333333333333</v>
      </c>
      <c r="M31" s="123" t="s">
        <v>425</v>
      </c>
      <c r="N31" s="123">
        <v>13</v>
      </c>
      <c r="O31" s="123">
        <f t="shared" si="1"/>
        <v>2</v>
      </c>
      <c r="P31" s="127" t="s">
        <v>338</v>
      </c>
    </row>
    <row r="32" spans="1:16" s="123" customFormat="1" x14ac:dyDescent="0.25">
      <c r="A32" s="123">
        <v>2014</v>
      </c>
      <c r="B32" s="124">
        <v>2</v>
      </c>
      <c r="C32" s="123" t="s">
        <v>426</v>
      </c>
      <c r="D32" s="123" t="s">
        <v>349</v>
      </c>
      <c r="E32" s="123">
        <v>22506</v>
      </c>
      <c r="F32" s="123">
        <v>15</v>
      </c>
      <c r="G32" s="123">
        <v>32211022506</v>
      </c>
      <c r="H32" s="125" t="s">
        <v>427</v>
      </c>
      <c r="I32" s="123" t="s">
        <v>428</v>
      </c>
      <c r="J32" s="123" t="s">
        <v>429</v>
      </c>
      <c r="K32" s="123">
        <v>4</v>
      </c>
      <c r="L32" s="126">
        <f t="shared" si="0"/>
        <v>0.26666666666666666</v>
      </c>
      <c r="M32" s="123" t="s">
        <v>430</v>
      </c>
      <c r="N32" s="123" t="s">
        <v>369</v>
      </c>
      <c r="O32" s="123" t="str">
        <f t="shared" si="1"/>
        <v>-</v>
      </c>
      <c r="P32" s="127" t="s">
        <v>338</v>
      </c>
    </row>
    <row r="33" spans="1:16" s="123" customFormat="1" x14ac:dyDescent="0.25">
      <c r="A33" s="123">
        <v>2014</v>
      </c>
      <c r="B33" s="124">
        <v>2</v>
      </c>
      <c r="C33" s="123" t="s">
        <v>426</v>
      </c>
      <c r="D33" s="123" t="s">
        <v>349</v>
      </c>
      <c r="E33" s="123">
        <v>31210</v>
      </c>
      <c r="F33" s="123">
        <v>35</v>
      </c>
      <c r="G33" s="123">
        <v>32211031210</v>
      </c>
      <c r="H33" s="125" t="s">
        <v>431</v>
      </c>
      <c r="I33" s="123" t="s">
        <v>376</v>
      </c>
      <c r="J33" s="123" t="s">
        <v>432</v>
      </c>
      <c r="K33" s="123">
        <v>46</v>
      </c>
      <c r="L33" s="126">
        <f t="shared" si="0"/>
        <v>1.3142857142857143</v>
      </c>
      <c r="M33" s="123" t="s">
        <v>433</v>
      </c>
      <c r="N33" s="123">
        <v>35</v>
      </c>
      <c r="O33" s="123">
        <f t="shared" si="1"/>
        <v>0</v>
      </c>
      <c r="P33" s="127" t="s">
        <v>338</v>
      </c>
    </row>
    <row r="34" spans="1:16" s="123" customFormat="1" x14ac:dyDescent="0.25">
      <c r="A34" s="123">
        <v>2015</v>
      </c>
      <c r="B34" s="124">
        <v>2</v>
      </c>
      <c r="C34" s="123" t="s">
        <v>426</v>
      </c>
      <c r="D34" s="123" t="s">
        <v>349</v>
      </c>
      <c r="E34" s="123">
        <v>31210</v>
      </c>
      <c r="F34" s="123">
        <v>35</v>
      </c>
      <c r="G34" s="123">
        <v>32211031210</v>
      </c>
      <c r="H34" s="125" t="s">
        <v>431</v>
      </c>
      <c r="I34" s="123" t="s">
        <v>376</v>
      </c>
      <c r="J34" s="123" t="s">
        <v>434</v>
      </c>
      <c r="K34" s="123">
        <v>54</v>
      </c>
      <c r="L34" s="126">
        <f t="shared" si="0"/>
        <v>1.5428571428571429</v>
      </c>
      <c r="M34" s="123" t="s">
        <v>435</v>
      </c>
      <c r="N34" s="123">
        <v>34</v>
      </c>
      <c r="O34" s="123">
        <f t="shared" si="1"/>
        <v>1</v>
      </c>
      <c r="P34" s="127" t="s">
        <v>338</v>
      </c>
    </row>
    <row r="35" spans="1:16" s="123" customFormat="1" x14ac:dyDescent="0.25">
      <c r="A35" s="123">
        <v>2016</v>
      </c>
      <c r="B35" s="124">
        <v>2</v>
      </c>
      <c r="C35" s="123" t="s">
        <v>426</v>
      </c>
      <c r="D35" s="123" t="s">
        <v>349</v>
      </c>
      <c r="E35" s="123">
        <v>31210</v>
      </c>
      <c r="F35" s="123">
        <v>35</v>
      </c>
      <c r="G35" s="123">
        <v>32211031210</v>
      </c>
      <c r="H35" s="125" t="s">
        <v>431</v>
      </c>
      <c r="I35" s="123" t="s">
        <v>376</v>
      </c>
      <c r="J35" s="123" t="s">
        <v>436</v>
      </c>
      <c r="K35" s="123">
        <v>43</v>
      </c>
      <c r="L35" s="126">
        <f t="shared" si="0"/>
        <v>1.2285714285714286</v>
      </c>
      <c r="M35" s="123" t="s">
        <v>437</v>
      </c>
      <c r="N35" s="123">
        <v>33</v>
      </c>
      <c r="O35" s="123">
        <f t="shared" si="1"/>
        <v>2</v>
      </c>
      <c r="P35" s="127" t="s">
        <v>338</v>
      </c>
    </row>
    <row r="36" spans="1:16" s="123" customFormat="1" x14ac:dyDescent="0.25">
      <c r="A36" s="123">
        <v>2014</v>
      </c>
      <c r="B36" s="124">
        <v>2</v>
      </c>
      <c r="C36" s="123" t="s">
        <v>157</v>
      </c>
      <c r="D36" s="123" t="s">
        <v>333</v>
      </c>
      <c r="E36" s="123">
        <v>22104</v>
      </c>
      <c r="F36" s="123">
        <v>12</v>
      </c>
      <c r="G36" s="123">
        <v>23810022104</v>
      </c>
      <c r="H36" s="125" t="s">
        <v>438</v>
      </c>
      <c r="I36" s="123" t="s">
        <v>439</v>
      </c>
      <c r="J36" s="123" t="s">
        <v>440</v>
      </c>
      <c r="K36" s="123">
        <v>63</v>
      </c>
      <c r="L36" s="126">
        <f t="shared" si="0"/>
        <v>5.25</v>
      </c>
      <c r="M36" s="123" t="s">
        <v>441</v>
      </c>
      <c r="N36" s="123">
        <v>12</v>
      </c>
      <c r="O36" s="123">
        <f t="shared" si="1"/>
        <v>0</v>
      </c>
      <c r="P36" s="127" t="s">
        <v>338</v>
      </c>
    </row>
    <row r="37" spans="1:16" s="123" customFormat="1" x14ac:dyDescent="0.25">
      <c r="A37" s="123">
        <v>2015</v>
      </c>
      <c r="B37" s="124">
        <v>2</v>
      </c>
      <c r="C37" s="123" t="s">
        <v>157</v>
      </c>
      <c r="D37" s="123" t="s">
        <v>333</v>
      </c>
      <c r="E37" s="123">
        <v>22104</v>
      </c>
      <c r="F37" s="123">
        <v>12</v>
      </c>
      <c r="G37" s="123">
        <v>23810022104</v>
      </c>
      <c r="H37" s="125" t="s">
        <v>438</v>
      </c>
      <c r="I37" s="123" t="s">
        <v>439</v>
      </c>
      <c r="J37" s="123" t="s">
        <v>442</v>
      </c>
      <c r="K37" s="123">
        <v>46</v>
      </c>
      <c r="L37" s="126">
        <f t="shared" si="0"/>
        <v>3.8333333333333335</v>
      </c>
      <c r="M37" s="123" t="s">
        <v>443</v>
      </c>
      <c r="N37" s="123">
        <v>12</v>
      </c>
      <c r="O37" s="123">
        <f t="shared" si="1"/>
        <v>0</v>
      </c>
      <c r="P37" s="127" t="s">
        <v>338</v>
      </c>
    </row>
    <row r="38" spans="1:16" s="123" customFormat="1" x14ac:dyDescent="0.25">
      <c r="A38" s="123">
        <v>2016</v>
      </c>
      <c r="B38" s="124">
        <v>2</v>
      </c>
      <c r="C38" s="123" t="s">
        <v>157</v>
      </c>
      <c r="D38" s="123" t="s">
        <v>333</v>
      </c>
      <c r="E38" s="123">
        <v>22104</v>
      </c>
      <c r="F38" s="123">
        <v>12</v>
      </c>
      <c r="G38" s="123">
        <v>23810022104</v>
      </c>
      <c r="H38" s="125" t="s">
        <v>438</v>
      </c>
      <c r="I38" s="123" t="s">
        <v>439</v>
      </c>
      <c r="J38" s="123" t="s">
        <v>444</v>
      </c>
      <c r="K38" s="123">
        <v>33</v>
      </c>
      <c r="L38" s="126">
        <f t="shared" si="0"/>
        <v>2.75</v>
      </c>
      <c r="M38" s="123" t="s">
        <v>445</v>
      </c>
      <c r="N38" s="123">
        <v>10</v>
      </c>
      <c r="O38" s="123">
        <f t="shared" si="1"/>
        <v>2</v>
      </c>
      <c r="P38" s="127" t="s">
        <v>338</v>
      </c>
    </row>
    <row r="39" spans="1:16" s="123" customFormat="1" x14ac:dyDescent="0.25">
      <c r="A39" s="123">
        <v>2014</v>
      </c>
      <c r="B39" s="124">
        <v>2</v>
      </c>
      <c r="C39" s="123" t="s">
        <v>157</v>
      </c>
      <c r="D39" s="123" t="s">
        <v>333</v>
      </c>
      <c r="E39" s="123">
        <v>30001</v>
      </c>
      <c r="F39" s="123">
        <v>35</v>
      </c>
      <c r="G39" s="123">
        <v>23810030001</v>
      </c>
      <c r="H39" s="125" t="s">
        <v>334</v>
      </c>
      <c r="I39" s="123" t="s">
        <v>335</v>
      </c>
      <c r="J39" s="123" t="s">
        <v>446</v>
      </c>
      <c r="K39" s="123">
        <v>10</v>
      </c>
      <c r="L39" s="126">
        <f t="shared" si="0"/>
        <v>0.2857142857142857</v>
      </c>
      <c r="M39" s="123" t="s">
        <v>447</v>
      </c>
      <c r="N39" s="123">
        <v>18</v>
      </c>
      <c r="O39" s="123">
        <f t="shared" si="1"/>
        <v>17</v>
      </c>
      <c r="P39" s="127" t="s">
        <v>338</v>
      </c>
    </row>
    <row r="40" spans="1:16" s="123" customFormat="1" x14ac:dyDescent="0.25">
      <c r="A40" s="123">
        <v>2015</v>
      </c>
      <c r="B40" s="124">
        <v>2</v>
      </c>
      <c r="C40" s="123" t="s">
        <v>157</v>
      </c>
      <c r="D40" s="123" t="s">
        <v>333</v>
      </c>
      <c r="E40" s="123">
        <v>30001</v>
      </c>
      <c r="F40" s="123">
        <v>18</v>
      </c>
      <c r="G40" s="123">
        <v>23810030001</v>
      </c>
      <c r="H40" s="125" t="s">
        <v>334</v>
      </c>
      <c r="I40" s="123" t="s">
        <v>335</v>
      </c>
      <c r="J40" s="123" t="s">
        <v>448</v>
      </c>
      <c r="K40" s="123">
        <v>9</v>
      </c>
      <c r="L40" s="126">
        <f t="shared" si="0"/>
        <v>0.5</v>
      </c>
      <c r="M40" s="123" t="s">
        <v>449</v>
      </c>
      <c r="N40" s="123">
        <v>17</v>
      </c>
      <c r="O40" s="123">
        <f t="shared" si="1"/>
        <v>1</v>
      </c>
      <c r="P40" s="127" t="s">
        <v>338</v>
      </c>
    </row>
    <row r="41" spans="1:16" s="123" customFormat="1" x14ac:dyDescent="0.25">
      <c r="A41" s="123">
        <v>2016</v>
      </c>
      <c r="B41" s="124">
        <v>2</v>
      </c>
      <c r="C41" s="123" t="s">
        <v>157</v>
      </c>
      <c r="D41" s="123" t="s">
        <v>333</v>
      </c>
      <c r="E41" s="123">
        <v>30001</v>
      </c>
      <c r="F41" s="123">
        <v>18</v>
      </c>
      <c r="G41" s="123">
        <v>23810030001</v>
      </c>
      <c r="H41" s="125" t="s">
        <v>334</v>
      </c>
      <c r="I41" s="123" t="s">
        <v>335</v>
      </c>
      <c r="J41" s="123" t="s">
        <v>450</v>
      </c>
      <c r="K41" s="123">
        <v>10</v>
      </c>
      <c r="L41" s="126">
        <f t="shared" si="0"/>
        <v>0.55555555555555558</v>
      </c>
      <c r="M41" s="123" t="s">
        <v>451</v>
      </c>
      <c r="N41" s="123">
        <v>14</v>
      </c>
      <c r="O41" s="123">
        <f t="shared" si="1"/>
        <v>4</v>
      </c>
      <c r="P41" s="127" t="s">
        <v>338</v>
      </c>
    </row>
    <row r="42" spans="1:16" s="123" customFormat="1" x14ac:dyDescent="0.25">
      <c r="A42" s="123">
        <v>2014</v>
      </c>
      <c r="B42" s="124">
        <v>2</v>
      </c>
      <c r="C42" s="123" t="s">
        <v>157</v>
      </c>
      <c r="D42" s="123" t="s">
        <v>333</v>
      </c>
      <c r="E42" s="123">
        <v>33005</v>
      </c>
      <c r="F42" s="123">
        <v>30</v>
      </c>
      <c r="G42" s="123">
        <v>23810033005</v>
      </c>
      <c r="H42" s="125" t="s">
        <v>365</v>
      </c>
      <c r="I42" s="123" t="s">
        <v>366</v>
      </c>
      <c r="J42" s="123" t="s">
        <v>452</v>
      </c>
      <c r="K42" s="123">
        <v>43</v>
      </c>
      <c r="L42" s="126">
        <f t="shared" si="0"/>
        <v>1.4333333333333333</v>
      </c>
      <c r="M42" s="123" t="s">
        <v>453</v>
      </c>
      <c r="N42" s="123" t="s">
        <v>369</v>
      </c>
      <c r="O42" s="123" t="str">
        <f t="shared" si="1"/>
        <v>-</v>
      </c>
      <c r="P42" s="127" t="s">
        <v>338</v>
      </c>
    </row>
    <row r="43" spans="1:16" s="123" customFormat="1" x14ac:dyDescent="0.25">
      <c r="A43" s="123">
        <v>2015</v>
      </c>
      <c r="B43" s="124">
        <v>2</v>
      </c>
      <c r="C43" s="123" t="s">
        <v>157</v>
      </c>
      <c r="D43" s="123" t="s">
        <v>333</v>
      </c>
      <c r="E43" s="123">
        <v>33005</v>
      </c>
      <c r="F43" s="123">
        <v>30</v>
      </c>
      <c r="G43" s="123">
        <v>23810033005</v>
      </c>
      <c r="H43" s="125" t="s">
        <v>365</v>
      </c>
      <c r="I43" s="123" t="s">
        <v>366</v>
      </c>
      <c r="J43" s="123" t="s">
        <v>454</v>
      </c>
      <c r="K43" s="123">
        <v>63</v>
      </c>
      <c r="L43" s="126">
        <f t="shared" si="0"/>
        <v>2.1</v>
      </c>
      <c r="M43" s="123" t="s">
        <v>455</v>
      </c>
      <c r="N43" s="123" t="s">
        <v>369</v>
      </c>
      <c r="O43" s="123" t="str">
        <f t="shared" si="1"/>
        <v>-</v>
      </c>
      <c r="P43" s="127" t="s">
        <v>338</v>
      </c>
    </row>
    <row r="44" spans="1:16" s="123" customFormat="1" x14ac:dyDescent="0.25">
      <c r="A44" s="123">
        <v>2016</v>
      </c>
      <c r="B44" s="124">
        <v>2</v>
      </c>
      <c r="C44" s="123" t="s">
        <v>157</v>
      </c>
      <c r="D44" s="123" t="s">
        <v>333</v>
      </c>
      <c r="E44" s="123">
        <v>33005</v>
      </c>
      <c r="F44" s="123">
        <v>15</v>
      </c>
      <c r="G44" s="123">
        <v>23810033005</v>
      </c>
      <c r="H44" s="125" t="s">
        <v>365</v>
      </c>
      <c r="I44" s="123" t="s">
        <v>366</v>
      </c>
      <c r="J44" s="123" t="s">
        <v>456</v>
      </c>
      <c r="K44" s="123">
        <v>40</v>
      </c>
      <c r="L44" s="126">
        <f t="shared" si="0"/>
        <v>2.6666666666666665</v>
      </c>
      <c r="M44" s="123" t="s">
        <v>457</v>
      </c>
      <c r="N44" s="123">
        <v>29</v>
      </c>
      <c r="O44" s="123">
        <f t="shared" si="1"/>
        <v>-14</v>
      </c>
      <c r="P44" s="127" t="s">
        <v>338</v>
      </c>
    </row>
    <row r="45" spans="1:16" s="123" customFormat="1" x14ac:dyDescent="0.25">
      <c r="A45" s="123">
        <v>2014</v>
      </c>
      <c r="B45" s="124">
        <v>2</v>
      </c>
      <c r="C45" s="123" t="s">
        <v>157</v>
      </c>
      <c r="D45" s="123" t="s">
        <v>333</v>
      </c>
      <c r="E45" s="123">
        <v>33601</v>
      </c>
      <c r="F45" s="123">
        <v>30</v>
      </c>
      <c r="G45" s="123">
        <v>23810033601</v>
      </c>
      <c r="H45" s="125" t="s">
        <v>458</v>
      </c>
      <c r="I45" s="123" t="s">
        <v>459</v>
      </c>
      <c r="J45" s="123" t="s">
        <v>460</v>
      </c>
      <c r="K45" s="123">
        <v>86</v>
      </c>
      <c r="L45" s="126">
        <f t="shared" si="0"/>
        <v>2.8666666666666667</v>
      </c>
      <c r="M45" s="123" t="s">
        <v>461</v>
      </c>
      <c r="N45" s="123">
        <v>30</v>
      </c>
      <c r="O45" s="123">
        <f t="shared" si="1"/>
        <v>0</v>
      </c>
      <c r="P45" s="127" t="s">
        <v>338</v>
      </c>
    </row>
    <row r="46" spans="1:16" s="123" customFormat="1" x14ac:dyDescent="0.25">
      <c r="A46" s="123">
        <v>2015</v>
      </c>
      <c r="B46" s="124">
        <v>2</v>
      </c>
      <c r="C46" s="123" t="s">
        <v>157</v>
      </c>
      <c r="D46" s="123" t="s">
        <v>333</v>
      </c>
      <c r="E46" s="123">
        <v>33601</v>
      </c>
      <c r="F46" s="123">
        <v>32</v>
      </c>
      <c r="G46" s="123">
        <v>23810033601</v>
      </c>
      <c r="H46" s="125" t="s">
        <v>458</v>
      </c>
      <c r="I46" s="123" t="s">
        <v>459</v>
      </c>
      <c r="J46" s="123" t="s">
        <v>462</v>
      </c>
      <c r="K46" s="123">
        <v>68</v>
      </c>
      <c r="L46" s="126">
        <f t="shared" si="0"/>
        <v>2.125</v>
      </c>
      <c r="M46" s="123" t="s">
        <v>463</v>
      </c>
      <c r="N46" s="123">
        <v>31</v>
      </c>
      <c r="O46" s="123">
        <f t="shared" si="1"/>
        <v>1</v>
      </c>
      <c r="P46" s="127" t="s">
        <v>338</v>
      </c>
    </row>
    <row r="47" spans="1:16" s="123" customFormat="1" x14ac:dyDescent="0.25">
      <c r="A47" s="123">
        <v>2016</v>
      </c>
      <c r="B47" s="124">
        <v>2</v>
      </c>
      <c r="C47" s="123" t="s">
        <v>157</v>
      </c>
      <c r="D47" s="123" t="s">
        <v>333</v>
      </c>
      <c r="E47" s="123">
        <v>33601</v>
      </c>
      <c r="F47" s="123">
        <v>32</v>
      </c>
      <c r="G47" s="123">
        <v>23810033601</v>
      </c>
      <c r="H47" s="125" t="s">
        <v>458</v>
      </c>
      <c r="I47" s="123" t="s">
        <v>459</v>
      </c>
      <c r="J47" s="123" t="s">
        <v>464</v>
      </c>
      <c r="K47" s="123">
        <v>56</v>
      </c>
      <c r="L47" s="126">
        <f t="shared" si="0"/>
        <v>1.75</v>
      </c>
      <c r="M47" s="123" t="s">
        <v>465</v>
      </c>
      <c r="N47" s="123">
        <v>32</v>
      </c>
      <c r="O47" s="123">
        <f t="shared" si="1"/>
        <v>0</v>
      </c>
      <c r="P47" s="127" t="s">
        <v>338</v>
      </c>
    </row>
    <row r="48" spans="1:16" s="123" customFormat="1" x14ac:dyDescent="0.25">
      <c r="A48" s="123">
        <v>2014</v>
      </c>
      <c r="B48" s="124">
        <v>2</v>
      </c>
      <c r="C48" s="123" t="s">
        <v>157</v>
      </c>
      <c r="D48" s="123" t="s">
        <v>401</v>
      </c>
      <c r="E48" s="123">
        <v>33610</v>
      </c>
      <c r="F48" s="123">
        <v>31</v>
      </c>
      <c r="G48" s="123">
        <v>23210033610</v>
      </c>
      <c r="H48" s="125" t="s">
        <v>466</v>
      </c>
      <c r="I48" s="123" t="s">
        <v>467</v>
      </c>
      <c r="J48" s="123" t="s">
        <v>468</v>
      </c>
      <c r="K48" s="123">
        <v>88</v>
      </c>
      <c r="L48" s="126">
        <f t="shared" si="0"/>
        <v>2.838709677419355</v>
      </c>
      <c r="M48" s="123" t="s">
        <v>469</v>
      </c>
      <c r="N48" s="123">
        <v>31</v>
      </c>
      <c r="O48" s="123">
        <f t="shared" si="1"/>
        <v>0</v>
      </c>
      <c r="P48" s="127" t="s">
        <v>338</v>
      </c>
    </row>
    <row r="49" spans="1:16" s="123" customFormat="1" x14ac:dyDescent="0.25">
      <c r="A49" s="123">
        <v>2015</v>
      </c>
      <c r="B49" s="124">
        <v>2</v>
      </c>
      <c r="C49" s="123" t="s">
        <v>157</v>
      </c>
      <c r="D49" s="123" t="s">
        <v>401</v>
      </c>
      <c r="E49" s="123">
        <v>33610</v>
      </c>
      <c r="F49" s="123">
        <v>30</v>
      </c>
      <c r="G49" s="123">
        <v>23210033610</v>
      </c>
      <c r="H49" s="125" t="s">
        <v>466</v>
      </c>
      <c r="I49" s="123" t="s">
        <v>467</v>
      </c>
      <c r="J49" s="123" t="s">
        <v>470</v>
      </c>
      <c r="K49" s="123">
        <v>71</v>
      </c>
      <c r="L49" s="126">
        <f t="shared" si="0"/>
        <v>2.3666666666666667</v>
      </c>
      <c r="M49" s="123" t="s">
        <v>471</v>
      </c>
      <c r="N49" s="123">
        <v>29</v>
      </c>
      <c r="O49" s="123">
        <f t="shared" si="1"/>
        <v>1</v>
      </c>
      <c r="P49" s="127" t="s">
        <v>338</v>
      </c>
    </row>
    <row r="50" spans="1:16" s="123" customFormat="1" x14ac:dyDescent="0.25">
      <c r="A50" s="123">
        <v>2016</v>
      </c>
      <c r="B50" s="124">
        <v>2</v>
      </c>
      <c r="C50" s="123" t="s">
        <v>157</v>
      </c>
      <c r="D50" s="123" t="s">
        <v>401</v>
      </c>
      <c r="E50" s="123">
        <v>33610</v>
      </c>
      <c r="F50" s="123">
        <v>30</v>
      </c>
      <c r="G50" s="123">
        <v>23210033610</v>
      </c>
      <c r="H50" s="125" t="s">
        <v>466</v>
      </c>
      <c r="I50" s="123" t="s">
        <v>467</v>
      </c>
      <c r="J50" s="123" t="s">
        <v>472</v>
      </c>
      <c r="K50" s="123">
        <v>68</v>
      </c>
      <c r="L50" s="126">
        <f t="shared" si="0"/>
        <v>2.2666666666666666</v>
      </c>
      <c r="M50" s="123" t="s">
        <v>473</v>
      </c>
      <c r="N50" s="123">
        <v>29</v>
      </c>
      <c r="O50" s="123">
        <f t="shared" si="1"/>
        <v>1</v>
      </c>
      <c r="P50" s="127" t="s">
        <v>338</v>
      </c>
    </row>
    <row r="51" spans="1:16" s="123" customFormat="1" x14ac:dyDescent="0.25">
      <c r="A51" s="123">
        <v>2014</v>
      </c>
      <c r="B51" s="124">
        <v>2</v>
      </c>
      <c r="C51" s="123" t="s">
        <v>158</v>
      </c>
      <c r="D51" s="123" t="s">
        <v>333</v>
      </c>
      <c r="E51" s="123">
        <v>21404</v>
      </c>
      <c r="F51" s="123">
        <v>24</v>
      </c>
      <c r="G51" s="123">
        <v>23810021404</v>
      </c>
      <c r="H51" s="125" t="s">
        <v>474</v>
      </c>
      <c r="I51" s="123" t="s">
        <v>475</v>
      </c>
      <c r="J51" s="123" t="s">
        <v>476</v>
      </c>
      <c r="K51" s="123">
        <v>14</v>
      </c>
      <c r="L51" s="126">
        <f t="shared" si="0"/>
        <v>0.58333333333333337</v>
      </c>
      <c r="M51" s="123" t="s">
        <v>477</v>
      </c>
      <c r="N51" s="123" t="s">
        <v>369</v>
      </c>
      <c r="O51" s="123" t="str">
        <f t="shared" si="1"/>
        <v>-</v>
      </c>
      <c r="P51" s="127" t="s">
        <v>338</v>
      </c>
    </row>
    <row r="52" spans="1:16" s="123" customFormat="1" x14ac:dyDescent="0.25">
      <c r="A52" s="123">
        <v>2015</v>
      </c>
      <c r="B52" s="124">
        <v>2</v>
      </c>
      <c r="C52" s="123" t="s">
        <v>158</v>
      </c>
      <c r="D52" s="123" t="s">
        <v>333</v>
      </c>
      <c r="E52" s="123">
        <v>21404</v>
      </c>
      <c r="F52" s="123">
        <v>24</v>
      </c>
      <c r="G52" s="123">
        <v>23810021404</v>
      </c>
      <c r="H52" s="125" t="s">
        <v>474</v>
      </c>
      <c r="I52" s="123" t="s">
        <v>475</v>
      </c>
      <c r="J52" s="123" t="s">
        <v>478</v>
      </c>
      <c r="K52" s="123">
        <v>20</v>
      </c>
      <c r="L52" s="126">
        <f t="shared" si="0"/>
        <v>0.83333333333333337</v>
      </c>
      <c r="M52" s="123" t="s">
        <v>479</v>
      </c>
      <c r="N52" s="123" t="s">
        <v>369</v>
      </c>
      <c r="O52" s="123" t="str">
        <f t="shared" si="1"/>
        <v>-</v>
      </c>
      <c r="P52" s="127" t="s">
        <v>338</v>
      </c>
    </row>
    <row r="53" spans="1:16" s="123" customFormat="1" x14ac:dyDescent="0.25">
      <c r="A53" s="123">
        <v>2016</v>
      </c>
      <c r="B53" s="124">
        <v>2</v>
      </c>
      <c r="C53" s="123" t="s">
        <v>158</v>
      </c>
      <c r="D53" s="123" t="s">
        <v>333</v>
      </c>
      <c r="E53" s="123">
        <v>21404</v>
      </c>
      <c r="F53" s="123">
        <v>24</v>
      </c>
      <c r="G53" s="123">
        <v>23810021404</v>
      </c>
      <c r="H53" s="125" t="s">
        <v>474</v>
      </c>
      <c r="I53" s="123" t="s">
        <v>475</v>
      </c>
      <c r="J53" s="123" t="s">
        <v>480</v>
      </c>
      <c r="K53" s="123">
        <v>17</v>
      </c>
      <c r="L53" s="126">
        <f t="shared" si="0"/>
        <v>0.70833333333333337</v>
      </c>
      <c r="M53" s="123" t="s">
        <v>481</v>
      </c>
      <c r="N53" s="123" t="s">
        <v>369</v>
      </c>
      <c r="O53" s="123" t="str">
        <f t="shared" si="1"/>
        <v>-</v>
      </c>
      <c r="P53" s="127" t="s">
        <v>338</v>
      </c>
    </row>
    <row r="54" spans="1:16" s="123" customFormat="1" x14ac:dyDescent="0.25">
      <c r="A54" s="123">
        <v>2014</v>
      </c>
      <c r="B54" s="124">
        <v>2</v>
      </c>
      <c r="C54" s="123" t="s">
        <v>158</v>
      </c>
      <c r="D54" s="123" t="s">
        <v>333</v>
      </c>
      <c r="E54" s="123">
        <v>25217</v>
      </c>
      <c r="F54" s="123">
        <v>20</v>
      </c>
      <c r="G54" s="123">
        <v>23810025217</v>
      </c>
      <c r="H54" s="125" t="s">
        <v>482</v>
      </c>
      <c r="I54" s="123" t="s">
        <v>483</v>
      </c>
      <c r="J54" s="123" t="s">
        <v>484</v>
      </c>
      <c r="K54" s="123">
        <v>35</v>
      </c>
      <c r="L54" s="126">
        <f t="shared" si="0"/>
        <v>1.75</v>
      </c>
      <c r="M54" s="123" t="s">
        <v>485</v>
      </c>
      <c r="N54" s="123" t="s">
        <v>369</v>
      </c>
      <c r="O54" s="123" t="str">
        <f t="shared" si="1"/>
        <v>-</v>
      </c>
      <c r="P54" s="127" t="s">
        <v>338</v>
      </c>
    </row>
    <row r="55" spans="1:16" s="123" customFormat="1" x14ac:dyDescent="0.25">
      <c r="A55" s="123">
        <v>2015</v>
      </c>
      <c r="B55" s="124">
        <v>2</v>
      </c>
      <c r="C55" s="123" t="s">
        <v>158</v>
      </c>
      <c r="D55" s="123" t="s">
        <v>333</v>
      </c>
      <c r="E55" s="123">
        <v>25217</v>
      </c>
      <c r="F55" s="123">
        <v>22</v>
      </c>
      <c r="G55" s="123">
        <v>23810025217</v>
      </c>
      <c r="H55" s="125" t="s">
        <v>482</v>
      </c>
      <c r="I55" s="123" t="s">
        <v>483</v>
      </c>
      <c r="J55" s="123" t="s">
        <v>486</v>
      </c>
      <c r="K55" s="123">
        <v>29</v>
      </c>
      <c r="L55" s="126">
        <f t="shared" si="0"/>
        <v>1.3181818181818181</v>
      </c>
      <c r="M55" s="123" t="s">
        <v>487</v>
      </c>
      <c r="N55" s="123" t="s">
        <v>369</v>
      </c>
      <c r="O55" s="123" t="str">
        <f t="shared" si="1"/>
        <v>-</v>
      </c>
      <c r="P55" s="127" t="s">
        <v>338</v>
      </c>
    </row>
    <row r="56" spans="1:16" s="123" customFormat="1" x14ac:dyDescent="0.25">
      <c r="A56" s="123">
        <v>2016</v>
      </c>
      <c r="B56" s="124">
        <v>2</v>
      </c>
      <c r="C56" s="123" t="s">
        <v>158</v>
      </c>
      <c r="D56" s="123" t="s">
        <v>333</v>
      </c>
      <c r="E56" s="123">
        <v>25217</v>
      </c>
      <c r="F56" s="123">
        <v>10</v>
      </c>
      <c r="G56" s="123">
        <v>23810025217</v>
      </c>
      <c r="H56" s="125" t="s">
        <v>482</v>
      </c>
      <c r="I56" s="123" t="s">
        <v>483</v>
      </c>
      <c r="J56" s="123" t="s">
        <v>488</v>
      </c>
      <c r="K56" s="123">
        <v>34</v>
      </c>
      <c r="L56" s="126">
        <f t="shared" si="0"/>
        <v>3.4</v>
      </c>
      <c r="M56" s="123" t="s">
        <v>489</v>
      </c>
      <c r="N56" s="123">
        <v>22</v>
      </c>
      <c r="O56" s="123">
        <f t="shared" si="1"/>
        <v>-12</v>
      </c>
      <c r="P56" s="127" t="s">
        <v>338</v>
      </c>
    </row>
    <row r="57" spans="1:16" s="123" customFormat="1" x14ac:dyDescent="0.25">
      <c r="A57" s="123">
        <v>2014</v>
      </c>
      <c r="B57" s="124">
        <v>2</v>
      </c>
      <c r="C57" s="123" t="s">
        <v>158</v>
      </c>
      <c r="D57" s="123" t="s">
        <v>333</v>
      </c>
      <c r="E57" s="123">
        <v>25218</v>
      </c>
      <c r="F57" s="123">
        <v>20</v>
      </c>
      <c r="G57" s="123">
        <v>23810025218</v>
      </c>
      <c r="H57" s="125" t="s">
        <v>490</v>
      </c>
      <c r="I57" s="123" t="s">
        <v>491</v>
      </c>
      <c r="J57" s="123" t="s">
        <v>492</v>
      </c>
      <c r="K57" s="123">
        <v>26</v>
      </c>
      <c r="L57" s="126">
        <f t="shared" si="0"/>
        <v>1.3</v>
      </c>
      <c r="M57" s="123" t="s">
        <v>493</v>
      </c>
      <c r="N57" s="123" t="s">
        <v>369</v>
      </c>
      <c r="O57" s="123" t="str">
        <f t="shared" si="1"/>
        <v>-</v>
      </c>
      <c r="P57" s="127" t="s">
        <v>338</v>
      </c>
    </row>
    <row r="58" spans="1:16" s="123" customFormat="1" x14ac:dyDescent="0.25">
      <c r="A58" s="123">
        <v>2015</v>
      </c>
      <c r="B58" s="124">
        <v>2</v>
      </c>
      <c r="C58" s="123" t="s">
        <v>158</v>
      </c>
      <c r="D58" s="123" t="s">
        <v>333</v>
      </c>
      <c r="E58" s="123">
        <v>25218</v>
      </c>
      <c r="F58" s="123">
        <v>18</v>
      </c>
      <c r="G58" s="123">
        <v>23810025218</v>
      </c>
      <c r="H58" s="125" t="s">
        <v>490</v>
      </c>
      <c r="I58" s="123" t="s">
        <v>491</v>
      </c>
      <c r="J58" s="123" t="s">
        <v>494</v>
      </c>
      <c r="K58" s="123">
        <v>19</v>
      </c>
      <c r="L58" s="126">
        <f t="shared" si="0"/>
        <v>1.0555555555555556</v>
      </c>
      <c r="M58" s="123" t="s">
        <v>495</v>
      </c>
      <c r="N58" s="123" t="s">
        <v>369</v>
      </c>
      <c r="O58" s="123" t="str">
        <f t="shared" si="1"/>
        <v>-</v>
      </c>
      <c r="P58" s="127" t="s">
        <v>338</v>
      </c>
    </row>
    <row r="59" spans="1:16" s="123" customFormat="1" x14ac:dyDescent="0.25">
      <c r="A59" s="123">
        <v>2016</v>
      </c>
      <c r="B59" s="124">
        <v>2</v>
      </c>
      <c r="C59" s="123" t="s">
        <v>158</v>
      </c>
      <c r="D59" s="123" t="s">
        <v>333</v>
      </c>
      <c r="E59" s="123">
        <v>25218</v>
      </c>
      <c r="F59" s="123">
        <v>30</v>
      </c>
      <c r="G59" s="123">
        <v>23810025218</v>
      </c>
      <c r="H59" s="125" t="s">
        <v>490</v>
      </c>
      <c r="I59" s="123" t="s">
        <v>491</v>
      </c>
      <c r="J59" s="123" t="s">
        <v>496</v>
      </c>
      <c r="K59" s="123">
        <v>15</v>
      </c>
      <c r="L59" s="126">
        <f t="shared" si="0"/>
        <v>0.5</v>
      </c>
      <c r="M59" s="123" t="s">
        <v>497</v>
      </c>
      <c r="N59" s="123">
        <v>21</v>
      </c>
      <c r="O59" s="123">
        <f t="shared" si="1"/>
        <v>9</v>
      </c>
      <c r="P59" s="127" t="s">
        <v>338</v>
      </c>
    </row>
    <row r="60" spans="1:16" s="123" customFormat="1" x14ac:dyDescent="0.25">
      <c r="A60" s="123">
        <v>2014</v>
      </c>
      <c r="B60" s="124">
        <v>2</v>
      </c>
      <c r="C60" s="123" t="s">
        <v>158</v>
      </c>
      <c r="D60" s="123" t="s">
        <v>401</v>
      </c>
      <c r="E60" s="123">
        <v>21130</v>
      </c>
      <c r="F60" s="123">
        <v>15</v>
      </c>
      <c r="G60" s="123">
        <v>23210021130</v>
      </c>
      <c r="H60" s="125" t="s">
        <v>498</v>
      </c>
      <c r="I60" s="123" t="s">
        <v>499</v>
      </c>
      <c r="J60" s="123" t="s">
        <v>500</v>
      </c>
      <c r="K60" s="123">
        <v>9</v>
      </c>
      <c r="L60" s="126">
        <f t="shared" si="0"/>
        <v>0.6</v>
      </c>
      <c r="M60" s="123" t="s">
        <v>501</v>
      </c>
      <c r="N60" s="123" t="s">
        <v>369</v>
      </c>
      <c r="O60" s="123" t="str">
        <f t="shared" si="1"/>
        <v>-</v>
      </c>
      <c r="P60" s="127" t="s">
        <v>338</v>
      </c>
    </row>
    <row r="61" spans="1:16" s="123" customFormat="1" x14ac:dyDescent="0.25">
      <c r="A61" s="123">
        <v>2015</v>
      </c>
      <c r="B61" s="124">
        <v>2</v>
      </c>
      <c r="C61" s="123" t="s">
        <v>158</v>
      </c>
      <c r="D61" s="123" t="s">
        <v>401</v>
      </c>
      <c r="E61" s="123">
        <v>21130</v>
      </c>
      <c r="F61" s="123">
        <v>15</v>
      </c>
      <c r="G61" s="123">
        <v>23210021130</v>
      </c>
      <c r="H61" s="125" t="s">
        <v>498</v>
      </c>
      <c r="I61" s="123" t="s">
        <v>499</v>
      </c>
      <c r="J61" s="123" t="s">
        <v>502</v>
      </c>
      <c r="K61" s="123">
        <v>6</v>
      </c>
      <c r="L61" s="126">
        <f t="shared" si="0"/>
        <v>0.4</v>
      </c>
      <c r="M61" s="123" t="s">
        <v>503</v>
      </c>
      <c r="N61" s="123" t="s">
        <v>369</v>
      </c>
      <c r="O61" s="123" t="str">
        <f t="shared" si="1"/>
        <v>-</v>
      </c>
      <c r="P61" s="127" t="s">
        <v>338</v>
      </c>
    </row>
    <row r="62" spans="1:16" s="123" customFormat="1" x14ac:dyDescent="0.25">
      <c r="A62" s="123">
        <v>2016</v>
      </c>
      <c r="B62" s="124">
        <v>2</v>
      </c>
      <c r="C62" s="123" t="s">
        <v>158</v>
      </c>
      <c r="D62" s="123" t="s">
        <v>401</v>
      </c>
      <c r="E62" s="123">
        <v>21130</v>
      </c>
      <c r="F62" s="123">
        <v>15</v>
      </c>
      <c r="G62" s="123">
        <v>23210021130</v>
      </c>
      <c r="H62" s="125" t="s">
        <v>498</v>
      </c>
      <c r="I62" s="123" t="s">
        <v>499</v>
      </c>
      <c r="J62" s="123" t="s">
        <v>504</v>
      </c>
      <c r="K62" s="123">
        <v>22</v>
      </c>
      <c r="L62" s="126">
        <f t="shared" si="0"/>
        <v>1.4666666666666666</v>
      </c>
      <c r="M62" s="123" t="s">
        <v>505</v>
      </c>
      <c r="N62" s="123" t="s">
        <v>369</v>
      </c>
      <c r="O62" s="123" t="str">
        <f t="shared" si="1"/>
        <v>-</v>
      </c>
      <c r="P62" s="127" t="s">
        <v>338</v>
      </c>
    </row>
    <row r="63" spans="1:16" s="123" customFormat="1" x14ac:dyDescent="0.25">
      <c r="A63" s="123">
        <v>2014</v>
      </c>
      <c r="B63" s="124">
        <v>2</v>
      </c>
      <c r="C63" s="123" t="s">
        <v>158</v>
      </c>
      <c r="D63" s="123" t="s">
        <v>401</v>
      </c>
      <c r="E63" s="123">
        <v>21405</v>
      </c>
      <c r="F63" s="123">
        <v>15</v>
      </c>
      <c r="G63" s="123">
        <v>23210021405</v>
      </c>
      <c r="H63" s="125" t="s">
        <v>506</v>
      </c>
      <c r="I63" s="123" t="s">
        <v>507</v>
      </c>
      <c r="J63" s="123" t="s">
        <v>508</v>
      </c>
      <c r="K63" s="123">
        <v>37</v>
      </c>
      <c r="L63" s="126">
        <f t="shared" si="0"/>
        <v>2.4666666666666668</v>
      </c>
      <c r="M63" s="123" t="s">
        <v>509</v>
      </c>
      <c r="N63" s="123" t="s">
        <v>369</v>
      </c>
      <c r="O63" s="123" t="str">
        <f t="shared" si="1"/>
        <v>-</v>
      </c>
      <c r="P63" s="127" t="s">
        <v>338</v>
      </c>
    </row>
    <row r="64" spans="1:16" s="123" customFormat="1" x14ac:dyDescent="0.25">
      <c r="A64" s="123">
        <v>2015</v>
      </c>
      <c r="B64" s="124">
        <v>2</v>
      </c>
      <c r="C64" s="123" t="s">
        <v>158</v>
      </c>
      <c r="D64" s="123" t="s">
        <v>401</v>
      </c>
      <c r="E64" s="123">
        <v>21405</v>
      </c>
      <c r="F64" s="123">
        <v>15</v>
      </c>
      <c r="G64" s="123">
        <v>23210021405</v>
      </c>
      <c r="H64" s="125" t="s">
        <v>506</v>
      </c>
      <c r="I64" s="123" t="s">
        <v>507</v>
      </c>
      <c r="J64" s="123" t="s">
        <v>510</v>
      </c>
      <c r="K64" s="123">
        <v>44</v>
      </c>
      <c r="L64" s="126">
        <f t="shared" si="0"/>
        <v>2.9333333333333331</v>
      </c>
      <c r="M64" s="123" t="s">
        <v>511</v>
      </c>
      <c r="N64" s="123" t="s">
        <v>369</v>
      </c>
      <c r="O64" s="123" t="str">
        <f t="shared" si="1"/>
        <v>-</v>
      </c>
      <c r="P64" s="127" t="s">
        <v>338</v>
      </c>
    </row>
    <row r="65" spans="1:16" s="123" customFormat="1" x14ac:dyDescent="0.25">
      <c r="A65" s="123">
        <v>2016</v>
      </c>
      <c r="B65" s="124">
        <v>2</v>
      </c>
      <c r="C65" s="123" t="s">
        <v>158</v>
      </c>
      <c r="D65" s="123" t="s">
        <v>401</v>
      </c>
      <c r="E65" s="123">
        <v>21405</v>
      </c>
      <c r="F65" s="123">
        <v>15</v>
      </c>
      <c r="G65" s="123">
        <v>23210021405</v>
      </c>
      <c r="H65" s="125" t="s">
        <v>506</v>
      </c>
      <c r="I65" s="123" t="s">
        <v>507</v>
      </c>
      <c r="J65" s="123" t="s">
        <v>512</v>
      </c>
      <c r="K65" s="123">
        <v>45</v>
      </c>
      <c r="L65" s="126">
        <f t="shared" si="0"/>
        <v>3</v>
      </c>
      <c r="M65" s="123" t="s">
        <v>513</v>
      </c>
      <c r="N65" s="123" t="s">
        <v>369</v>
      </c>
      <c r="O65" s="123" t="str">
        <f t="shared" si="1"/>
        <v>-</v>
      </c>
      <c r="P65" s="127" t="s">
        <v>338</v>
      </c>
    </row>
    <row r="66" spans="1:16" s="123" customFormat="1" x14ac:dyDescent="0.25">
      <c r="A66" s="123">
        <v>2014</v>
      </c>
      <c r="B66" s="124">
        <v>2</v>
      </c>
      <c r="C66" s="123" t="s">
        <v>158</v>
      </c>
      <c r="D66" s="123" t="s">
        <v>401</v>
      </c>
      <c r="E66" s="123">
        <v>31218</v>
      </c>
      <c r="F66" s="123">
        <v>30</v>
      </c>
      <c r="G66" s="123">
        <v>23210031218</v>
      </c>
      <c r="H66" s="125" t="s">
        <v>514</v>
      </c>
      <c r="I66" s="123" t="s">
        <v>515</v>
      </c>
      <c r="J66" s="123" t="s">
        <v>516</v>
      </c>
      <c r="K66" s="123">
        <v>28</v>
      </c>
      <c r="L66" s="126">
        <f t="shared" si="0"/>
        <v>0.93333333333333335</v>
      </c>
      <c r="M66" s="123" t="s">
        <v>517</v>
      </c>
      <c r="N66" s="123">
        <v>29</v>
      </c>
      <c r="O66" s="123">
        <f t="shared" si="1"/>
        <v>1</v>
      </c>
      <c r="P66" s="127" t="s">
        <v>338</v>
      </c>
    </row>
    <row r="67" spans="1:16" s="123" customFormat="1" x14ac:dyDescent="0.25">
      <c r="A67" s="123">
        <v>2015</v>
      </c>
      <c r="B67" s="124">
        <v>2</v>
      </c>
      <c r="C67" s="123" t="s">
        <v>158</v>
      </c>
      <c r="D67" s="123" t="s">
        <v>401</v>
      </c>
      <c r="E67" s="123">
        <v>31218</v>
      </c>
      <c r="F67" s="123">
        <v>30</v>
      </c>
      <c r="G67" s="123">
        <v>23210031218</v>
      </c>
      <c r="H67" s="125" t="s">
        <v>514</v>
      </c>
      <c r="I67" s="123" t="s">
        <v>515</v>
      </c>
      <c r="J67" s="123" t="s">
        <v>518</v>
      </c>
      <c r="K67" s="123">
        <v>28</v>
      </c>
      <c r="L67" s="126">
        <f t="shared" ref="L67:L130" si="2">IFERROR(K67/F67,"")</f>
        <v>0.93333333333333335</v>
      </c>
      <c r="M67" s="123" t="s">
        <v>519</v>
      </c>
      <c r="N67" s="123">
        <v>22</v>
      </c>
      <c r="O67" s="123">
        <f t="shared" ref="O67:O130" si="3">IFERROR(F67-N67,"-")</f>
        <v>8</v>
      </c>
      <c r="P67" s="127" t="s">
        <v>338</v>
      </c>
    </row>
    <row r="68" spans="1:16" s="123" customFormat="1" x14ac:dyDescent="0.25">
      <c r="A68" s="123">
        <v>2016</v>
      </c>
      <c r="B68" s="124">
        <v>2</v>
      </c>
      <c r="C68" s="123" t="s">
        <v>158</v>
      </c>
      <c r="D68" s="123" t="s">
        <v>401</v>
      </c>
      <c r="E68" s="123">
        <v>31218</v>
      </c>
      <c r="F68" s="123">
        <v>30</v>
      </c>
      <c r="G68" s="123">
        <v>23210031218</v>
      </c>
      <c r="H68" s="125" t="s">
        <v>514</v>
      </c>
      <c r="I68" s="123" t="s">
        <v>515</v>
      </c>
      <c r="J68" s="123" t="s">
        <v>520</v>
      </c>
      <c r="K68" s="123">
        <v>16</v>
      </c>
      <c r="L68" s="126">
        <f t="shared" si="2"/>
        <v>0.53333333333333333</v>
      </c>
      <c r="M68" s="123" t="s">
        <v>521</v>
      </c>
      <c r="N68" s="123">
        <v>14</v>
      </c>
      <c r="O68" s="123">
        <f t="shared" si="3"/>
        <v>16</v>
      </c>
      <c r="P68" s="127" t="s">
        <v>338</v>
      </c>
    </row>
    <row r="69" spans="1:16" s="123" customFormat="1" x14ac:dyDescent="0.25">
      <c r="A69" s="123">
        <v>2016</v>
      </c>
      <c r="B69" s="124">
        <v>2</v>
      </c>
      <c r="C69" s="123" t="s">
        <v>522</v>
      </c>
      <c r="D69" s="123" t="s">
        <v>349</v>
      </c>
      <c r="E69" s="128">
        <v>25007</v>
      </c>
      <c r="F69" s="123">
        <v>16</v>
      </c>
      <c r="G69" s="123">
        <v>32211020110</v>
      </c>
      <c r="H69" s="125" t="s">
        <v>523</v>
      </c>
      <c r="I69" s="123" t="s">
        <v>524</v>
      </c>
      <c r="J69" s="123" t="s">
        <v>525</v>
      </c>
      <c r="K69" s="123" t="s">
        <v>526</v>
      </c>
      <c r="L69" s="126" t="str">
        <f t="shared" si="2"/>
        <v/>
      </c>
      <c r="M69" s="123" t="s">
        <v>527</v>
      </c>
      <c r="N69" s="123" t="s">
        <v>369</v>
      </c>
      <c r="O69" s="123" t="str">
        <f t="shared" si="3"/>
        <v>-</v>
      </c>
      <c r="P69" s="127" t="s">
        <v>338</v>
      </c>
    </row>
    <row r="70" spans="1:16" s="123" customFormat="1" x14ac:dyDescent="0.25">
      <c r="A70" s="123">
        <v>2014</v>
      </c>
      <c r="B70" s="124">
        <v>2</v>
      </c>
      <c r="C70" s="123" t="s">
        <v>522</v>
      </c>
      <c r="D70" s="123" t="s">
        <v>349</v>
      </c>
      <c r="E70" s="123">
        <v>25007</v>
      </c>
      <c r="F70" s="123">
        <v>15</v>
      </c>
      <c r="G70" s="123">
        <v>32211025007</v>
      </c>
      <c r="H70" s="125" t="s">
        <v>523</v>
      </c>
      <c r="I70" s="123" t="s">
        <v>524</v>
      </c>
      <c r="J70" s="123" t="s">
        <v>528</v>
      </c>
      <c r="K70" s="123">
        <v>17</v>
      </c>
      <c r="L70" s="126">
        <f t="shared" si="2"/>
        <v>1.1333333333333333</v>
      </c>
      <c r="M70" s="123" t="s">
        <v>529</v>
      </c>
      <c r="N70" s="123">
        <v>15</v>
      </c>
      <c r="O70" s="123">
        <f t="shared" si="3"/>
        <v>0</v>
      </c>
      <c r="P70" s="127" t="s">
        <v>338</v>
      </c>
    </row>
    <row r="71" spans="1:16" s="123" customFormat="1" x14ac:dyDescent="0.25">
      <c r="A71" s="123">
        <v>2015</v>
      </c>
      <c r="B71" s="124">
        <v>2</v>
      </c>
      <c r="C71" s="123" t="s">
        <v>522</v>
      </c>
      <c r="D71" s="123" t="s">
        <v>349</v>
      </c>
      <c r="E71" s="123">
        <v>25007</v>
      </c>
      <c r="F71" s="123">
        <v>15</v>
      </c>
      <c r="G71" s="123">
        <v>32211025007</v>
      </c>
      <c r="H71" s="125" t="s">
        <v>523</v>
      </c>
      <c r="I71" s="123" t="s">
        <v>524</v>
      </c>
      <c r="J71" s="123" t="s">
        <v>530</v>
      </c>
      <c r="K71" s="123">
        <v>17</v>
      </c>
      <c r="L71" s="126">
        <f t="shared" si="2"/>
        <v>1.1333333333333333</v>
      </c>
      <c r="M71" s="123" t="s">
        <v>531</v>
      </c>
      <c r="N71" s="123">
        <v>17</v>
      </c>
      <c r="O71" s="123">
        <f t="shared" si="3"/>
        <v>-2</v>
      </c>
      <c r="P71" s="127" t="s">
        <v>338</v>
      </c>
    </row>
    <row r="72" spans="1:16" s="123" customFormat="1" x14ac:dyDescent="0.25">
      <c r="A72" s="123">
        <v>2014</v>
      </c>
      <c r="B72" s="124">
        <v>2</v>
      </c>
      <c r="C72" s="123" t="s">
        <v>522</v>
      </c>
      <c r="D72" s="123" t="s">
        <v>349</v>
      </c>
      <c r="E72" s="123">
        <v>31210</v>
      </c>
      <c r="F72" s="123">
        <v>35</v>
      </c>
      <c r="G72" s="123">
        <v>32211031210</v>
      </c>
      <c r="H72" s="125" t="s">
        <v>431</v>
      </c>
      <c r="I72" s="123" t="s">
        <v>376</v>
      </c>
      <c r="J72" s="123" t="s">
        <v>532</v>
      </c>
      <c r="K72" s="123">
        <v>33</v>
      </c>
      <c r="L72" s="126">
        <f t="shared" si="2"/>
        <v>0.94285714285714284</v>
      </c>
      <c r="M72" s="123" t="s">
        <v>533</v>
      </c>
      <c r="N72" s="123">
        <v>34</v>
      </c>
      <c r="O72" s="123">
        <f t="shared" si="3"/>
        <v>1</v>
      </c>
      <c r="P72" s="127" t="s">
        <v>338</v>
      </c>
    </row>
    <row r="73" spans="1:16" s="123" customFormat="1" x14ac:dyDescent="0.25">
      <c r="A73" s="123">
        <v>2015</v>
      </c>
      <c r="B73" s="124">
        <v>2</v>
      </c>
      <c r="C73" s="123" t="s">
        <v>522</v>
      </c>
      <c r="D73" s="123" t="s">
        <v>349</v>
      </c>
      <c r="E73" s="123">
        <v>31210</v>
      </c>
      <c r="F73" s="123">
        <v>35</v>
      </c>
      <c r="G73" s="123">
        <v>32211031210</v>
      </c>
      <c r="H73" s="125" t="s">
        <v>431</v>
      </c>
      <c r="I73" s="123" t="s">
        <v>376</v>
      </c>
      <c r="J73" s="123" t="s">
        <v>534</v>
      </c>
      <c r="K73" s="123">
        <v>28</v>
      </c>
      <c r="L73" s="126">
        <f t="shared" si="2"/>
        <v>0.8</v>
      </c>
      <c r="M73" s="123" t="s">
        <v>535</v>
      </c>
      <c r="N73" s="123">
        <v>30</v>
      </c>
      <c r="O73" s="123">
        <f t="shared" si="3"/>
        <v>5</v>
      </c>
      <c r="P73" s="127" t="s">
        <v>338</v>
      </c>
    </row>
    <row r="74" spans="1:16" s="123" customFormat="1" x14ac:dyDescent="0.25">
      <c r="A74" s="123">
        <v>2016</v>
      </c>
      <c r="B74" s="124">
        <v>2</v>
      </c>
      <c r="C74" s="123" t="s">
        <v>522</v>
      </c>
      <c r="D74" s="123" t="s">
        <v>349</v>
      </c>
      <c r="E74" s="123">
        <v>31210</v>
      </c>
      <c r="F74" s="123">
        <v>35</v>
      </c>
      <c r="G74" s="123">
        <v>32211031210</v>
      </c>
      <c r="H74" s="125" t="s">
        <v>431</v>
      </c>
      <c r="I74" s="123" t="s">
        <v>376</v>
      </c>
      <c r="J74" s="123" t="s">
        <v>536</v>
      </c>
      <c r="K74" s="123">
        <v>19</v>
      </c>
      <c r="L74" s="126">
        <f t="shared" si="2"/>
        <v>0.54285714285714282</v>
      </c>
      <c r="M74" s="123" t="s">
        <v>537</v>
      </c>
      <c r="N74" s="123">
        <v>32</v>
      </c>
      <c r="O74" s="123">
        <f t="shared" si="3"/>
        <v>3</v>
      </c>
      <c r="P74" s="127" t="s">
        <v>338</v>
      </c>
    </row>
    <row r="75" spans="1:16" s="123" customFormat="1" x14ac:dyDescent="0.25">
      <c r="A75" s="123">
        <v>2014</v>
      </c>
      <c r="B75" s="124">
        <v>2</v>
      </c>
      <c r="C75" s="123" t="s">
        <v>522</v>
      </c>
      <c r="D75" s="123" t="s">
        <v>349</v>
      </c>
      <c r="E75" s="123">
        <v>31407</v>
      </c>
      <c r="F75" s="123">
        <v>24</v>
      </c>
      <c r="G75" s="123">
        <v>32211031407</v>
      </c>
      <c r="H75" s="125" t="s">
        <v>377</v>
      </c>
      <c r="I75" s="123" t="s">
        <v>378</v>
      </c>
      <c r="J75" s="123" t="s">
        <v>538</v>
      </c>
      <c r="K75" s="123">
        <v>32</v>
      </c>
      <c r="L75" s="126">
        <f t="shared" si="2"/>
        <v>1.3333333333333333</v>
      </c>
      <c r="M75" s="123" t="s">
        <v>539</v>
      </c>
      <c r="N75" s="123">
        <v>24</v>
      </c>
      <c r="O75" s="123">
        <f t="shared" si="3"/>
        <v>0</v>
      </c>
      <c r="P75" s="127" t="s">
        <v>338</v>
      </c>
    </row>
    <row r="76" spans="1:16" s="123" customFormat="1" x14ac:dyDescent="0.25">
      <c r="A76" s="123">
        <v>2015</v>
      </c>
      <c r="B76" s="124">
        <v>2</v>
      </c>
      <c r="C76" s="123" t="s">
        <v>522</v>
      </c>
      <c r="D76" s="123" t="s">
        <v>349</v>
      </c>
      <c r="E76" s="123">
        <v>31407</v>
      </c>
      <c r="F76" s="123">
        <v>24</v>
      </c>
      <c r="G76" s="123">
        <v>32211031407</v>
      </c>
      <c r="H76" s="125" t="s">
        <v>377</v>
      </c>
      <c r="I76" s="123" t="s">
        <v>378</v>
      </c>
      <c r="J76" s="123" t="s">
        <v>540</v>
      </c>
      <c r="K76" s="123">
        <v>26</v>
      </c>
      <c r="L76" s="126">
        <f t="shared" si="2"/>
        <v>1.0833333333333333</v>
      </c>
      <c r="M76" s="123" t="s">
        <v>541</v>
      </c>
      <c r="N76" s="123">
        <v>21</v>
      </c>
      <c r="O76" s="123">
        <f t="shared" si="3"/>
        <v>3</v>
      </c>
      <c r="P76" s="127" t="s">
        <v>338</v>
      </c>
    </row>
    <row r="77" spans="1:16" s="123" customFormat="1" x14ac:dyDescent="0.25">
      <c r="A77" s="123">
        <v>2016</v>
      </c>
      <c r="B77" s="124">
        <v>2</v>
      </c>
      <c r="C77" s="123" t="s">
        <v>522</v>
      </c>
      <c r="D77" s="123" t="s">
        <v>349</v>
      </c>
      <c r="E77" s="123">
        <v>31407</v>
      </c>
      <c r="F77" s="123">
        <v>18</v>
      </c>
      <c r="G77" s="123">
        <v>32211031407</v>
      </c>
      <c r="H77" s="125" t="s">
        <v>377</v>
      </c>
      <c r="I77" s="123" t="s">
        <v>378</v>
      </c>
      <c r="J77" s="123" t="s">
        <v>542</v>
      </c>
      <c r="K77" s="123">
        <v>19</v>
      </c>
      <c r="L77" s="126">
        <f t="shared" si="2"/>
        <v>1.0555555555555556</v>
      </c>
      <c r="M77" s="123" t="s">
        <v>543</v>
      </c>
      <c r="N77" s="123">
        <v>22</v>
      </c>
      <c r="O77" s="123">
        <f t="shared" si="3"/>
        <v>-4</v>
      </c>
      <c r="P77" s="127" t="s">
        <v>338</v>
      </c>
    </row>
    <row r="78" spans="1:16" s="123" customFormat="1" x14ac:dyDescent="0.25">
      <c r="A78" s="123">
        <v>2014</v>
      </c>
      <c r="B78" s="124">
        <v>2</v>
      </c>
      <c r="C78" s="123" t="s">
        <v>544</v>
      </c>
      <c r="D78" s="123" t="s">
        <v>349</v>
      </c>
      <c r="E78" s="123">
        <v>31211</v>
      </c>
      <c r="F78" s="123">
        <v>35</v>
      </c>
      <c r="G78" s="123">
        <v>32211031211</v>
      </c>
      <c r="H78" s="125" t="s">
        <v>545</v>
      </c>
      <c r="I78" s="123" t="s">
        <v>361</v>
      </c>
      <c r="J78" s="123" t="s">
        <v>546</v>
      </c>
      <c r="K78" s="123">
        <v>40</v>
      </c>
      <c r="L78" s="126">
        <f t="shared" si="2"/>
        <v>1.1428571428571428</v>
      </c>
      <c r="M78" s="123" t="s">
        <v>547</v>
      </c>
      <c r="N78" s="123">
        <v>33</v>
      </c>
      <c r="O78" s="123">
        <f t="shared" si="3"/>
        <v>2</v>
      </c>
      <c r="P78" s="127" t="s">
        <v>338</v>
      </c>
    </row>
    <row r="79" spans="1:16" s="123" customFormat="1" x14ac:dyDescent="0.25">
      <c r="A79" s="123">
        <v>2015</v>
      </c>
      <c r="B79" s="124">
        <v>2</v>
      </c>
      <c r="C79" s="123" t="s">
        <v>544</v>
      </c>
      <c r="D79" s="123" t="s">
        <v>349</v>
      </c>
      <c r="E79" s="123">
        <v>31211</v>
      </c>
      <c r="F79" s="123">
        <v>35</v>
      </c>
      <c r="G79" s="123">
        <v>32211031211</v>
      </c>
      <c r="H79" s="125" t="s">
        <v>545</v>
      </c>
      <c r="I79" s="123" t="s">
        <v>361</v>
      </c>
      <c r="J79" s="123" t="s">
        <v>548</v>
      </c>
      <c r="K79" s="123">
        <v>31</v>
      </c>
      <c r="L79" s="126">
        <f t="shared" si="2"/>
        <v>0.88571428571428568</v>
      </c>
      <c r="M79" s="123" t="s">
        <v>549</v>
      </c>
      <c r="N79" s="123">
        <v>24</v>
      </c>
      <c r="O79" s="123">
        <f t="shared" si="3"/>
        <v>11</v>
      </c>
      <c r="P79" s="127" t="s">
        <v>338</v>
      </c>
    </row>
    <row r="80" spans="1:16" s="123" customFormat="1" x14ac:dyDescent="0.25">
      <c r="A80" s="123">
        <v>2016</v>
      </c>
      <c r="B80" s="124">
        <v>2</v>
      </c>
      <c r="C80" s="123" t="s">
        <v>544</v>
      </c>
      <c r="D80" s="123" t="s">
        <v>349</v>
      </c>
      <c r="E80" s="123">
        <v>31211</v>
      </c>
      <c r="F80" s="123">
        <v>35</v>
      </c>
      <c r="G80" s="123">
        <v>32211031211</v>
      </c>
      <c r="H80" s="125" t="s">
        <v>545</v>
      </c>
      <c r="I80" s="123" t="s">
        <v>361</v>
      </c>
      <c r="J80" s="123" t="s">
        <v>550</v>
      </c>
      <c r="K80" s="123">
        <v>36</v>
      </c>
      <c r="L80" s="126">
        <f t="shared" si="2"/>
        <v>1.0285714285714285</v>
      </c>
      <c r="M80" s="123" t="s">
        <v>551</v>
      </c>
      <c r="N80" s="123">
        <v>31</v>
      </c>
      <c r="O80" s="123">
        <f t="shared" si="3"/>
        <v>4</v>
      </c>
      <c r="P80" s="127" t="s">
        <v>338</v>
      </c>
    </row>
    <row r="81" spans="1:16" s="123" customFormat="1" x14ac:dyDescent="0.25">
      <c r="A81" s="123">
        <v>2014</v>
      </c>
      <c r="B81" s="124">
        <v>2</v>
      </c>
      <c r="C81" s="123" t="s">
        <v>544</v>
      </c>
      <c r="D81" s="123" t="s">
        <v>349</v>
      </c>
      <c r="E81" s="123">
        <v>31408</v>
      </c>
      <c r="F81" s="123">
        <v>35</v>
      </c>
      <c r="G81" s="123">
        <v>32211031408</v>
      </c>
      <c r="H81" s="125" t="s">
        <v>387</v>
      </c>
      <c r="I81" s="123" t="s">
        <v>364</v>
      </c>
      <c r="J81" s="123" t="s">
        <v>552</v>
      </c>
      <c r="K81" s="123">
        <v>30</v>
      </c>
      <c r="L81" s="126">
        <f t="shared" si="2"/>
        <v>0.8571428571428571</v>
      </c>
      <c r="M81" s="123" t="s">
        <v>553</v>
      </c>
      <c r="N81" s="123" t="s">
        <v>369</v>
      </c>
      <c r="O81" s="123" t="str">
        <f t="shared" si="3"/>
        <v>-</v>
      </c>
      <c r="P81" s="127" t="s">
        <v>338</v>
      </c>
    </row>
    <row r="82" spans="1:16" s="123" customFormat="1" x14ac:dyDescent="0.25">
      <c r="A82" s="123">
        <v>2015</v>
      </c>
      <c r="B82" s="124">
        <v>2</v>
      </c>
      <c r="C82" s="123" t="s">
        <v>544</v>
      </c>
      <c r="D82" s="123" t="s">
        <v>349</v>
      </c>
      <c r="E82" s="123">
        <v>31408</v>
      </c>
      <c r="F82" s="123">
        <v>35</v>
      </c>
      <c r="G82" s="123">
        <v>32211031408</v>
      </c>
      <c r="H82" s="125" t="s">
        <v>387</v>
      </c>
      <c r="I82" s="123" t="s">
        <v>364</v>
      </c>
      <c r="J82" s="123" t="s">
        <v>554</v>
      </c>
      <c r="K82" s="123">
        <v>33</v>
      </c>
      <c r="L82" s="126">
        <f t="shared" si="2"/>
        <v>0.94285714285714284</v>
      </c>
      <c r="M82" s="123" t="s">
        <v>555</v>
      </c>
      <c r="N82" s="123">
        <v>30</v>
      </c>
      <c r="O82" s="123">
        <f t="shared" si="3"/>
        <v>5</v>
      </c>
      <c r="P82" s="127" t="s">
        <v>338</v>
      </c>
    </row>
    <row r="83" spans="1:16" s="123" customFormat="1" x14ac:dyDescent="0.25">
      <c r="A83" s="123">
        <v>2016</v>
      </c>
      <c r="B83" s="124">
        <v>2</v>
      </c>
      <c r="C83" s="123" t="s">
        <v>544</v>
      </c>
      <c r="D83" s="123" t="s">
        <v>349</v>
      </c>
      <c r="E83" s="123">
        <v>31408</v>
      </c>
      <c r="F83" s="123">
        <v>35</v>
      </c>
      <c r="G83" s="123">
        <v>32211031408</v>
      </c>
      <c r="H83" s="125" t="s">
        <v>387</v>
      </c>
      <c r="I83" s="123" t="s">
        <v>364</v>
      </c>
      <c r="J83" s="123" t="s">
        <v>556</v>
      </c>
      <c r="K83" s="123">
        <v>32</v>
      </c>
      <c r="L83" s="126">
        <f t="shared" si="2"/>
        <v>0.91428571428571426</v>
      </c>
      <c r="M83" s="123" t="s">
        <v>557</v>
      </c>
      <c r="N83" s="123">
        <v>31</v>
      </c>
      <c r="O83" s="123">
        <f t="shared" si="3"/>
        <v>4</v>
      </c>
      <c r="P83" s="127" t="s">
        <v>338</v>
      </c>
    </row>
    <row r="84" spans="1:16" s="123" customFormat="1" x14ac:dyDescent="0.25">
      <c r="A84" s="123">
        <v>2014</v>
      </c>
      <c r="B84" s="124">
        <v>2</v>
      </c>
      <c r="C84" s="123" t="s">
        <v>544</v>
      </c>
      <c r="D84" s="123" t="s">
        <v>349</v>
      </c>
      <c r="E84" s="123">
        <v>32408</v>
      </c>
      <c r="F84" s="123">
        <v>35</v>
      </c>
      <c r="G84" s="123">
        <v>32211032408</v>
      </c>
      <c r="H84" s="125" t="s">
        <v>558</v>
      </c>
      <c r="I84" s="123" t="s">
        <v>350</v>
      </c>
      <c r="J84" s="123" t="s">
        <v>559</v>
      </c>
      <c r="K84" s="123">
        <v>49</v>
      </c>
      <c r="L84" s="126">
        <f t="shared" si="2"/>
        <v>1.4</v>
      </c>
      <c r="M84" s="123" t="s">
        <v>560</v>
      </c>
      <c r="N84" s="123">
        <v>32</v>
      </c>
      <c r="O84" s="123">
        <f t="shared" si="3"/>
        <v>3</v>
      </c>
      <c r="P84" s="127" t="s">
        <v>338</v>
      </c>
    </row>
    <row r="85" spans="1:16" s="123" customFormat="1" x14ac:dyDescent="0.25">
      <c r="A85" s="123">
        <v>2015</v>
      </c>
      <c r="B85" s="124">
        <v>2</v>
      </c>
      <c r="C85" s="123" t="s">
        <v>544</v>
      </c>
      <c r="D85" s="123" t="s">
        <v>349</v>
      </c>
      <c r="E85" s="123">
        <v>32408</v>
      </c>
      <c r="F85" s="123">
        <v>35</v>
      </c>
      <c r="G85" s="123">
        <v>32211032408</v>
      </c>
      <c r="H85" s="125" t="s">
        <v>558</v>
      </c>
      <c r="I85" s="123" t="s">
        <v>350</v>
      </c>
      <c r="J85" s="123" t="s">
        <v>561</v>
      </c>
      <c r="K85" s="123">
        <v>26</v>
      </c>
      <c r="L85" s="126">
        <f t="shared" si="2"/>
        <v>0.74285714285714288</v>
      </c>
      <c r="M85" s="123" t="s">
        <v>562</v>
      </c>
      <c r="N85" s="123">
        <v>33</v>
      </c>
      <c r="O85" s="123">
        <f t="shared" si="3"/>
        <v>2</v>
      </c>
      <c r="P85" s="127" t="s">
        <v>338</v>
      </c>
    </row>
    <row r="86" spans="1:16" s="123" customFormat="1" x14ac:dyDescent="0.25">
      <c r="A86" s="123">
        <v>2016</v>
      </c>
      <c r="B86" s="124">
        <v>2</v>
      </c>
      <c r="C86" s="123" t="s">
        <v>544</v>
      </c>
      <c r="D86" s="123" t="s">
        <v>349</v>
      </c>
      <c r="E86" s="123">
        <v>32408</v>
      </c>
      <c r="F86" s="123">
        <v>35</v>
      </c>
      <c r="G86" s="123">
        <v>32211032408</v>
      </c>
      <c r="H86" s="125" t="s">
        <v>558</v>
      </c>
      <c r="I86" s="123" t="s">
        <v>350</v>
      </c>
      <c r="J86" s="123" t="s">
        <v>563</v>
      </c>
      <c r="K86" s="123">
        <v>23</v>
      </c>
      <c r="L86" s="126">
        <f t="shared" si="2"/>
        <v>0.65714285714285714</v>
      </c>
      <c r="M86" s="123" t="s">
        <v>564</v>
      </c>
      <c r="N86" s="123">
        <v>25</v>
      </c>
      <c r="O86" s="123">
        <f t="shared" si="3"/>
        <v>10</v>
      </c>
      <c r="P86" s="127" t="s">
        <v>338</v>
      </c>
    </row>
    <row r="87" spans="1:16" s="123" customFormat="1" x14ac:dyDescent="0.25">
      <c r="A87" s="123">
        <v>2014</v>
      </c>
      <c r="B87" s="124">
        <v>2</v>
      </c>
      <c r="C87" s="123" t="s">
        <v>544</v>
      </c>
      <c r="D87" s="123" t="s">
        <v>349</v>
      </c>
      <c r="E87" s="123">
        <v>32609</v>
      </c>
      <c r="F87" s="123">
        <v>35</v>
      </c>
      <c r="G87" s="123">
        <v>32211032609</v>
      </c>
      <c r="H87" s="125" t="s">
        <v>565</v>
      </c>
      <c r="I87" s="123" t="s">
        <v>381</v>
      </c>
      <c r="J87" s="123" t="s">
        <v>566</v>
      </c>
      <c r="K87" s="123">
        <v>46</v>
      </c>
      <c r="L87" s="126">
        <f t="shared" si="2"/>
        <v>1.3142857142857143</v>
      </c>
      <c r="M87" s="123" t="s">
        <v>567</v>
      </c>
      <c r="N87" s="123" t="s">
        <v>369</v>
      </c>
      <c r="O87" s="123" t="str">
        <f t="shared" si="3"/>
        <v>-</v>
      </c>
      <c r="P87" s="127" t="s">
        <v>338</v>
      </c>
    </row>
    <row r="88" spans="1:16" s="123" customFormat="1" x14ac:dyDescent="0.25">
      <c r="A88" s="123">
        <v>2015</v>
      </c>
      <c r="B88" s="124">
        <v>2</v>
      </c>
      <c r="C88" s="123" t="s">
        <v>544</v>
      </c>
      <c r="D88" s="123" t="s">
        <v>349</v>
      </c>
      <c r="E88" s="123">
        <v>32609</v>
      </c>
      <c r="F88" s="123">
        <v>35</v>
      </c>
      <c r="G88" s="123">
        <v>32211032609</v>
      </c>
      <c r="H88" s="125" t="s">
        <v>565</v>
      </c>
      <c r="I88" s="123" t="s">
        <v>381</v>
      </c>
      <c r="J88" s="123" t="s">
        <v>568</v>
      </c>
      <c r="K88" s="123">
        <v>24</v>
      </c>
      <c r="L88" s="126">
        <f t="shared" si="2"/>
        <v>0.68571428571428572</v>
      </c>
      <c r="M88" s="123" t="s">
        <v>569</v>
      </c>
      <c r="N88" s="123">
        <v>29</v>
      </c>
      <c r="O88" s="123">
        <f t="shared" si="3"/>
        <v>6</v>
      </c>
      <c r="P88" s="127" t="s">
        <v>338</v>
      </c>
    </row>
    <row r="89" spans="1:16" s="123" customFormat="1" x14ac:dyDescent="0.25">
      <c r="A89" s="123">
        <v>2016</v>
      </c>
      <c r="B89" s="124">
        <v>2</v>
      </c>
      <c r="C89" s="123" t="s">
        <v>544</v>
      </c>
      <c r="D89" s="123" t="s">
        <v>349</v>
      </c>
      <c r="E89" s="123">
        <v>32609</v>
      </c>
      <c r="F89" s="123">
        <v>35</v>
      </c>
      <c r="G89" s="123">
        <v>32211032609</v>
      </c>
      <c r="H89" s="125" t="s">
        <v>565</v>
      </c>
      <c r="I89" s="123" t="s">
        <v>381</v>
      </c>
      <c r="J89" s="123" t="s">
        <v>570</v>
      </c>
      <c r="K89" s="123">
        <v>49</v>
      </c>
      <c r="L89" s="126">
        <f t="shared" si="2"/>
        <v>1.4</v>
      </c>
      <c r="M89" s="123" t="s">
        <v>571</v>
      </c>
      <c r="N89" s="123">
        <v>35</v>
      </c>
      <c r="O89" s="123">
        <f t="shared" si="3"/>
        <v>0</v>
      </c>
      <c r="P89" s="127" t="s">
        <v>338</v>
      </c>
    </row>
    <row r="90" spans="1:16" s="123" customFormat="1" x14ac:dyDescent="0.25">
      <c r="A90" s="123">
        <v>2014</v>
      </c>
      <c r="B90" s="124">
        <v>2</v>
      </c>
      <c r="C90" s="123" t="s">
        <v>82</v>
      </c>
      <c r="D90" s="123" t="s">
        <v>333</v>
      </c>
      <c r="E90" s="123">
        <v>20002</v>
      </c>
      <c r="F90" s="123">
        <v>15</v>
      </c>
      <c r="G90" s="123">
        <v>23810020002</v>
      </c>
      <c r="H90" s="125" t="s">
        <v>572</v>
      </c>
      <c r="I90" s="123" t="s">
        <v>573</v>
      </c>
      <c r="J90" s="123" t="s">
        <v>574</v>
      </c>
      <c r="K90" s="123">
        <v>20</v>
      </c>
      <c r="L90" s="126">
        <f t="shared" si="2"/>
        <v>1.3333333333333333</v>
      </c>
      <c r="M90" s="123" t="s">
        <v>575</v>
      </c>
      <c r="N90" s="123">
        <v>15</v>
      </c>
      <c r="O90" s="123">
        <f t="shared" si="3"/>
        <v>0</v>
      </c>
      <c r="P90" s="127" t="s">
        <v>338</v>
      </c>
    </row>
    <row r="91" spans="1:16" s="123" customFormat="1" x14ac:dyDescent="0.25">
      <c r="A91" s="123">
        <v>2015</v>
      </c>
      <c r="B91" s="124">
        <v>2</v>
      </c>
      <c r="C91" s="123" t="s">
        <v>82</v>
      </c>
      <c r="D91" s="123" t="s">
        <v>333</v>
      </c>
      <c r="E91" s="123">
        <v>20002</v>
      </c>
      <c r="F91" s="123">
        <v>15</v>
      </c>
      <c r="G91" s="123">
        <v>23810020002</v>
      </c>
      <c r="H91" s="125" t="s">
        <v>572</v>
      </c>
      <c r="I91" s="123" t="s">
        <v>573</v>
      </c>
      <c r="J91" s="123" t="s">
        <v>576</v>
      </c>
      <c r="K91" s="123">
        <v>13</v>
      </c>
      <c r="L91" s="126">
        <f t="shared" si="2"/>
        <v>0.8666666666666667</v>
      </c>
      <c r="M91" s="123" t="s">
        <v>577</v>
      </c>
      <c r="N91" s="123">
        <v>13</v>
      </c>
      <c r="O91" s="123">
        <f t="shared" si="3"/>
        <v>2</v>
      </c>
      <c r="P91" s="127" t="s">
        <v>338</v>
      </c>
    </row>
    <row r="92" spans="1:16" s="123" customFormat="1" x14ac:dyDescent="0.25">
      <c r="A92" s="123">
        <v>2016</v>
      </c>
      <c r="B92" s="124">
        <v>2</v>
      </c>
      <c r="C92" s="123" t="s">
        <v>82</v>
      </c>
      <c r="D92" s="123" t="s">
        <v>333</v>
      </c>
      <c r="E92" s="123">
        <v>20002</v>
      </c>
      <c r="F92" s="123">
        <v>15</v>
      </c>
      <c r="G92" s="123">
        <v>23810020002</v>
      </c>
      <c r="H92" s="125" t="s">
        <v>572</v>
      </c>
      <c r="I92" s="123" t="s">
        <v>573</v>
      </c>
      <c r="J92" s="123" t="s">
        <v>578</v>
      </c>
      <c r="K92" s="123">
        <v>12</v>
      </c>
      <c r="L92" s="126">
        <f t="shared" si="2"/>
        <v>0.8</v>
      </c>
      <c r="M92" s="123" t="s">
        <v>579</v>
      </c>
      <c r="N92" s="123">
        <v>14</v>
      </c>
      <c r="O92" s="123">
        <f t="shared" si="3"/>
        <v>1</v>
      </c>
      <c r="P92" s="127" t="s">
        <v>338</v>
      </c>
    </row>
    <row r="93" spans="1:16" s="123" customFormat="1" x14ac:dyDescent="0.25">
      <c r="A93" s="123">
        <v>2014</v>
      </c>
      <c r="B93" s="124">
        <v>2</v>
      </c>
      <c r="C93" s="123" t="s">
        <v>82</v>
      </c>
      <c r="D93" s="123" t="s">
        <v>333</v>
      </c>
      <c r="E93" s="123">
        <v>25007</v>
      </c>
      <c r="F93" s="123">
        <v>15</v>
      </c>
      <c r="G93" s="123">
        <v>23810025007</v>
      </c>
      <c r="H93" s="125" t="s">
        <v>580</v>
      </c>
      <c r="I93" s="123" t="s">
        <v>581</v>
      </c>
      <c r="J93" s="123" t="s">
        <v>582</v>
      </c>
      <c r="K93" s="123">
        <v>13</v>
      </c>
      <c r="L93" s="126">
        <f t="shared" si="2"/>
        <v>0.8666666666666667</v>
      </c>
      <c r="M93" s="123" t="s">
        <v>583</v>
      </c>
      <c r="N93" s="123">
        <v>15</v>
      </c>
      <c r="O93" s="123">
        <f t="shared" si="3"/>
        <v>0</v>
      </c>
      <c r="P93" s="127" t="s">
        <v>338</v>
      </c>
    </row>
    <row r="94" spans="1:16" s="123" customFormat="1" x14ac:dyDescent="0.25">
      <c r="A94" s="123">
        <v>2015</v>
      </c>
      <c r="B94" s="124">
        <v>2</v>
      </c>
      <c r="C94" s="123" t="s">
        <v>82</v>
      </c>
      <c r="D94" s="123" t="s">
        <v>333</v>
      </c>
      <c r="E94" s="123">
        <v>25007</v>
      </c>
      <c r="F94" s="123">
        <v>15</v>
      </c>
      <c r="G94" s="123">
        <v>23810025007</v>
      </c>
      <c r="H94" s="125" t="s">
        <v>580</v>
      </c>
      <c r="I94" s="123" t="s">
        <v>581</v>
      </c>
      <c r="J94" s="123" t="s">
        <v>584</v>
      </c>
      <c r="K94" s="123">
        <v>37</v>
      </c>
      <c r="L94" s="126">
        <f t="shared" si="2"/>
        <v>2.4666666666666668</v>
      </c>
      <c r="M94" s="123" t="s">
        <v>585</v>
      </c>
      <c r="N94" s="123">
        <v>15</v>
      </c>
      <c r="O94" s="123">
        <f t="shared" si="3"/>
        <v>0</v>
      </c>
      <c r="P94" s="127" t="s">
        <v>338</v>
      </c>
    </row>
    <row r="95" spans="1:16" s="123" customFormat="1" x14ac:dyDescent="0.25">
      <c r="A95" s="123">
        <v>2016</v>
      </c>
      <c r="B95" s="124">
        <v>2</v>
      </c>
      <c r="C95" s="123" t="s">
        <v>82</v>
      </c>
      <c r="D95" s="123" t="s">
        <v>333</v>
      </c>
      <c r="E95" s="123">
        <v>25007</v>
      </c>
      <c r="F95" s="123">
        <v>15</v>
      </c>
      <c r="G95" s="123">
        <v>23810025007</v>
      </c>
      <c r="H95" s="125" t="s">
        <v>580</v>
      </c>
      <c r="I95" s="123" t="s">
        <v>581</v>
      </c>
      <c r="J95" s="123" t="s">
        <v>586</v>
      </c>
      <c r="K95" s="123">
        <v>20</v>
      </c>
      <c r="L95" s="126">
        <f t="shared" si="2"/>
        <v>1.3333333333333333</v>
      </c>
      <c r="M95" s="123" t="s">
        <v>587</v>
      </c>
      <c r="N95" s="123">
        <v>13</v>
      </c>
      <c r="O95" s="123">
        <f t="shared" si="3"/>
        <v>2</v>
      </c>
      <c r="P95" s="127" t="s">
        <v>338</v>
      </c>
    </row>
    <row r="96" spans="1:16" s="123" customFormat="1" x14ac:dyDescent="0.25">
      <c r="A96" s="123">
        <v>2014</v>
      </c>
      <c r="B96" s="124">
        <v>2</v>
      </c>
      <c r="C96" s="123" t="s">
        <v>82</v>
      </c>
      <c r="D96" s="123" t="s">
        <v>333</v>
      </c>
      <c r="E96" s="123">
        <v>25106</v>
      </c>
      <c r="F96" s="123">
        <v>30</v>
      </c>
      <c r="G96" s="123">
        <v>23810025106</v>
      </c>
      <c r="H96" s="125" t="s">
        <v>588</v>
      </c>
      <c r="I96" s="123" t="s">
        <v>589</v>
      </c>
      <c r="J96" s="123" t="s">
        <v>590</v>
      </c>
      <c r="K96" s="123">
        <v>21</v>
      </c>
      <c r="L96" s="126">
        <f t="shared" si="2"/>
        <v>0.7</v>
      </c>
      <c r="M96" s="123" t="s">
        <v>591</v>
      </c>
      <c r="N96" s="123">
        <v>24</v>
      </c>
      <c r="O96" s="123">
        <f t="shared" si="3"/>
        <v>6</v>
      </c>
      <c r="P96" s="127" t="s">
        <v>338</v>
      </c>
    </row>
    <row r="97" spans="1:16" s="123" customFormat="1" x14ac:dyDescent="0.25">
      <c r="A97" s="123">
        <v>2015</v>
      </c>
      <c r="B97" s="124">
        <v>2</v>
      </c>
      <c r="C97" s="123" t="s">
        <v>82</v>
      </c>
      <c r="D97" s="123" t="s">
        <v>333</v>
      </c>
      <c r="E97" s="123">
        <v>25106</v>
      </c>
      <c r="F97" s="123">
        <v>30</v>
      </c>
      <c r="G97" s="123">
        <v>23810025106</v>
      </c>
      <c r="H97" s="125" t="s">
        <v>588</v>
      </c>
      <c r="I97" s="123" t="s">
        <v>589</v>
      </c>
      <c r="J97" s="123" t="s">
        <v>592</v>
      </c>
      <c r="K97" s="123">
        <v>39</v>
      </c>
      <c r="L97" s="126">
        <f t="shared" si="2"/>
        <v>1.3</v>
      </c>
      <c r="M97" s="123" t="s">
        <v>593</v>
      </c>
      <c r="N97" s="123">
        <v>26</v>
      </c>
      <c r="O97" s="123">
        <f t="shared" si="3"/>
        <v>4</v>
      </c>
      <c r="P97" s="127" t="s">
        <v>338</v>
      </c>
    </row>
    <row r="98" spans="1:16" s="123" customFormat="1" x14ac:dyDescent="0.25">
      <c r="A98" s="123">
        <v>2016</v>
      </c>
      <c r="B98" s="124">
        <v>2</v>
      </c>
      <c r="C98" s="123" t="s">
        <v>82</v>
      </c>
      <c r="D98" s="123" t="s">
        <v>333</v>
      </c>
      <c r="E98" s="123">
        <v>25106</v>
      </c>
      <c r="F98" s="123">
        <v>30</v>
      </c>
      <c r="G98" s="123">
        <v>23810025106</v>
      </c>
      <c r="H98" s="125" t="s">
        <v>588</v>
      </c>
      <c r="I98" s="123" t="s">
        <v>589</v>
      </c>
      <c r="J98" s="123" t="s">
        <v>594</v>
      </c>
      <c r="K98" s="123">
        <v>23</v>
      </c>
      <c r="L98" s="126">
        <f t="shared" si="2"/>
        <v>0.76666666666666672</v>
      </c>
      <c r="M98" s="123" t="s">
        <v>595</v>
      </c>
      <c r="N98" s="123">
        <v>29</v>
      </c>
      <c r="O98" s="123">
        <f t="shared" si="3"/>
        <v>1</v>
      </c>
      <c r="P98" s="127" t="s">
        <v>338</v>
      </c>
    </row>
    <row r="99" spans="1:16" s="123" customFormat="1" x14ac:dyDescent="0.25">
      <c r="A99" s="123">
        <v>2014</v>
      </c>
      <c r="B99" s="124">
        <v>2</v>
      </c>
      <c r="C99" s="123" t="s">
        <v>82</v>
      </c>
      <c r="D99" s="123" t="s">
        <v>333</v>
      </c>
      <c r="E99" s="123">
        <v>25510</v>
      </c>
      <c r="F99" s="123">
        <v>30</v>
      </c>
      <c r="G99" s="123">
        <v>23810025510</v>
      </c>
      <c r="H99" s="125" t="s">
        <v>596</v>
      </c>
      <c r="I99" s="123" t="s">
        <v>597</v>
      </c>
      <c r="J99" s="123" t="s">
        <v>598</v>
      </c>
      <c r="K99" s="123">
        <v>27</v>
      </c>
      <c r="L99" s="126">
        <f t="shared" si="2"/>
        <v>0.9</v>
      </c>
      <c r="M99" s="123" t="s">
        <v>599</v>
      </c>
      <c r="N99" s="123" t="s">
        <v>369</v>
      </c>
      <c r="O99" s="123" t="str">
        <f t="shared" si="3"/>
        <v>-</v>
      </c>
      <c r="P99" s="127" t="s">
        <v>338</v>
      </c>
    </row>
    <row r="100" spans="1:16" s="123" customFormat="1" x14ac:dyDescent="0.25">
      <c r="A100" s="123">
        <v>2015</v>
      </c>
      <c r="B100" s="124">
        <v>2</v>
      </c>
      <c r="C100" s="123" t="s">
        <v>82</v>
      </c>
      <c r="D100" s="123" t="s">
        <v>333</v>
      </c>
      <c r="E100" s="123">
        <v>25510</v>
      </c>
      <c r="F100" s="123">
        <v>30</v>
      </c>
      <c r="G100" s="123">
        <v>23810025510</v>
      </c>
      <c r="H100" s="125" t="s">
        <v>596</v>
      </c>
      <c r="I100" s="123" t="s">
        <v>597</v>
      </c>
      <c r="J100" s="123" t="s">
        <v>600</v>
      </c>
      <c r="K100" s="123">
        <v>15</v>
      </c>
      <c r="L100" s="126">
        <f t="shared" si="2"/>
        <v>0.5</v>
      </c>
      <c r="M100" s="123" t="s">
        <v>601</v>
      </c>
      <c r="N100" s="123" t="s">
        <v>369</v>
      </c>
      <c r="O100" s="123" t="str">
        <f t="shared" si="3"/>
        <v>-</v>
      </c>
      <c r="P100" s="127" t="s">
        <v>338</v>
      </c>
    </row>
    <row r="101" spans="1:16" s="123" customFormat="1" x14ac:dyDescent="0.25">
      <c r="A101" s="123">
        <v>2016</v>
      </c>
      <c r="B101" s="124">
        <v>2</v>
      </c>
      <c r="C101" s="123" t="s">
        <v>82</v>
      </c>
      <c r="D101" s="123" t="s">
        <v>333</v>
      </c>
      <c r="E101" s="123">
        <v>25510</v>
      </c>
      <c r="F101" s="123">
        <v>30</v>
      </c>
      <c r="G101" s="123">
        <v>23810025510</v>
      </c>
      <c r="H101" s="125" t="s">
        <v>596</v>
      </c>
      <c r="I101" s="123" t="s">
        <v>597</v>
      </c>
      <c r="J101" s="123" t="s">
        <v>602</v>
      </c>
      <c r="K101" s="123">
        <v>31</v>
      </c>
      <c r="L101" s="126">
        <f t="shared" si="2"/>
        <v>1.0333333333333334</v>
      </c>
      <c r="M101" s="123" t="s">
        <v>603</v>
      </c>
      <c r="N101" s="123">
        <v>29</v>
      </c>
      <c r="O101" s="123">
        <f t="shared" si="3"/>
        <v>1</v>
      </c>
      <c r="P101" s="127" t="s">
        <v>338</v>
      </c>
    </row>
    <row r="102" spans="1:16" s="123" customFormat="1" x14ac:dyDescent="0.25">
      <c r="A102" s="123">
        <v>2014</v>
      </c>
      <c r="B102" s="124">
        <v>2</v>
      </c>
      <c r="C102" s="123" t="s">
        <v>82</v>
      </c>
      <c r="D102" s="123" t="s">
        <v>333</v>
      </c>
      <c r="E102" s="123">
        <v>25516</v>
      </c>
      <c r="F102" s="123">
        <v>30</v>
      </c>
      <c r="G102" s="123">
        <v>23810025516</v>
      </c>
      <c r="H102" s="125" t="s">
        <v>604</v>
      </c>
      <c r="I102" s="123" t="s">
        <v>605</v>
      </c>
      <c r="J102" s="123" t="s">
        <v>606</v>
      </c>
      <c r="K102" s="123">
        <v>46</v>
      </c>
      <c r="L102" s="126">
        <f t="shared" si="2"/>
        <v>1.5333333333333334</v>
      </c>
      <c r="M102" s="123" t="s">
        <v>607</v>
      </c>
      <c r="N102" s="123" t="s">
        <v>369</v>
      </c>
      <c r="O102" s="123" t="str">
        <f t="shared" si="3"/>
        <v>-</v>
      </c>
      <c r="P102" s="127" t="s">
        <v>338</v>
      </c>
    </row>
    <row r="103" spans="1:16" s="123" customFormat="1" x14ac:dyDescent="0.25">
      <c r="A103" s="123">
        <v>2015</v>
      </c>
      <c r="B103" s="124">
        <v>2</v>
      </c>
      <c r="C103" s="123" t="s">
        <v>82</v>
      </c>
      <c r="D103" s="123" t="s">
        <v>333</v>
      </c>
      <c r="E103" s="123">
        <v>25516</v>
      </c>
      <c r="F103" s="123">
        <v>30</v>
      </c>
      <c r="G103" s="123">
        <v>23810025516</v>
      </c>
      <c r="H103" s="125" t="s">
        <v>604</v>
      </c>
      <c r="I103" s="123" t="s">
        <v>605</v>
      </c>
      <c r="J103" s="123" t="s">
        <v>608</v>
      </c>
      <c r="K103" s="123">
        <v>60</v>
      </c>
      <c r="L103" s="126">
        <f t="shared" si="2"/>
        <v>2</v>
      </c>
      <c r="M103" s="123" t="s">
        <v>609</v>
      </c>
      <c r="N103" s="123" t="s">
        <v>369</v>
      </c>
      <c r="O103" s="123" t="str">
        <f t="shared" si="3"/>
        <v>-</v>
      </c>
      <c r="P103" s="127" t="s">
        <v>338</v>
      </c>
    </row>
    <row r="104" spans="1:16" s="123" customFormat="1" x14ac:dyDescent="0.25">
      <c r="A104" s="123">
        <v>2016</v>
      </c>
      <c r="B104" s="124">
        <v>2</v>
      </c>
      <c r="C104" s="123" t="s">
        <v>82</v>
      </c>
      <c r="D104" s="123" t="s">
        <v>333</v>
      </c>
      <c r="E104" s="123">
        <v>25516</v>
      </c>
      <c r="F104" s="123">
        <v>30</v>
      </c>
      <c r="G104" s="123">
        <v>23810025516</v>
      </c>
      <c r="H104" s="125" t="s">
        <v>604</v>
      </c>
      <c r="I104" s="123" t="s">
        <v>605</v>
      </c>
      <c r="J104" s="123" t="s">
        <v>610</v>
      </c>
      <c r="K104" s="123">
        <v>57</v>
      </c>
      <c r="L104" s="126">
        <f t="shared" si="2"/>
        <v>1.9</v>
      </c>
      <c r="M104" s="123" t="s">
        <v>611</v>
      </c>
      <c r="N104" s="123">
        <v>30</v>
      </c>
      <c r="O104" s="123">
        <f t="shared" si="3"/>
        <v>0</v>
      </c>
      <c r="P104" s="127" t="s">
        <v>338</v>
      </c>
    </row>
    <row r="105" spans="1:16" s="123" customFormat="1" x14ac:dyDescent="0.25">
      <c r="A105" s="123">
        <v>2014</v>
      </c>
      <c r="B105" s="124">
        <v>2</v>
      </c>
      <c r="C105" s="123" t="s">
        <v>82</v>
      </c>
      <c r="D105" s="123" t="s">
        <v>349</v>
      </c>
      <c r="E105" s="123">
        <v>20009</v>
      </c>
      <c r="F105" s="123">
        <v>24</v>
      </c>
      <c r="G105" s="123">
        <v>32211020009</v>
      </c>
      <c r="H105" s="125" t="s">
        <v>612</v>
      </c>
      <c r="I105" s="123" t="s">
        <v>613</v>
      </c>
      <c r="J105" s="123" t="s">
        <v>614</v>
      </c>
      <c r="K105" s="123">
        <v>22</v>
      </c>
      <c r="L105" s="126">
        <f t="shared" si="2"/>
        <v>0.91666666666666663</v>
      </c>
      <c r="M105" s="123" t="s">
        <v>615</v>
      </c>
      <c r="N105" s="123" t="s">
        <v>369</v>
      </c>
      <c r="O105" s="123" t="str">
        <f t="shared" si="3"/>
        <v>-</v>
      </c>
      <c r="P105" s="127" t="s">
        <v>338</v>
      </c>
    </row>
    <row r="106" spans="1:16" s="123" customFormat="1" x14ac:dyDescent="0.25">
      <c r="A106" s="123">
        <v>2015</v>
      </c>
      <c r="B106" s="124">
        <v>2</v>
      </c>
      <c r="C106" s="123" t="s">
        <v>82</v>
      </c>
      <c r="D106" s="123" t="s">
        <v>349</v>
      </c>
      <c r="E106" s="123">
        <v>20009</v>
      </c>
      <c r="F106" s="123">
        <v>24</v>
      </c>
      <c r="G106" s="123">
        <v>32211020009</v>
      </c>
      <c r="H106" s="125" t="s">
        <v>612</v>
      </c>
      <c r="I106" s="123" t="s">
        <v>613</v>
      </c>
      <c r="J106" s="123" t="s">
        <v>616</v>
      </c>
      <c r="K106" s="123">
        <v>20</v>
      </c>
      <c r="L106" s="126">
        <f t="shared" si="2"/>
        <v>0.83333333333333337</v>
      </c>
      <c r="M106" s="123" t="s">
        <v>617</v>
      </c>
      <c r="N106" s="123" t="s">
        <v>369</v>
      </c>
      <c r="O106" s="123" t="str">
        <f t="shared" si="3"/>
        <v>-</v>
      </c>
      <c r="P106" s="127" t="s">
        <v>338</v>
      </c>
    </row>
    <row r="107" spans="1:16" s="123" customFormat="1" x14ac:dyDescent="0.25">
      <c r="A107" s="123">
        <v>2016</v>
      </c>
      <c r="B107" s="124">
        <v>2</v>
      </c>
      <c r="C107" s="123" t="s">
        <v>82</v>
      </c>
      <c r="D107" s="123" t="s">
        <v>349</v>
      </c>
      <c r="E107" s="123">
        <v>20009</v>
      </c>
      <c r="F107" s="123">
        <v>24</v>
      </c>
      <c r="G107" s="123">
        <v>32211020009</v>
      </c>
      <c r="H107" s="125" t="s">
        <v>612</v>
      </c>
      <c r="I107" s="123" t="s">
        <v>613</v>
      </c>
      <c r="J107" s="123" t="s">
        <v>618</v>
      </c>
      <c r="K107" s="123">
        <v>29</v>
      </c>
      <c r="L107" s="126">
        <f t="shared" si="2"/>
        <v>1.2083333333333333</v>
      </c>
      <c r="M107" s="123" t="s">
        <v>619</v>
      </c>
      <c r="N107" s="123">
        <v>27</v>
      </c>
      <c r="O107" s="123">
        <f t="shared" si="3"/>
        <v>-3</v>
      </c>
      <c r="P107" s="127" t="s">
        <v>338</v>
      </c>
    </row>
    <row r="108" spans="1:16" s="123" customFormat="1" x14ac:dyDescent="0.25">
      <c r="A108" s="123">
        <v>2014</v>
      </c>
      <c r="B108" s="124">
        <v>2</v>
      </c>
      <c r="C108" s="123" t="s">
        <v>82</v>
      </c>
      <c r="D108" s="123" t="s">
        <v>349</v>
      </c>
      <c r="E108" s="123">
        <v>20112</v>
      </c>
      <c r="F108" s="123">
        <v>24</v>
      </c>
      <c r="G108" s="123">
        <v>32211020112</v>
      </c>
      <c r="H108" s="125" t="s">
        <v>620</v>
      </c>
      <c r="I108" s="123" t="s">
        <v>621</v>
      </c>
      <c r="J108" s="123" t="s">
        <v>622</v>
      </c>
      <c r="K108" s="123">
        <v>34</v>
      </c>
      <c r="L108" s="126">
        <f t="shared" si="2"/>
        <v>1.4166666666666667</v>
      </c>
      <c r="M108" s="123" t="s">
        <v>623</v>
      </c>
      <c r="N108" s="123">
        <v>26</v>
      </c>
      <c r="O108" s="123">
        <f t="shared" si="3"/>
        <v>-2</v>
      </c>
      <c r="P108" s="127" t="s">
        <v>338</v>
      </c>
    </row>
    <row r="109" spans="1:16" s="123" customFormat="1" x14ac:dyDescent="0.25">
      <c r="A109" s="123">
        <v>2015</v>
      </c>
      <c r="B109" s="124">
        <v>2</v>
      </c>
      <c r="C109" s="123" t="s">
        <v>82</v>
      </c>
      <c r="D109" s="123" t="s">
        <v>349</v>
      </c>
      <c r="E109" s="123">
        <v>20112</v>
      </c>
      <c r="F109" s="123">
        <v>24</v>
      </c>
      <c r="G109" s="123">
        <v>32211020112</v>
      </c>
      <c r="H109" s="125" t="s">
        <v>620</v>
      </c>
      <c r="I109" s="123" t="s">
        <v>621</v>
      </c>
      <c r="J109" s="123" t="s">
        <v>624</v>
      </c>
      <c r="K109" s="123">
        <v>48</v>
      </c>
      <c r="L109" s="126">
        <f t="shared" si="2"/>
        <v>2</v>
      </c>
      <c r="M109" s="123" t="s">
        <v>625</v>
      </c>
      <c r="N109" s="123">
        <v>26</v>
      </c>
      <c r="O109" s="123">
        <f t="shared" si="3"/>
        <v>-2</v>
      </c>
      <c r="P109" s="127" t="s">
        <v>338</v>
      </c>
    </row>
    <row r="110" spans="1:16" s="123" customFormat="1" x14ac:dyDescent="0.25">
      <c r="A110" s="123">
        <v>2016</v>
      </c>
      <c r="B110" s="124">
        <v>2</v>
      </c>
      <c r="C110" s="123" t="s">
        <v>82</v>
      </c>
      <c r="D110" s="123" t="s">
        <v>349</v>
      </c>
      <c r="E110" s="123">
        <v>20112</v>
      </c>
      <c r="F110" s="123">
        <v>30</v>
      </c>
      <c r="G110" s="123">
        <v>32211020112</v>
      </c>
      <c r="H110" s="125" t="s">
        <v>620</v>
      </c>
      <c r="I110" s="123" t="s">
        <v>621</v>
      </c>
      <c r="J110" s="123" t="s">
        <v>626</v>
      </c>
      <c r="K110" s="123">
        <v>47</v>
      </c>
      <c r="L110" s="126">
        <f t="shared" si="2"/>
        <v>1.5666666666666667</v>
      </c>
      <c r="M110" s="123" t="s">
        <v>627</v>
      </c>
      <c r="N110" s="123">
        <v>26</v>
      </c>
      <c r="O110" s="123">
        <f t="shared" si="3"/>
        <v>4</v>
      </c>
      <c r="P110" s="127" t="s">
        <v>338</v>
      </c>
    </row>
    <row r="111" spans="1:16" s="123" customFormat="1" x14ac:dyDescent="0.25">
      <c r="A111" s="123">
        <v>2014</v>
      </c>
      <c r="B111" s="124">
        <v>2</v>
      </c>
      <c r="C111" s="123" t="s">
        <v>82</v>
      </c>
      <c r="D111" s="123" t="s">
        <v>401</v>
      </c>
      <c r="E111" s="123">
        <v>20101</v>
      </c>
      <c r="F111" s="123">
        <v>15</v>
      </c>
      <c r="G111" s="123">
        <v>23210020101</v>
      </c>
      <c r="H111" s="125" t="s">
        <v>628</v>
      </c>
      <c r="I111" s="123" t="s">
        <v>629</v>
      </c>
      <c r="J111" s="123" t="s">
        <v>630</v>
      </c>
      <c r="K111" s="123">
        <v>23</v>
      </c>
      <c r="L111" s="126">
        <f t="shared" si="2"/>
        <v>1.5333333333333334</v>
      </c>
      <c r="M111" s="123" t="s">
        <v>631</v>
      </c>
      <c r="N111" s="123">
        <v>13</v>
      </c>
      <c r="O111" s="123">
        <f t="shared" si="3"/>
        <v>2</v>
      </c>
      <c r="P111" s="127" t="s">
        <v>338</v>
      </c>
    </row>
    <row r="112" spans="1:16" s="123" customFormat="1" x14ac:dyDescent="0.25">
      <c r="A112" s="123">
        <v>2015</v>
      </c>
      <c r="B112" s="124">
        <v>2</v>
      </c>
      <c r="C112" s="123" t="s">
        <v>82</v>
      </c>
      <c r="D112" s="123" t="s">
        <v>401</v>
      </c>
      <c r="E112" s="123">
        <v>20101</v>
      </c>
      <c r="F112" s="123">
        <v>15</v>
      </c>
      <c r="G112" s="123">
        <v>23210020101</v>
      </c>
      <c r="H112" s="125" t="s">
        <v>628</v>
      </c>
      <c r="I112" s="123" t="s">
        <v>629</v>
      </c>
      <c r="J112" s="123" t="s">
        <v>632</v>
      </c>
      <c r="K112" s="123">
        <v>28</v>
      </c>
      <c r="L112" s="126">
        <f t="shared" si="2"/>
        <v>1.8666666666666667</v>
      </c>
      <c r="M112" s="123" t="s">
        <v>633</v>
      </c>
      <c r="N112" s="123">
        <v>13</v>
      </c>
      <c r="O112" s="123">
        <f t="shared" si="3"/>
        <v>2</v>
      </c>
      <c r="P112" s="127" t="s">
        <v>338</v>
      </c>
    </row>
    <row r="113" spans="1:16" s="123" customFormat="1" x14ac:dyDescent="0.25">
      <c r="A113" s="123">
        <v>2016</v>
      </c>
      <c r="B113" s="124">
        <v>2</v>
      </c>
      <c r="C113" s="123" t="s">
        <v>82</v>
      </c>
      <c r="D113" s="123" t="s">
        <v>401</v>
      </c>
      <c r="E113" s="123">
        <v>20101</v>
      </c>
      <c r="F113" s="123">
        <v>15</v>
      </c>
      <c r="G113" s="123">
        <v>23210020101</v>
      </c>
      <c r="H113" s="125" t="s">
        <v>628</v>
      </c>
      <c r="I113" s="123" t="s">
        <v>629</v>
      </c>
      <c r="J113" s="123" t="s">
        <v>634</v>
      </c>
      <c r="K113" s="123">
        <v>20</v>
      </c>
      <c r="L113" s="126">
        <f t="shared" si="2"/>
        <v>1.3333333333333333</v>
      </c>
      <c r="M113" s="123" t="s">
        <v>635</v>
      </c>
      <c r="N113" s="123">
        <v>12</v>
      </c>
      <c r="O113" s="123">
        <f t="shared" si="3"/>
        <v>3</v>
      </c>
      <c r="P113" s="127" t="s">
        <v>338</v>
      </c>
    </row>
    <row r="114" spans="1:16" s="123" customFormat="1" x14ac:dyDescent="0.25">
      <c r="A114" s="123">
        <v>2014</v>
      </c>
      <c r="B114" s="124">
        <v>2</v>
      </c>
      <c r="C114" s="123" t="s">
        <v>636</v>
      </c>
      <c r="D114" s="123" t="s">
        <v>349</v>
      </c>
      <c r="E114" s="123">
        <v>32328</v>
      </c>
      <c r="F114" s="123">
        <v>15</v>
      </c>
      <c r="G114" s="123">
        <v>32211032328</v>
      </c>
      <c r="H114" s="125" t="s">
        <v>637</v>
      </c>
      <c r="I114" s="123" t="s">
        <v>638</v>
      </c>
      <c r="J114" s="123" t="s">
        <v>639</v>
      </c>
      <c r="K114" s="123">
        <v>21</v>
      </c>
      <c r="L114" s="126">
        <f t="shared" si="2"/>
        <v>1.4</v>
      </c>
      <c r="M114" s="123" t="s">
        <v>640</v>
      </c>
      <c r="N114" s="123">
        <v>15</v>
      </c>
      <c r="O114" s="123">
        <f t="shared" si="3"/>
        <v>0</v>
      </c>
      <c r="P114" s="127" t="s">
        <v>338</v>
      </c>
    </row>
    <row r="115" spans="1:16" s="123" customFormat="1" x14ac:dyDescent="0.25">
      <c r="A115" s="123">
        <v>2015</v>
      </c>
      <c r="B115" s="124">
        <v>2</v>
      </c>
      <c r="C115" s="123" t="s">
        <v>636</v>
      </c>
      <c r="D115" s="123" t="s">
        <v>349</v>
      </c>
      <c r="E115" s="123">
        <v>32328</v>
      </c>
      <c r="F115" s="123">
        <v>15</v>
      </c>
      <c r="G115" s="123">
        <v>32211032328</v>
      </c>
      <c r="H115" s="125" t="s">
        <v>637</v>
      </c>
      <c r="I115" s="123" t="s">
        <v>638</v>
      </c>
      <c r="J115" s="123" t="s">
        <v>641</v>
      </c>
      <c r="K115" s="123">
        <v>25</v>
      </c>
      <c r="L115" s="126">
        <f t="shared" si="2"/>
        <v>1.6666666666666667</v>
      </c>
      <c r="M115" s="123" t="s">
        <v>642</v>
      </c>
      <c r="N115" s="123">
        <v>15</v>
      </c>
      <c r="O115" s="123">
        <f t="shared" si="3"/>
        <v>0</v>
      </c>
      <c r="P115" s="127" t="s">
        <v>338</v>
      </c>
    </row>
    <row r="116" spans="1:16" s="123" customFormat="1" x14ac:dyDescent="0.25">
      <c r="A116" s="123">
        <v>2016</v>
      </c>
      <c r="B116" s="124">
        <v>2</v>
      </c>
      <c r="C116" s="123" t="s">
        <v>636</v>
      </c>
      <c r="D116" s="123" t="s">
        <v>349</v>
      </c>
      <c r="E116" s="123">
        <v>32328</v>
      </c>
      <c r="F116" s="123">
        <v>15</v>
      </c>
      <c r="G116" s="123">
        <v>32211032328</v>
      </c>
      <c r="H116" s="125" t="s">
        <v>637</v>
      </c>
      <c r="I116" s="123" t="s">
        <v>638</v>
      </c>
      <c r="J116" s="123" t="s">
        <v>643</v>
      </c>
      <c r="K116" s="123">
        <v>14</v>
      </c>
      <c r="L116" s="126">
        <f t="shared" si="2"/>
        <v>0.93333333333333335</v>
      </c>
      <c r="M116" s="123" t="s">
        <v>644</v>
      </c>
      <c r="N116" s="123">
        <v>15</v>
      </c>
      <c r="O116" s="123">
        <f t="shared" si="3"/>
        <v>0</v>
      </c>
      <c r="P116" s="127" t="s">
        <v>338</v>
      </c>
    </row>
    <row r="117" spans="1:16" s="123" customFormat="1" x14ac:dyDescent="0.25">
      <c r="A117" s="123">
        <v>2014</v>
      </c>
      <c r="B117" s="124">
        <v>2</v>
      </c>
      <c r="C117" s="123" t="s">
        <v>636</v>
      </c>
      <c r="D117" s="123" t="s">
        <v>349</v>
      </c>
      <c r="E117" s="123">
        <v>32329</v>
      </c>
      <c r="F117" s="123">
        <v>15</v>
      </c>
      <c r="G117" s="123">
        <v>32211032329</v>
      </c>
      <c r="H117" s="125" t="s">
        <v>645</v>
      </c>
      <c r="I117" s="123" t="s">
        <v>646</v>
      </c>
      <c r="J117" s="123" t="s">
        <v>647</v>
      </c>
      <c r="K117" s="123">
        <v>45</v>
      </c>
      <c r="L117" s="126">
        <f t="shared" si="2"/>
        <v>3</v>
      </c>
      <c r="M117" s="123" t="s">
        <v>648</v>
      </c>
      <c r="N117" s="123">
        <v>15</v>
      </c>
      <c r="O117" s="123">
        <f t="shared" si="3"/>
        <v>0</v>
      </c>
      <c r="P117" s="127" t="s">
        <v>338</v>
      </c>
    </row>
    <row r="118" spans="1:16" s="123" customFormat="1" x14ac:dyDescent="0.25">
      <c r="A118" s="123">
        <v>2015</v>
      </c>
      <c r="B118" s="124">
        <v>2</v>
      </c>
      <c r="C118" s="123" t="s">
        <v>636</v>
      </c>
      <c r="D118" s="123" t="s">
        <v>349</v>
      </c>
      <c r="E118" s="123">
        <v>32329</v>
      </c>
      <c r="F118" s="123">
        <v>15</v>
      </c>
      <c r="G118" s="123">
        <v>32211032329</v>
      </c>
      <c r="H118" s="125" t="s">
        <v>645</v>
      </c>
      <c r="I118" s="123" t="s">
        <v>646</v>
      </c>
      <c r="J118" s="123" t="s">
        <v>649</v>
      </c>
      <c r="K118" s="123">
        <v>35</v>
      </c>
      <c r="L118" s="126">
        <f t="shared" si="2"/>
        <v>2.3333333333333335</v>
      </c>
      <c r="M118" s="123" t="s">
        <v>650</v>
      </c>
      <c r="N118" s="123">
        <v>15</v>
      </c>
      <c r="O118" s="123">
        <f t="shared" si="3"/>
        <v>0</v>
      </c>
      <c r="P118" s="127" t="s">
        <v>338</v>
      </c>
    </row>
    <row r="119" spans="1:16" s="123" customFormat="1" x14ac:dyDescent="0.25">
      <c r="A119" s="123">
        <v>2016</v>
      </c>
      <c r="B119" s="124">
        <v>2</v>
      </c>
      <c r="C119" s="123" t="s">
        <v>636</v>
      </c>
      <c r="D119" s="123" t="s">
        <v>349</v>
      </c>
      <c r="E119" s="123">
        <v>32329</v>
      </c>
      <c r="F119" s="123">
        <v>15</v>
      </c>
      <c r="G119" s="123">
        <v>32211032329</v>
      </c>
      <c r="H119" s="125" t="s">
        <v>645</v>
      </c>
      <c r="I119" s="123" t="s">
        <v>646</v>
      </c>
      <c r="J119" s="123" t="s">
        <v>651</v>
      </c>
      <c r="K119" s="123">
        <v>42</v>
      </c>
      <c r="L119" s="126">
        <f t="shared" si="2"/>
        <v>2.8</v>
      </c>
      <c r="M119" s="123" t="s">
        <v>652</v>
      </c>
      <c r="N119" s="123">
        <v>15</v>
      </c>
      <c r="O119" s="123">
        <f t="shared" si="3"/>
        <v>0</v>
      </c>
      <c r="P119" s="127" t="s">
        <v>338</v>
      </c>
    </row>
    <row r="120" spans="1:16" s="123" customFormat="1" x14ac:dyDescent="0.25">
      <c r="A120" s="123">
        <v>2014</v>
      </c>
      <c r="B120" s="124">
        <v>2</v>
      </c>
      <c r="C120" s="123" t="s">
        <v>636</v>
      </c>
      <c r="D120" s="123" t="s">
        <v>349</v>
      </c>
      <c r="E120" s="123">
        <v>32330</v>
      </c>
      <c r="F120" s="123">
        <v>15</v>
      </c>
      <c r="G120" s="123">
        <v>32211032330</v>
      </c>
      <c r="H120" s="125" t="s">
        <v>653</v>
      </c>
      <c r="I120" s="123" t="s">
        <v>654</v>
      </c>
      <c r="J120" s="123" t="s">
        <v>655</v>
      </c>
      <c r="K120" s="123">
        <v>55</v>
      </c>
      <c r="L120" s="126">
        <f t="shared" si="2"/>
        <v>3.6666666666666665</v>
      </c>
      <c r="M120" s="123" t="s">
        <v>656</v>
      </c>
      <c r="N120" s="123">
        <v>15</v>
      </c>
      <c r="O120" s="123">
        <f t="shared" si="3"/>
        <v>0</v>
      </c>
      <c r="P120" s="127" t="s">
        <v>338</v>
      </c>
    </row>
    <row r="121" spans="1:16" s="123" customFormat="1" x14ac:dyDescent="0.25">
      <c r="A121" s="123">
        <v>2015</v>
      </c>
      <c r="B121" s="124">
        <v>2</v>
      </c>
      <c r="C121" s="123" t="s">
        <v>636</v>
      </c>
      <c r="D121" s="123" t="s">
        <v>349</v>
      </c>
      <c r="E121" s="123">
        <v>32330</v>
      </c>
      <c r="F121" s="123">
        <v>15</v>
      </c>
      <c r="G121" s="123">
        <v>32211032330</v>
      </c>
      <c r="H121" s="125" t="s">
        <v>653</v>
      </c>
      <c r="I121" s="123" t="s">
        <v>654</v>
      </c>
      <c r="J121" s="123" t="s">
        <v>657</v>
      </c>
      <c r="K121" s="123">
        <v>50</v>
      </c>
      <c r="L121" s="126">
        <f t="shared" si="2"/>
        <v>3.3333333333333335</v>
      </c>
      <c r="M121" s="123" t="s">
        <v>658</v>
      </c>
      <c r="N121" s="123">
        <v>15</v>
      </c>
      <c r="O121" s="123">
        <f t="shared" si="3"/>
        <v>0</v>
      </c>
      <c r="P121" s="127" t="s">
        <v>338</v>
      </c>
    </row>
    <row r="122" spans="1:16" s="123" customFormat="1" x14ac:dyDescent="0.25">
      <c r="A122" s="123">
        <v>2016</v>
      </c>
      <c r="B122" s="124">
        <v>2</v>
      </c>
      <c r="C122" s="123" t="s">
        <v>636</v>
      </c>
      <c r="D122" s="123" t="s">
        <v>349</v>
      </c>
      <c r="E122" s="123">
        <v>32330</v>
      </c>
      <c r="F122" s="123">
        <v>15</v>
      </c>
      <c r="G122" s="123">
        <v>32211032330</v>
      </c>
      <c r="H122" s="125" t="s">
        <v>653</v>
      </c>
      <c r="I122" s="123" t="s">
        <v>654</v>
      </c>
      <c r="J122" s="123" t="s">
        <v>659</v>
      </c>
      <c r="K122" s="123">
        <v>41</v>
      </c>
      <c r="L122" s="126">
        <f t="shared" si="2"/>
        <v>2.7333333333333334</v>
      </c>
      <c r="M122" s="123" t="s">
        <v>660</v>
      </c>
      <c r="N122" s="123">
        <v>15</v>
      </c>
      <c r="O122" s="123">
        <f t="shared" si="3"/>
        <v>0</v>
      </c>
      <c r="P122" s="127" t="s">
        <v>338</v>
      </c>
    </row>
    <row r="123" spans="1:16" s="123" customFormat="1" x14ac:dyDescent="0.25">
      <c r="A123" s="123">
        <v>2014</v>
      </c>
      <c r="B123" s="124">
        <v>2</v>
      </c>
      <c r="C123" s="123" t="s">
        <v>636</v>
      </c>
      <c r="D123" s="123" t="s">
        <v>349</v>
      </c>
      <c r="E123" s="123">
        <v>32331</v>
      </c>
      <c r="F123" s="123">
        <v>15</v>
      </c>
      <c r="G123" s="123">
        <v>32211032331</v>
      </c>
      <c r="H123" s="125" t="s">
        <v>661</v>
      </c>
      <c r="I123" s="123" t="s">
        <v>662</v>
      </c>
      <c r="J123" s="123" t="s">
        <v>663</v>
      </c>
      <c r="K123" s="123">
        <v>10</v>
      </c>
      <c r="L123" s="126">
        <f t="shared" si="2"/>
        <v>0.66666666666666663</v>
      </c>
      <c r="M123" s="123" t="s">
        <v>664</v>
      </c>
      <c r="N123" s="123">
        <v>15</v>
      </c>
      <c r="O123" s="123">
        <f t="shared" si="3"/>
        <v>0</v>
      </c>
      <c r="P123" s="127" t="s">
        <v>338</v>
      </c>
    </row>
    <row r="124" spans="1:16" s="123" customFormat="1" x14ac:dyDescent="0.25">
      <c r="A124" s="123">
        <v>2015</v>
      </c>
      <c r="B124" s="124">
        <v>2</v>
      </c>
      <c r="C124" s="123" t="s">
        <v>636</v>
      </c>
      <c r="D124" s="123" t="s">
        <v>349</v>
      </c>
      <c r="E124" s="123">
        <v>32331</v>
      </c>
      <c r="F124" s="123">
        <v>15</v>
      </c>
      <c r="G124" s="123">
        <v>32211032331</v>
      </c>
      <c r="H124" s="125" t="s">
        <v>661</v>
      </c>
      <c r="I124" s="123" t="s">
        <v>662</v>
      </c>
      <c r="J124" s="123" t="s">
        <v>665</v>
      </c>
      <c r="K124" s="123">
        <v>11</v>
      </c>
      <c r="L124" s="126">
        <f t="shared" si="2"/>
        <v>0.73333333333333328</v>
      </c>
      <c r="M124" s="123" t="s">
        <v>666</v>
      </c>
      <c r="N124" s="123">
        <v>15</v>
      </c>
      <c r="O124" s="123">
        <f t="shared" si="3"/>
        <v>0</v>
      </c>
      <c r="P124" s="127" t="s">
        <v>338</v>
      </c>
    </row>
    <row r="125" spans="1:16" s="123" customFormat="1" x14ac:dyDescent="0.25">
      <c r="A125" s="123">
        <v>2016</v>
      </c>
      <c r="B125" s="124">
        <v>2</v>
      </c>
      <c r="C125" s="123" t="s">
        <v>636</v>
      </c>
      <c r="D125" s="123" t="s">
        <v>349</v>
      </c>
      <c r="E125" s="123">
        <v>32331</v>
      </c>
      <c r="F125" s="123">
        <v>15</v>
      </c>
      <c r="G125" s="123">
        <v>32211032331</v>
      </c>
      <c r="H125" s="125" t="s">
        <v>661</v>
      </c>
      <c r="I125" s="123" t="s">
        <v>662</v>
      </c>
      <c r="J125" s="123" t="s">
        <v>667</v>
      </c>
      <c r="K125" s="123">
        <v>12</v>
      </c>
      <c r="L125" s="126">
        <f t="shared" si="2"/>
        <v>0.8</v>
      </c>
      <c r="M125" s="123" t="s">
        <v>668</v>
      </c>
      <c r="N125" s="123">
        <v>15</v>
      </c>
      <c r="O125" s="123">
        <f t="shared" si="3"/>
        <v>0</v>
      </c>
      <c r="P125" s="127" t="s">
        <v>338</v>
      </c>
    </row>
    <row r="126" spans="1:16" s="123" customFormat="1" x14ac:dyDescent="0.25">
      <c r="A126" s="123">
        <v>2014</v>
      </c>
      <c r="B126" s="124">
        <v>2</v>
      </c>
      <c r="C126" s="123" t="s">
        <v>636</v>
      </c>
      <c r="D126" s="123" t="s">
        <v>349</v>
      </c>
      <c r="E126" s="123">
        <v>32332</v>
      </c>
      <c r="F126" s="123">
        <v>15</v>
      </c>
      <c r="G126" s="123">
        <v>32211032332</v>
      </c>
      <c r="H126" s="125" t="s">
        <v>669</v>
      </c>
      <c r="I126" s="123" t="s">
        <v>670</v>
      </c>
      <c r="J126" s="123" t="s">
        <v>671</v>
      </c>
      <c r="K126" s="123">
        <v>41</v>
      </c>
      <c r="L126" s="126">
        <f t="shared" si="2"/>
        <v>2.7333333333333334</v>
      </c>
      <c r="M126" s="123" t="s">
        <v>672</v>
      </c>
      <c r="N126" s="123">
        <v>15</v>
      </c>
      <c r="O126" s="123">
        <f t="shared" si="3"/>
        <v>0</v>
      </c>
      <c r="P126" s="127" t="s">
        <v>338</v>
      </c>
    </row>
    <row r="127" spans="1:16" s="123" customFormat="1" x14ac:dyDescent="0.25">
      <c r="A127" s="123">
        <v>2015</v>
      </c>
      <c r="B127" s="124">
        <v>2</v>
      </c>
      <c r="C127" s="123" t="s">
        <v>636</v>
      </c>
      <c r="D127" s="123" t="s">
        <v>349</v>
      </c>
      <c r="E127" s="123">
        <v>32332</v>
      </c>
      <c r="F127" s="123">
        <v>15</v>
      </c>
      <c r="G127" s="123">
        <v>32211032332</v>
      </c>
      <c r="H127" s="125" t="s">
        <v>669</v>
      </c>
      <c r="I127" s="123" t="s">
        <v>670</v>
      </c>
      <c r="J127" s="123" t="s">
        <v>673</v>
      </c>
      <c r="K127" s="123">
        <v>32</v>
      </c>
      <c r="L127" s="126">
        <f t="shared" si="2"/>
        <v>2.1333333333333333</v>
      </c>
      <c r="M127" s="123" t="s">
        <v>674</v>
      </c>
      <c r="N127" s="123">
        <v>15</v>
      </c>
      <c r="O127" s="123">
        <f t="shared" si="3"/>
        <v>0</v>
      </c>
      <c r="P127" s="127" t="s">
        <v>338</v>
      </c>
    </row>
    <row r="128" spans="1:16" s="123" customFormat="1" x14ac:dyDescent="0.25">
      <c r="A128" s="123">
        <v>2016</v>
      </c>
      <c r="B128" s="124">
        <v>2</v>
      </c>
      <c r="C128" s="123" t="s">
        <v>636</v>
      </c>
      <c r="D128" s="123" t="s">
        <v>349</v>
      </c>
      <c r="E128" s="123">
        <v>32332</v>
      </c>
      <c r="F128" s="123">
        <v>15</v>
      </c>
      <c r="G128" s="123">
        <v>32211032332</v>
      </c>
      <c r="H128" s="125" t="s">
        <v>669</v>
      </c>
      <c r="I128" s="123" t="s">
        <v>670</v>
      </c>
      <c r="J128" s="123" t="s">
        <v>675</v>
      </c>
      <c r="K128" s="123">
        <v>39</v>
      </c>
      <c r="L128" s="126">
        <f t="shared" si="2"/>
        <v>2.6</v>
      </c>
      <c r="M128" s="123" t="s">
        <v>676</v>
      </c>
      <c r="N128" s="123">
        <v>15</v>
      </c>
      <c r="O128" s="123">
        <f t="shared" si="3"/>
        <v>0</v>
      </c>
      <c r="P128" s="127" t="s">
        <v>338</v>
      </c>
    </row>
    <row r="129" spans="1:16" s="123" customFormat="1" x14ac:dyDescent="0.25">
      <c r="A129" s="123">
        <v>2014</v>
      </c>
      <c r="B129" s="124">
        <v>2</v>
      </c>
      <c r="C129" s="123" t="s">
        <v>677</v>
      </c>
      <c r="D129" s="123" t="s">
        <v>349</v>
      </c>
      <c r="E129" s="123">
        <v>31209</v>
      </c>
      <c r="F129" s="123">
        <v>35</v>
      </c>
      <c r="G129" s="123">
        <v>32211031209</v>
      </c>
      <c r="H129" s="125" t="s">
        <v>678</v>
      </c>
      <c r="I129" s="123" t="s">
        <v>679</v>
      </c>
      <c r="J129" s="123" t="s">
        <v>680</v>
      </c>
      <c r="K129" s="123">
        <v>115</v>
      </c>
      <c r="L129" s="126">
        <f t="shared" si="2"/>
        <v>3.2857142857142856</v>
      </c>
      <c r="M129" s="123" t="s">
        <v>681</v>
      </c>
      <c r="N129" s="123">
        <v>33</v>
      </c>
      <c r="O129" s="123">
        <f t="shared" si="3"/>
        <v>2</v>
      </c>
      <c r="P129" s="127" t="s">
        <v>338</v>
      </c>
    </row>
    <row r="130" spans="1:16" s="123" customFormat="1" x14ac:dyDescent="0.25">
      <c r="A130" s="123">
        <v>2015</v>
      </c>
      <c r="B130" s="124">
        <v>2</v>
      </c>
      <c r="C130" s="123" t="s">
        <v>677</v>
      </c>
      <c r="D130" s="123" t="s">
        <v>349</v>
      </c>
      <c r="E130" s="123">
        <v>31209</v>
      </c>
      <c r="F130" s="123">
        <v>35</v>
      </c>
      <c r="G130" s="123">
        <v>32211031209</v>
      </c>
      <c r="H130" s="125" t="s">
        <v>678</v>
      </c>
      <c r="I130" s="123" t="s">
        <v>679</v>
      </c>
      <c r="J130" s="123" t="s">
        <v>682</v>
      </c>
      <c r="K130" s="123">
        <v>110</v>
      </c>
      <c r="L130" s="126">
        <f t="shared" si="2"/>
        <v>3.1428571428571428</v>
      </c>
      <c r="M130" s="123" t="s">
        <v>683</v>
      </c>
      <c r="N130" s="123">
        <v>36</v>
      </c>
      <c r="O130" s="123">
        <f t="shared" si="3"/>
        <v>-1</v>
      </c>
      <c r="P130" s="127" t="s">
        <v>338</v>
      </c>
    </row>
    <row r="131" spans="1:16" s="123" customFormat="1" x14ac:dyDescent="0.25">
      <c r="A131" s="123">
        <v>2016</v>
      </c>
      <c r="B131" s="124">
        <v>2</v>
      </c>
      <c r="C131" s="123" t="s">
        <v>677</v>
      </c>
      <c r="D131" s="123" t="s">
        <v>349</v>
      </c>
      <c r="E131" s="123">
        <v>31209</v>
      </c>
      <c r="F131" s="123">
        <v>35</v>
      </c>
      <c r="G131" s="123">
        <v>32211031209</v>
      </c>
      <c r="H131" s="125" t="s">
        <v>678</v>
      </c>
      <c r="I131" s="123" t="s">
        <v>679</v>
      </c>
      <c r="J131" s="123" t="s">
        <v>684</v>
      </c>
      <c r="K131" s="123">
        <v>123</v>
      </c>
      <c r="L131" s="126">
        <f t="shared" ref="L131:L194" si="4">IFERROR(K131/F131,"")</f>
        <v>3.5142857142857142</v>
      </c>
      <c r="M131" s="123" t="s">
        <v>685</v>
      </c>
      <c r="N131" s="123">
        <v>35</v>
      </c>
      <c r="O131" s="123">
        <f t="shared" ref="O131:O194" si="5">IFERROR(F131-N131,"-")</f>
        <v>0</v>
      </c>
      <c r="P131" s="127" t="s">
        <v>338</v>
      </c>
    </row>
    <row r="132" spans="1:16" s="123" customFormat="1" x14ac:dyDescent="0.25">
      <c r="A132" s="123">
        <v>2014</v>
      </c>
      <c r="B132" s="124">
        <v>2</v>
      </c>
      <c r="C132" s="123" t="s">
        <v>677</v>
      </c>
      <c r="D132" s="123" t="s">
        <v>349</v>
      </c>
      <c r="E132" s="123">
        <v>31407</v>
      </c>
      <c r="F132" s="123">
        <v>35</v>
      </c>
      <c r="G132" s="123">
        <v>32211031407</v>
      </c>
      <c r="H132" s="125" t="s">
        <v>377</v>
      </c>
      <c r="I132" s="123" t="s">
        <v>378</v>
      </c>
      <c r="J132" s="123" t="s">
        <v>686</v>
      </c>
      <c r="K132" s="123">
        <v>23</v>
      </c>
      <c r="L132" s="126">
        <f t="shared" si="4"/>
        <v>0.65714285714285714</v>
      </c>
      <c r="M132" s="123" t="s">
        <v>687</v>
      </c>
      <c r="N132" s="123">
        <v>32</v>
      </c>
      <c r="O132" s="123">
        <f t="shared" si="5"/>
        <v>3</v>
      </c>
      <c r="P132" s="127" t="s">
        <v>338</v>
      </c>
    </row>
    <row r="133" spans="1:16" s="123" customFormat="1" x14ac:dyDescent="0.25">
      <c r="A133" s="123">
        <v>2015</v>
      </c>
      <c r="B133" s="124">
        <v>2</v>
      </c>
      <c r="C133" s="123" t="s">
        <v>677</v>
      </c>
      <c r="D133" s="123" t="s">
        <v>349</v>
      </c>
      <c r="E133" s="123">
        <v>31407</v>
      </c>
      <c r="F133" s="123">
        <v>35</v>
      </c>
      <c r="G133" s="123">
        <v>32211031407</v>
      </c>
      <c r="H133" s="125" t="s">
        <v>377</v>
      </c>
      <c r="I133" s="123" t="s">
        <v>378</v>
      </c>
      <c r="J133" s="123" t="s">
        <v>688</v>
      </c>
      <c r="K133" s="123">
        <v>30</v>
      </c>
      <c r="L133" s="126">
        <f t="shared" si="4"/>
        <v>0.8571428571428571</v>
      </c>
      <c r="M133" s="123" t="s">
        <v>689</v>
      </c>
      <c r="N133" s="123">
        <v>33</v>
      </c>
      <c r="O133" s="123">
        <f t="shared" si="5"/>
        <v>2</v>
      </c>
      <c r="P133" s="127" t="s">
        <v>338</v>
      </c>
    </row>
    <row r="134" spans="1:16" s="123" customFormat="1" x14ac:dyDescent="0.25">
      <c r="A134" s="123">
        <v>2016</v>
      </c>
      <c r="B134" s="124">
        <v>2</v>
      </c>
      <c r="C134" s="123" t="s">
        <v>677</v>
      </c>
      <c r="D134" s="123" t="s">
        <v>349</v>
      </c>
      <c r="E134" s="123">
        <v>31407</v>
      </c>
      <c r="F134" s="123">
        <v>35</v>
      </c>
      <c r="G134" s="123">
        <v>32211031407</v>
      </c>
      <c r="H134" s="125" t="s">
        <v>377</v>
      </c>
      <c r="I134" s="123" t="s">
        <v>378</v>
      </c>
      <c r="J134" s="123" t="s">
        <v>690</v>
      </c>
      <c r="K134" s="123">
        <v>30</v>
      </c>
      <c r="L134" s="126">
        <f t="shared" si="4"/>
        <v>0.8571428571428571</v>
      </c>
      <c r="M134" s="123" t="s">
        <v>691</v>
      </c>
      <c r="N134" s="123">
        <v>35</v>
      </c>
      <c r="O134" s="123">
        <f t="shared" si="5"/>
        <v>0</v>
      </c>
      <c r="P134" s="127" t="s">
        <v>338</v>
      </c>
    </row>
    <row r="135" spans="1:16" s="123" customFormat="1" x14ac:dyDescent="0.25">
      <c r="A135" s="123">
        <v>2014</v>
      </c>
      <c r="B135" s="124">
        <v>2</v>
      </c>
      <c r="C135" s="123" t="s">
        <v>692</v>
      </c>
      <c r="D135" s="123" t="s">
        <v>349</v>
      </c>
      <c r="E135" s="123">
        <v>20111</v>
      </c>
      <c r="F135" s="123">
        <v>15</v>
      </c>
      <c r="G135" s="123">
        <v>32211020111</v>
      </c>
      <c r="H135" s="125" t="s">
        <v>693</v>
      </c>
      <c r="I135" s="123" t="s">
        <v>694</v>
      </c>
      <c r="J135" s="123" t="s">
        <v>695</v>
      </c>
      <c r="K135" s="123">
        <v>10</v>
      </c>
      <c r="L135" s="126">
        <f t="shared" si="4"/>
        <v>0.66666666666666663</v>
      </c>
      <c r="M135" s="123" t="s">
        <v>696</v>
      </c>
      <c r="N135" s="123">
        <v>13</v>
      </c>
      <c r="O135" s="123">
        <f t="shared" si="5"/>
        <v>2</v>
      </c>
      <c r="P135" s="127" t="s">
        <v>338</v>
      </c>
    </row>
    <row r="136" spans="1:16" s="123" customFormat="1" x14ac:dyDescent="0.25">
      <c r="A136" s="123">
        <v>2015</v>
      </c>
      <c r="B136" s="124">
        <v>2</v>
      </c>
      <c r="C136" s="123" t="s">
        <v>692</v>
      </c>
      <c r="D136" s="123" t="s">
        <v>349</v>
      </c>
      <c r="E136" s="123">
        <v>20111</v>
      </c>
      <c r="F136" s="123">
        <v>15</v>
      </c>
      <c r="G136" s="123">
        <v>32211020111</v>
      </c>
      <c r="H136" s="125" t="s">
        <v>693</v>
      </c>
      <c r="I136" s="123" t="s">
        <v>694</v>
      </c>
      <c r="J136" s="123" t="s">
        <v>697</v>
      </c>
      <c r="K136" s="123">
        <v>14</v>
      </c>
      <c r="L136" s="126">
        <f t="shared" si="4"/>
        <v>0.93333333333333335</v>
      </c>
      <c r="M136" s="123" t="s">
        <v>698</v>
      </c>
      <c r="N136" s="123">
        <v>13</v>
      </c>
      <c r="O136" s="123">
        <f t="shared" si="5"/>
        <v>2</v>
      </c>
      <c r="P136" s="127" t="s">
        <v>338</v>
      </c>
    </row>
    <row r="137" spans="1:16" s="123" customFormat="1" x14ac:dyDescent="0.25">
      <c r="A137" s="123">
        <v>2016</v>
      </c>
      <c r="B137" s="124">
        <v>2</v>
      </c>
      <c r="C137" s="123" t="s">
        <v>692</v>
      </c>
      <c r="D137" s="123" t="s">
        <v>349</v>
      </c>
      <c r="E137" s="123">
        <v>20111</v>
      </c>
      <c r="F137" s="123">
        <v>15</v>
      </c>
      <c r="G137" s="123">
        <v>32211020111</v>
      </c>
      <c r="H137" s="125" t="s">
        <v>693</v>
      </c>
      <c r="I137" s="123" t="s">
        <v>694</v>
      </c>
      <c r="J137" s="123" t="s">
        <v>699</v>
      </c>
      <c r="K137" s="123">
        <v>14</v>
      </c>
      <c r="L137" s="126">
        <f t="shared" si="4"/>
        <v>0.93333333333333335</v>
      </c>
      <c r="M137" s="123" t="s">
        <v>700</v>
      </c>
      <c r="N137" s="123">
        <v>15</v>
      </c>
      <c r="O137" s="123">
        <f t="shared" si="5"/>
        <v>0</v>
      </c>
      <c r="P137" s="127" t="s">
        <v>338</v>
      </c>
    </row>
    <row r="138" spans="1:16" s="123" customFormat="1" x14ac:dyDescent="0.25">
      <c r="A138" s="123">
        <v>2014</v>
      </c>
      <c r="B138" s="124">
        <v>2</v>
      </c>
      <c r="C138" s="123" t="s">
        <v>692</v>
      </c>
      <c r="D138" s="123" t="s">
        <v>349</v>
      </c>
      <c r="E138" s="123">
        <v>20112</v>
      </c>
      <c r="F138" s="123">
        <v>15</v>
      </c>
      <c r="G138" s="123">
        <v>32211020112</v>
      </c>
      <c r="H138" s="125" t="s">
        <v>620</v>
      </c>
      <c r="I138" s="123" t="s">
        <v>621</v>
      </c>
      <c r="J138" s="123" t="s">
        <v>701</v>
      </c>
      <c r="K138" s="123">
        <v>23</v>
      </c>
      <c r="L138" s="126">
        <f t="shared" si="4"/>
        <v>1.5333333333333334</v>
      </c>
      <c r="M138" s="123" t="s">
        <v>702</v>
      </c>
      <c r="N138" s="123">
        <v>14</v>
      </c>
      <c r="O138" s="123">
        <f t="shared" si="5"/>
        <v>1</v>
      </c>
      <c r="P138" s="127" t="s">
        <v>338</v>
      </c>
    </row>
    <row r="139" spans="1:16" s="123" customFormat="1" x14ac:dyDescent="0.25">
      <c r="A139" s="123">
        <v>2015</v>
      </c>
      <c r="B139" s="124">
        <v>2</v>
      </c>
      <c r="C139" s="123" t="s">
        <v>692</v>
      </c>
      <c r="D139" s="123" t="s">
        <v>349</v>
      </c>
      <c r="E139" s="123">
        <v>20112</v>
      </c>
      <c r="F139" s="123">
        <v>15</v>
      </c>
      <c r="G139" s="123">
        <v>32211020112</v>
      </c>
      <c r="H139" s="125" t="s">
        <v>620</v>
      </c>
      <c r="I139" s="123" t="s">
        <v>621</v>
      </c>
      <c r="J139" s="123" t="s">
        <v>703</v>
      </c>
      <c r="K139" s="123">
        <v>19</v>
      </c>
      <c r="L139" s="126">
        <f t="shared" si="4"/>
        <v>1.2666666666666666</v>
      </c>
      <c r="M139" s="123" t="s">
        <v>704</v>
      </c>
      <c r="N139" s="123">
        <v>15</v>
      </c>
      <c r="O139" s="123">
        <f t="shared" si="5"/>
        <v>0</v>
      </c>
      <c r="P139" s="127" t="s">
        <v>338</v>
      </c>
    </row>
    <row r="140" spans="1:16" s="123" customFormat="1" x14ac:dyDescent="0.25">
      <c r="A140" s="123">
        <v>2016</v>
      </c>
      <c r="B140" s="124">
        <v>2</v>
      </c>
      <c r="C140" s="123" t="s">
        <v>692</v>
      </c>
      <c r="D140" s="123" t="s">
        <v>349</v>
      </c>
      <c r="E140" s="123">
        <v>20112</v>
      </c>
      <c r="F140" s="123">
        <v>18</v>
      </c>
      <c r="G140" s="123">
        <v>32211020112</v>
      </c>
      <c r="H140" s="125" t="s">
        <v>620</v>
      </c>
      <c r="I140" s="123" t="s">
        <v>621</v>
      </c>
      <c r="J140" s="123" t="s">
        <v>705</v>
      </c>
      <c r="K140" s="123">
        <v>29</v>
      </c>
      <c r="L140" s="126">
        <f t="shared" si="4"/>
        <v>1.6111111111111112</v>
      </c>
      <c r="M140" s="123" t="s">
        <v>706</v>
      </c>
      <c r="N140" s="123">
        <v>15</v>
      </c>
      <c r="O140" s="123">
        <f t="shared" si="5"/>
        <v>3</v>
      </c>
      <c r="P140" s="127" t="s">
        <v>338</v>
      </c>
    </row>
    <row r="141" spans="1:16" s="123" customFormat="1" x14ac:dyDescent="0.25">
      <c r="A141" s="123">
        <v>2014</v>
      </c>
      <c r="B141" s="124">
        <v>2</v>
      </c>
      <c r="C141" s="123" t="s">
        <v>692</v>
      </c>
      <c r="D141" s="123" t="s">
        <v>349</v>
      </c>
      <c r="E141" s="123">
        <v>25006</v>
      </c>
      <c r="F141" s="123">
        <v>15</v>
      </c>
      <c r="G141" s="123">
        <v>32211025006</v>
      </c>
      <c r="H141" s="125" t="s">
        <v>707</v>
      </c>
      <c r="I141" s="123" t="s">
        <v>708</v>
      </c>
      <c r="J141" s="123" t="s">
        <v>709</v>
      </c>
      <c r="K141" s="123">
        <v>26</v>
      </c>
      <c r="L141" s="126">
        <f t="shared" si="4"/>
        <v>1.7333333333333334</v>
      </c>
      <c r="M141" s="123" t="s">
        <v>710</v>
      </c>
      <c r="N141" s="123">
        <v>14</v>
      </c>
      <c r="O141" s="123">
        <f t="shared" si="5"/>
        <v>1</v>
      </c>
      <c r="P141" s="127" t="s">
        <v>338</v>
      </c>
    </row>
    <row r="142" spans="1:16" s="123" customFormat="1" x14ac:dyDescent="0.25">
      <c r="A142" s="123">
        <v>2015</v>
      </c>
      <c r="B142" s="124">
        <v>2</v>
      </c>
      <c r="C142" s="123" t="s">
        <v>692</v>
      </c>
      <c r="D142" s="123" t="s">
        <v>349</v>
      </c>
      <c r="E142" s="123">
        <v>25006</v>
      </c>
      <c r="F142" s="123">
        <v>15</v>
      </c>
      <c r="G142" s="123">
        <v>32211025006</v>
      </c>
      <c r="H142" s="125" t="s">
        <v>707</v>
      </c>
      <c r="I142" s="123" t="s">
        <v>708</v>
      </c>
      <c r="J142" s="123" t="s">
        <v>711</v>
      </c>
      <c r="K142" s="123">
        <v>8</v>
      </c>
      <c r="L142" s="126">
        <f t="shared" si="4"/>
        <v>0.53333333333333333</v>
      </c>
      <c r="M142" s="123" t="s">
        <v>712</v>
      </c>
      <c r="N142" s="123">
        <v>7</v>
      </c>
      <c r="O142" s="123">
        <f t="shared" si="5"/>
        <v>8</v>
      </c>
      <c r="P142" s="127" t="s">
        <v>338</v>
      </c>
    </row>
    <row r="143" spans="1:16" s="123" customFormat="1" x14ac:dyDescent="0.25">
      <c r="A143" s="123">
        <v>2016</v>
      </c>
      <c r="B143" s="124">
        <v>2</v>
      </c>
      <c r="C143" s="123" t="s">
        <v>692</v>
      </c>
      <c r="D143" s="123" t="s">
        <v>349</v>
      </c>
      <c r="E143" s="123">
        <v>25006</v>
      </c>
      <c r="F143" s="123">
        <v>15</v>
      </c>
      <c r="G143" s="123">
        <v>32211025006</v>
      </c>
      <c r="H143" s="125" t="s">
        <v>707</v>
      </c>
      <c r="I143" s="123" t="s">
        <v>708</v>
      </c>
      <c r="J143" s="123" t="s">
        <v>713</v>
      </c>
      <c r="K143" s="123">
        <v>22</v>
      </c>
      <c r="L143" s="126">
        <f t="shared" si="4"/>
        <v>1.4666666666666666</v>
      </c>
      <c r="M143" s="123" t="s">
        <v>714</v>
      </c>
      <c r="N143" s="123" t="s">
        <v>369</v>
      </c>
      <c r="O143" s="123" t="str">
        <f t="shared" si="5"/>
        <v>-</v>
      </c>
      <c r="P143" s="127" t="s">
        <v>338</v>
      </c>
    </row>
    <row r="144" spans="1:16" s="123" customFormat="1" x14ac:dyDescent="0.25">
      <c r="A144" s="123">
        <v>2014</v>
      </c>
      <c r="B144" s="124">
        <v>2</v>
      </c>
      <c r="C144" s="123" t="s">
        <v>692</v>
      </c>
      <c r="D144" s="123" t="s">
        <v>349</v>
      </c>
      <c r="E144" s="123">
        <v>25515</v>
      </c>
      <c r="F144" s="123">
        <v>24</v>
      </c>
      <c r="G144" s="123">
        <v>32211025515</v>
      </c>
      <c r="H144" s="125" t="s">
        <v>715</v>
      </c>
      <c r="I144" s="123" t="s">
        <v>716</v>
      </c>
      <c r="J144" s="123" t="s">
        <v>717</v>
      </c>
      <c r="K144" s="123">
        <v>36</v>
      </c>
      <c r="L144" s="126">
        <f t="shared" si="4"/>
        <v>1.5</v>
      </c>
      <c r="M144" s="123" t="s">
        <v>718</v>
      </c>
      <c r="N144" s="123">
        <v>27</v>
      </c>
      <c r="O144" s="123">
        <f t="shared" si="5"/>
        <v>-3</v>
      </c>
      <c r="P144" s="127" t="s">
        <v>338</v>
      </c>
    </row>
    <row r="145" spans="1:16" s="123" customFormat="1" x14ac:dyDescent="0.25">
      <c r="A145" s="123">
        <v>2015</v>
      </c>
      <c r="B145" s="124">
        <v>2</v>
      </c>
      <c r="C145" s="123" t="s">
        <v>692</v>
      </c>
      <c r="D145" s="123" t="s">
        <v>349</v>
      </c>
      <c r="E145" s="123">
        <v>25515</v>
      </c>
      <c r="F145" s="123">
        <v>24</v>
      </c>
      <c r="G145" s="123">
        <v>32211025515</v>
      </c>
      <c r="H145" s="125" t="s">
        <v>715</v>
      </c>
      <c r="I145" s="123" t="s">
        <v>716</v>
      </c>
      <c r="J145" s="123" t="s">
        <v>719</v>
      </c>
      <c r="K145" s="123">
        <v>24</v>
      </c>
      <c r="L145" s="126">
        <f t="shared" si="4"/>
        <v>1</v>
      </c>
      <c r="M145" s="123" t="s">
        <v>720</v>
      </c>
      <c r="N145" s="123">
        <v>17</v>
      </c>
      <c r="O145" s="123">
        <f t="shared" si="5"/>
        <v>7</v>
      </c>
      <c r="P145" s="127" t="s">
        <v>338</v>
      </c>
    </row>
    <row r="146" spans="1:16" s="123" customFormat="1" x14ac:dyDescent="0.25">
      <c r="A146" s="123">
        <v>2016</v>
      </c>
      <c r="B146" s="124">
        <v>2</v>
      </c>
      <c r="C146" s="123" t="s">
        <v>692</v>
      </c>
      <c r="D146" s="123" t="s">
        <v>349</v>
      </c>
      <c r="E146" s="123">
        <v>25515</v>
      </c>
      <c r="F146" s="123">
        <v>24</v>
      </c>
      <c r="G146" s="123">
        <v>32211025515</v>
      </c>
      <c r="H146" s="125" t="s">
        <v>715</v>
      </c>
      <c r="I146" s="123" t="s">
        <v>716</v>
      </c>
      <c r="J146" s="123" t="s">
        <v>721</v>
      </c>
      <c r="K146" s="123">
        <v>48</v>
      </c>
      <c r="L146" s="126">
        <f t="shared" si="4"/>
        <v>2</v>
      </c>
      <c r="M146" s="123" t="s">
        <v>722</v>
      </c>
      <c r="N146" s="123">
        <v>26</v>
      </c>
      <c r="O146" s="123">
        <f t="shared" si="5"/>
        <v>-2</v>
      </c>
      <c r="P146" s="127" t="s">
        <v>338</v>
      </c>
    </row>
    <row r="147" spans="1:16" s="123" customFormat="1" x14ac:dyDescent="0.25">
      <c r="A147" s="123">
        <v>2014</v>
      </c>
      <c r="B147" s="124">
        <v>2</v>
      </c>
      <c r="C147" s="123" t="s">
        <v>692</v>
      </c>
      <c r="D147" s="123" t="s">
        <v>349</v>
      </c>
      <c r="E147" s="123">
        <v>31408</v>
      </c>
      <c r="F147" s="123">
        <v>35</v>
      </c>
      <c r="G147" s="123">
        <v>32211031408</v>
      </c>
      <c r="H147" s="125" t="s">
        <v>387</v>
      </c>
      <c r="I147" s="123" t="s">
        <v>364</v>
      </c>
      <c r="J147" s="123" t="s">
        <v>723</v>
      </c>
      <c r="K147" s="123">
        <v>41</v>
      </c>
      <c r="L147" s="126">
        <f t="shared" si="4"/>
        <v>1.1714285714285715</v>
      </c>
      <c r="M147" s="123" t="s">
        <v>724</v>
      </c>
      <c r="N147" s="123" t="s">
        <v>369</v>
      </c>
      <c r="O147" s="123" t="str">
        <f t="shared" si="5"/>
        <v>-</v>
      </c>
      <c r="P147" s="127" t="s">
        <v>338</v>
      </c>
    </row>
    <row r="148" spans="1:16" s="123" customFormat="1" x14ac:dyDescent="0.25">
      <c r="A148" s="123">
        <v>2015</v>
      </c>
      <c r="B148" s="124">
        <v>2</v>
      </c>
      <c r="C148" s="123" t="s">
        <v>692</v>
      </c>
      <c r="D148" s="123" t="s">
        <v>349</v>
      </c>
      <c r="E148" s="123">
        <v>31408</v>
      </c>
      <c r="F148" s="123">
        <v>35</v>
      </c>
      <c r="G148" s="123">
        <v>32211031408</v>
      </c>
      <c r="H148" s="125" t="s">
        <v>387</v>
      </c>
      <c r="I148" s="123" t="s">
        <v>364</v>
      </c>
      <c r="J148" s="123" t="s">
        <v>725</v>
      </c>
      <c r="K148" s="123">
        <v>37</v>
      </c>
      <c r="L148" s="126">
        <f t="shared" si="4"/>
        <v>1.0571428571428572</v>
      </c>
      <c r="M148" s="123" t="s">
        <v>726</v>
      </c>
      <c r="N148" s="123">
        <v>31</v>
      </c>
      <c r="O148" s="123">
        <f t="shared" si="5"/>
        <v>4</v>
      </c>
      <c r="P148" s="127" t="s">
        <v>338</v>
      </c>
    </row>
    <row r="149" spans="1:16" s="123" customFormat="1" x14ac:dyDescent="0.25">
      <c r="A149" s="123">
        <v>2016</v>
      </c>
      <c r="B149" s="124">
        <v>2</v>
      </c>
      <c r="C149" s="123" t="s">
        <v>692</v>
      </c>
      <c r="D149" s="123" t="s">
        <v>349</v>
      </c>
      <c r="E149" s="123">
        <v>31408</v>
      </c>
      <c r="F149" s="123">
        <v>35</v>
      </c>
      <c r="G149" s="123">
        <v>32211031408</v>
      </c>
      <c r="H149" s="125" t="s">
        <v>387</v>
      </c>
      <c r="I149" s="123" t="s">
        <v>364</v>
      </c>
      <c r="J149" s="123" t="s">
        <v>727</v>
      </c>
      <c r="K149" s="123">
        <v>33</v>
      </c>
      <c r="L149" s="126">
        <f t="shared" si="4"/>
        <v>0.94285714285714284</v>
      </c>
      <c r="M149" s="123" t="s">
        <v>728</v>
      </c>
      <c r="N149" s="123">
        <v>36</v>
      </c>
      <c r="O149" s="123">
        <f t="shared" si="5"/>
        <v>-1</v>
      </c>
      <c r="P149" s="127" t="s">
        <v>338</v>
      </c>
    </row>
    <row r="150" spans="1:16" s="123" customFormat="1" x14ac:dyDescent="0.25">
      <c r="A150" s="123">
        <v>2014</v>
      </c>
      <c r="B150" s="124">
        <v>2</v>
      </c>
      <c r="C150" s="123" t="s">
        <v>692</v>
      </c>
      <c r="D150" s="123" t="s">
        <v>349</v>
      </c>
      <c r="E150" s="123">
        <v>32408</v>
      </c>
      <c r="F150" s="123">
        <v>35</v>
      </c>
      <c r="G150" s="123">
        <v>32211032408</v>
      </c>
      <c r="H150" s="125" t="s">
        <v>558</v>
      </c>
      <c r="I150" s="123" t="s">
        <v>350</v>
      </c>
      <c r="J150" s="123" t="s">
        <v>729</v>
      </c>
      <c r="K150" s="123">
        <v>32</v>
      </c>
      <c r="L150" s="126">
        <f t="shared" si="4"/>
        <v>0.91428571428571426</v>
      </c>
      <c r="M150" s="123" t="s">
        <v>730</v>
      </c>
      <c r="N150" s="123">
        <v>29</v>
      </c>
      <c r="O150" s="123">
        <f t="shared" si="5"/>
        <v>6</v>
      </c>
      <c r="P150" s="127" t="s">
        <v>338</v>
      </c>
    </row>
    <row r="151" spans="1:16" s="123" customFormat="1" x14ac:dyDescent="0.25">
      <c r="A151" s="123">
        <v>2015</v>
      </c>
      <c r="B151" s="124">
        <v>2</v>
      </c>
      <c r="C151" s="123" t="s">
        <v>692</v>
      </c>
      <c r="D151" s="123" t="s">
        <v>349</v>
      </c>
      <c r="E151" s="123">
        <v>32408</v>
      </c>
      <c r="F151" s="123">
        <v>35</v>
      </c>
      <c r="G151" s="123">
        <v>32211032408</v>
      </c>
      <c r="H151" s="125" t="s">
        <v>558</v>
      </c>
      <c r="I151" s="123" t="s">
        <v>350</v>
      </c>
      <c r="J151" s="123" t="s">
        <v>731</v>
      </c>
      <c r="K151" s="123">
        <v>75</v>
      </c>
      <c r="L151" s="126">
        <f t="shared" si="4"/>
        <v>2.1428571428571428</v>
      </c>
      <c r="M151" s="123" t="s">
        <v>732</v>
      </c>
      <c r="N151" s="123">
        <v>31</v>
      </c>
      <c r="O151" s="123">
        <f t="shared" si="5"/>
        <v>4</v>
      </c>
      <c r="P151" s="127" t="s">
        <v>338</v>
      </c>
    </row>
    <row r="152" spans="1:16" s="123" customFormat="1" x14ac:dyDescent="0.25">
      <c r="A152" s="123">
        <v>2016</v>
      </c>
      <c r="B152" s="124">
        <v>2</v>
      </c>
      <c r="C152" s="123" t="s">
        <v>692</v>
      </c>
      <c r="D152" s="123" t="s">
        <v>349</v>
      </c>
      <c r="E152" s="123">
        <v>32408</v>
      </c>
      <c r="F152" s="123">
        <v>35</v>
      </c>
      <c r="G152" s="123">
        <v>32211032408</v>
      </c>
      <c r="H152" s="125" t="s">
        <v>558</v>
      </c>
      <c r="I152" s="123" t="s">
        <v>350</v>
      </c>
      <c r="J152" s="123" t="s">
        <v>733</v>
      </c>
      <c r="K152" s="123">
        <v>52</v>
      </c>
      <c r="L152" s="126">
        <f t="shared" si="4"/>
        <v>1.4857142857142858</v>
      </c>
      <c r="M152" s="123" t="s">
        <v>734</v>
      </c>
      <c r="N152" s="123">
        <v>33</v>
      </c>
      <c r="O152" s="123">
        <f t="shared" si="5"/>
        <v>2</v>
      </c>
      <c r="P152" s="127" t="s">
        <v>338</v>
      </c>
    </row>
    <row r="153" spans="1:16" s="123" customFormat="1" x14ac:dyDescent="0.25">
      <c r="A153" s="123">
        <v>2014</v>
      </c>
      <c r="B153" s="124">
        <v>2</v>
      </c>
      <c r="C153" s="123" t="s">
        <v>692</v>
      </c>
      <c r="D153" s="123" t="s">
        <v>349</v>
      </c>
      <c r="E153" s="123">
        <v>34501</v>
      </c>
      <c r="F153" s="123">
        <v>24</v>
      </c>
      <c r="G153" s="123">
        <v>32211034501</v>
      </c>
      <c r="H153" s="125" t="s">
        <v>735</v>
      </c>
      <c r="I153" s="123" t="s">
        <v>736</v>
      </c>
      <c r="J153" s="123" t="s">
        <v>737</v>
      </c>
      <c r="K153" s="123">
        <v>43</v>
      </c>
      <c r="L153" s="126">
        <f t="shared" si="4"/>
        <v>1.7916666666666667</v>
      </c>
      <c r="M153" s="123" t="s">
        <v>738</v>
      </c>
      <c r="N153" s="123">
        <v>24</v>
      </c>
      <c r="O153" s="123">
        <f t="shared" si="5"/>
        <v>0</v>
      </c>
      <c r="P153" s="127" t="s">
        <v>338</v>
      </c>
    </row>
    <row r="154" spans="1:16" s="123" customFormat="1" x14ac:dyDescent="0.25">
      <c r="A154" s="123">
        <v>2015</v>
      </c>
      <c r="B154" s="124">
        <v>2</v>
      </c>
      <c r="C154" s="123" t="s">
        <v>692</v>
      </c>
      <c r="D154" s="123" t="s">
        <v>349</v>
      </c>
      <c r="E154" s="123">
        <v>34501</v>
      </c>
      <c r="F154" s="123">
        <v>24</v>
      </c>
      <c r="G154" s="123">
        <v>32211034501</v>
      </c>
      <c r="H154" s="125" t="s">
        <v>735</v>
      </c>
      <c r="I154" s="123" t="s">
        <v>736</v>
      </c>
      <c r="J154" s="123" t="s">
        <v>739</v>
      </c>
      <c r="K154" s="123">
        <v>39</v>
      </c>
      <c r="L154" s="126">
        <f t="shared" si="4"/>
        <v>1.625</v>
      </c>
      <c r="M154" s="123" t="s">
        <v>740</v>
      </c>
      <c r="N154" s="123">
        <v>21</v>
      </c>
      <c r="O154" s="123">
        <f t="shared" si="5"/>
        <v>3</v>
      </c>
      <c r="P154" s="127" t="s">
        <v>338</v>
      </c>
    </row>
    <row r="155" spans="1:16" s="123" customFormat="1" x14ac:dyDescent="0.25">
      <c r="A155" s="123">
        <v>2016</v>
      </c>
      <c r="B155" s="124">
        <v>2</v>
      </c>
      <c r="C155" s="123" t="s">
        <v>692</v>
      </c>
      <c r="D155" s="123" t="s">
        <v>349</v>
      </c>
      <c r="E155" s="123">
        <v>34501</v>
      </c>
      <c r="F155" s="123">
        <v>24</v>
      </c>
      <c r="G155" s="123">
        <v>32211034501</v>
      </c>
      <c r="H155" s="125" t="s">
        <v>735</v>
      </c>
      <c r="I155" s="123" t="s">
        <v>736</v>
      </c>
      <c r="J155" s="123" t="s">
        <v>741</v>
      </c>
      <c r="K155" s="123">
        <v>42</v>
      </c>
      <c r="L155" s="126">
        <f t="shared" si="4"/>
        <v>1.75</v>
      </c>
      <c r="M155" s="123" t="s">
        <v>742</v>
      </c>
      <c r="N155" s="123">
        <v>24</v>
      </c>
      <c r="O155" s="123">
        <f t="shared" si="5"/>
        <v>0</v>
      </c>
      <c r="P155" s="127" t="s">
        <v>338</v>
      </c>
    </row>
    <row r="156" spans="1:16" s="123" customFormat="1" x14ac:dyDescent="0.25">
      <c r="A156" s="123">
        <v>2014</v>
      </c>
      <c r="B156" s="124">
        <v>2</v>
      </c>
      <c r="C156" s="123" t="s">
        <v>159</v>
      </c>
      <c r="D156" s="123" t="s">
        <v>333</v>
      </c>
      <c r="E156" s="123">
        <v>24202</v>
      </c>
      <c r="F156" s="123">
        <v>15</v>
      </c>
      <c r="G156" s="123">
        <v>23810024202</v>
      </c>
      <c r="H156" s="125" t="s">
        <v>743</v>
      </c>
      <c r="I156" s="123" t="s">
        <v>744</v>
      </c>
      <c r="J156" s="123" t="s">
        <v>745</v>
      </c>
      <c r="K156" s="123">
        <v>14</v>
      </c>
      <c r="L156" s="126">
        <f t="shared" si="4"/>
        <v>0.93333333333333335</v>
      </c>
      <c r="M156" s="123" t="s">
        <v>746</v>
      </c>
      <c r="N156" s="123">
        <v>14</v>
      </c>
      <c r="O156" s="123">
        <f t="shared" si="5"/>
        <v>1</v>
      </c>
      <c r="P156" s="127" t="s">
        <v>338</v>
      </c>
    </row>
    <row r="157" spans="1:16" s="123" customFormat="1" x14ac:dyDescent="0.25">
      <c r="A157" s="123">
        <v>2015</v>
      </c>
      <c r="B157" s="124">
        <v>2</v>
      </c>
      <c r="C157" s="123" t="s">
        <v>159</v>
      </c>
      <c r="D157" s="123" t="s">
        <v>333</v>
      </c>
      <c r="E157" s="123">
        <v>24202</v>
      </c>
      <c r="F157" s="123">
        <v>15</v>
      </c>
      <c r="G157" s="123">
        <v>23810024202</v>
      </c>
      <c r="H157" s="125" t="s">
        <v>743</v>
      </c>
      <c r="I157" s="123" t="s">
        <v>744</v>
      </c>
      <c r="J157" s="123" t="s">
        <v>747</v>
      </c>
      <c r="K157" s="123">
        <v>7</v>
      </c>
      <c r="L157" s="126">
        <f t="shared" si="4"/>
        <v>0.46666666666666667</v>
      </c>
      <c r="M157" s="123" t="s">
        <v>748</v>
      </c>
      <c r="N157" s="123">
        <v>5</v>
      </c>
      <c r="O157" s="123">
        <f t="shared" si="5"/>
        <v>10</v>
      </c>
      <c r="P157" s="127" t="s">
        <v>338</v>
      </c>
    </row>
    <row r="158" spans="1:16" s="123" customFormat="1" x14ac:dyDescent="0.25">
      <c r="A158" s="123">
        <v>2016</v>
      </c>
      <c r="B158" s="124">
        <v>2</v>
      </c>
      <c r="C158" s="123" t="s">
        <v>159</v>
      </c>
      <c r="D158" s="123" t="s">
        <v>333</v>
      </c>
      <c r="E158" s="123">
        <v>24202</v>
      </c>
      <c r="F158" s="123">
        <v>15</v>
      </c>
      <c r="G158" s="123">
        <v>23810024202</v>
      </c>
      <c r="H158" s="125" t="s">
        <v>743</v>
      </c>
      <c r="I158" s="123" t="s">
        <v>744</v>
      </c>
      <c r="J158" s="123" t="s">
        <v>749</v>
      </c>
      <c r="K158" s="123">
        <v>9</v>
      </c>
      <c r="L158" s="126">
        <f t="shared" si="4"/>
        <v>0.6</v>
      </c>
      <c r="M158" s="123" t="s">
        <v>750</v>
      </c>
      <c r="N158" s="123">
        <v>6</v>
      </c>
      <c r="O158" s="123">
        <f t="shared" si="5"/>
        <v>9</v>
      </c>
      <c r="P158" s="127" t="s">
        <v>338</v>
      </c>
    </row>
    <row r="159" spans="1:16" s="123" customFormat="1" x14ac:dyDescent="0.25">
      <c r="A159" s="123">
        <v>2014</v>
      </c>
      <c r="B159" s="124">
        <v>2</v>
      </c>
      <c r="C159" s="123" t="s">
        <v>159</v>
      </c>
      <c r="D159" s="123" t="s">
        <v>401</v>
      </c>
      <c r="E159" s="123">
        <v>23437</v>
      </c>
      <c r="F159" s="123">
        <v>45</v>
      </c>
      <c r="G159" s="123">
        <v>23210023437</v>
      </c>
      <c r="H159" s="125" t="s">
        <v>751</v>
      </c>
      <c r="I159" s="123" t="s">
        <v>752</v>
      </c>
      <c r="J159" s="123" t="s">
        <v>753</v>
      </c>
      <c r="K159" s="123">
        <v>50</v>
      </c>
      <c r="L159" s="126">
        <f t="shared" si="4"/>
        <v>1.1111111111111112</v>
      </c>
      <c r="M159" s="123" t="s">
        <v>754</v>
      </c>
      <c r="N159" s="123">
        <v>44</v>
      </c>
      <c r="O159" s="123">
        <f t="shared" si="5"/>
        <v>1</v>
      </c>
      <c r="P159" s="127" t="s">
        <v>338</v>
      </c>
    </row>
    <row r="160" spans="1:16" s="123" customFormat="1" x14ac:dyDescent="0.25">
      <c r="A160" s="123">
        <v>2015</v>
      </c>
      <c r="B160" s="124">
        <v>2</v>
      </c>
      <c r="C160" s="123" t="s">
        <v>159</v>
      </c>
      <c r="D160" s="123" t="s">
        <v>401</v>
      </c>
      <c r="E160" s="123">
        <v>23437</v>
      </c>
      <c r="F160" s="123">
        <v>45</v>
      </c>
      <c r="G160" s="123">
        <v>23210023437</v>
      </c>
      <c r="H160" s="125" t="s">
        <v>751</v>
      </c>
      <c r="I160" s="123" t="s">
        <v>752</v>
      </c>
      <c r="J160" s="123" t="s">
        <v>755</v>
      </c>
      <c r="K160" s="123">
        <v>30</v>
      </c>
      <c r="L160" s="126">
        <f t="shared" si="4"/>
        <v>0.66666666666666663</v>
      </c>
      <c r="M160" s="123" t="s">
        <v>756</v>
      </c>
      <c r="N160" s="123">
        <v>34</v>
      </c>
      <c r="O160" s="123">
        <f t="shared" si="5"/>
        <v>11</v>
      </c>
      <c r="P160" s="127" t="s">
        <v>338</v>
      </c>
    </row>
    <row r="161" spans="1:16" s="123" customFormat="1" x14ac:dyDescent="0.25">
      <c r="A161" s="123">
        <v>2016</v>
      </c>
      <c r="B161" s="124">
        <v>2</v>
      </c>
      <c r="C161" s="123" t="s">
        <v>159</v>
      </c>
      <c r="D161" s="123" t="s">
        <v>401</v>
      </c>
      <c r="E161" s="123">
        <v>23437</v>
      </c>
      <c r="F161" s="123">
        <v>45</v>
      </c>
      <c r="G161" s="123">
        <v>23210023437</v>
      </c>
      <c r="H161" s="125" t="s">
        <v>751</v>
      </c>
      <c r="I161" s="123" t="s">
        <v>752</v>
      </c>
      <c r="J161" s="123" t="s">
        <v>757</v>
      </c>
      <c r="K161" s="123">
        <v>41</v>
      </c>
      <c r="L161" s="126">
        <f t="shared" si="4"/>
        <v>0.91111111111111109</v>
      </c>
      <c r="M161" s="123" t="s">
        <v>758</v>
      </c>
      <c r="N161" s="123">
        <v>39</v>
      </c>
      <c r="O161" s="123">
        <f t="shared" si="5"/>
        <v>6</v>
      </c>
      <c r="P161" s="127" t="s">
        <v>338</v>
      </c>
    </row>
    <row r="162" spans="1:16" s="123" customFormat="1" x14ac:dyDescent="0.25">
      <c r="A162" s="123">
        <v>2014</v>
      </c>
      <c r="B162" s="124">
        <v>2</v>
      </c>
      <c r="C162" s="123" t="s">
        <v>160</v>
      </c>
      <c r="D162" s="123" t="s">
        <v>333</v>
      </c>
      <c r="E162" s="123">
        <v>22106</v>
      </c>
      <c r="F162" s="123">
        <v>24</v>
      </c>
      <c r="G162" s="123">
        <v>23810022106</v>
      </c>
      <c r="H162" s="125" t="s">
        <v>759</v>
      </c>
      <c r="I162" s="123" t="s">
        <v>760</v>
      </c>
      <c r="J162" s="123" t="s">
        <v>761</v>
      </c>
      <c r="K162" s="123">
        <v>51</v>
      </c>
      <c r="L162" s="126">
        <f t="shared" si="4"/>
        <v>2.125</v>
      </c>
      <c r="M162" s="123" t="s">
        <v>762</v>
      </c>
      <c r="N162" s="123">
        <v>24</v>
      </c>
      <c r="O162" s="123">
        <f t="shared" si="5"/>
        <v>0</v>
      </c>
      <c r="P162" s="127" t="s">
        <v>338</v>
      </c>
    </row>
    <row r="163" spans="1:16" s="123" customFormat="1" x14ac:dyDescent="0.25">
      <c r="A163" s="123">
        <v>2015</v>
      </c>
      <c r="B163" s="124">
        <v>2</v>
      </c>
      <c r="C163" s="123" t="s">
        <v>160</v>
      </c>
      <c r="D163" s="123" t="s">
        <v>333</v>
      </c>
      <c r="E163" s="123">
        <v>22106</v>
      </c>
      <c r="F163" s="123">
        <v>24</v>
      </c>
      <c r="G163" s="123">
        <v>23810022106</v>
      </c>
      <c r="H163" s="125" t="s">
        <v>759</v>
      </c>
      <c r="I163" s="123" t="s">
        <v>760</v>
      </c>
      <c r="J163" s="123" t="s">
        <v>763</v>
      </c>
      <c r="K163" s="123">
        <v>44</v>
      </c>
      <c r="L163" s="126">
        <f t="shared" si="4"/>
        <v>1.8333333333333333</v>
      </c>
      <c r="M163" s="123" t="s">
        <v>764</v>
      </c>
      <c r="N163" s="123">
        <v>24</v>
      </c>
      <c r="O163" s="123">
        <f t="shared" si="5"/>
        <v>0</v>
      </c>
      <c r="P163" s="127" t="s">
        <v>338</v>
      </c>
    </row>
    <row r="164" spans="1:16" s="123" customFormat="1" x14ac:dyDescent="0.25">
      <c r="A164" s="123">
        <v>2016</v>
      </c>
      <c r="B164" s="124">
        <v>2</v>
      </c>
      <c r="C164" s="123" t="s">
        <v>160</v>
      </c>
      <c r="D164" s="123" t="s">
        <v>333</v>
      </c>
      <c r="E164" s="123">
        <v>22106</v>
      </c>
      <c r="F164" s="123">
        <v>24</v>
      </c>
      <c r="G164" s="123">
        <v>23810022106</v>
      </c>
      <c r="H164" s="125" t="s">
        <v>759</v>
      </c>
      <c r="I164" s="123" t="s">
        <v>760</v>
      </c>
      <c r="J164" s="123" t="s">
        <v>765</v>
      </c>
      <c r="K164" s="123">
        <v>38</v>
      </c>
      <c r="L164" s="126">
        <f t="shared" si="4"/>
        <v>1.5833333333333333</v>
      </c>
      <c r="M164" s="123" t="s">
        <v>766</v>
      </c>
      <c r="N164" s="123">
        <v>24</v>
      </c>
      <c r="O164" s="123">
        <f t="shared" si="5"/>
        <v>0</v>
      </c>
      <c r="P164" s="127" t="s">
        <v>338</v>
      </c>
    </row>
    <row r="165" spans="1:16" s="123" customFormat="1" x14ac:dyDescent="0.25">
      <c r="A165" s="123">
        <v>2014</v>
      </c>
      <c r="B165" s="124">
        <v>2</v>
      </c>
      <c r="C165" s="123" t="s">
        <v>160</v>
      </c>
      <c r="D165" s="123" t="s">
        <v>333</v>
      </c>
      <c r="E165" s="123">
        <v>22704</v>
      </c>
      <c r="F165" s="123">
        <v>30</v>
      </c>
      <c r="G165" s="123">
        <v>23810022704</v>
      </c>
      <c r="H165" s="125" t="s">
        <v>767</v>
      </c>
      <c r="I165" s="123" t="s">
        <v>768</v>
      </c>
      <c r="J165" s="123" t="s">
        <v>769</v>
      </c>
      <c r="K165" s="123">
        <v>22</v>
      </c>
      <c r="L165" s="126">
        <f t="shared" si="4"/>
        <v>0.73333333333333328</v>
      </c>
      <c r="M165" s="123" t="s">
        <v>770</v>
      </c>
      <c r="N165" s="123">
        <v>26</v>
      </c>
      <c r="O165" s="123">
        <f t="shared" si="5"/>
        <v>4</v>
      </c>
      <c r="P165" s="127" t="s">
        <v>338</v>
      </c>
    </row>
    <row r="166" spans="1:16" s="123" customFormat="1" x14ac:dyDescent="0.25">
      <c r="A166" s="123">
        <v>2015</v>
      </c>
      <c r="B166" s="124">
        <v>2</v>
      </c>
      <c r="C166" s="123" t="s">
        <v>160</v>
      </c>
      <c r="D166" s="123" t="s">
        <v>333</v>
      </c>
      <c r="E166" s="123">
        <v>22704</v>
      </c>
      <c r="F166" s="123">
        <v>30</v>
      </c>
      <c r="G166" s="123">
        <v>23810022704</v>
      </c>
      <c r="H166" s="125" t="s">
        <v>767</v>
      </c>
      <c r="I166" s="123" t="s">
        <v>768</v>
      </c>
      <c r="J166" s="123" t="s">
        <v>771</v>
      </c>
      <c r="K166" s="123">
        <v>20</v>
      </c>
      <c r="L166" s="126">
        <f t="shared" si="4"/>
        <v>0.66666666666666663</v>
      </c>
      <c r="M166" s="123" t="s">
        <v>772</v>
      </c>
      <c r="N166" s="123">
        <v>25</v>
      </c>
      <c r="O166" s="123">
        <f t="shared" si="5"/>
        <v>5</v>
      </c>
      <c r="P166" s="127" t="s">
        <v>338</v>
      </c>
    </row>
    <row r="167" spans="1:16" s="123" customFormat="1" x14ac:dyDescent="0.25">
      <c r="A167" s="123">
        <v>2016</v>
      </c>
      <c r="B167" s="124">
        <v>2</v>
      </c>
      <c r="C167" s="123" t="s">
        <v>160</v>
      </c>
      <c r="D167" s="123" t="s">
        <v>333</v>
      </c>
      <c r="E167" s="123">
        <v>22704</v>
      </c>
      <c r="F167" s="123">
        <v>24</v>
      </c>
      <c r="G167" s="123">
        <v>23810022704</v>
      </c>
      <c r="H167" s="125" t="s">
        <v>767</v>
      </c>
      <c r="I167" s="123" t="s">
        <v>768</v>
      </c>
      <c r="J167" s="123" t="s">
        <v>773</v>
      </c>
      <c r="K167" s="123">
        <v>14</v>
      </c>
      <c r="L167" s="126">
        <f t="shared" si="4"/>
        <v>0.58333333333333337</v>
      </c>
      <c r="M167" s="123" t="s">
        <v>774</v>
      </c>
      <c r="N167" s="123">
        <v>22</v>
      </c>
      <c r="O167" s="123">
        <f t="shared" si="5"/>
        <v>2</v>
      </c>
      <c r="P167" s="127" t="s">
        <v>338</v>
      </c>
    </row>
    <row r="168" spans="1:16" s="123" customFormat="1" x14ac:dyDescent="0.25">
      <c r="A168" s="123">
        <v>2014</v>
      </c>
      <c r="B168" s="124">
        <v>2</v>
      </c>
      <c r="C168" s="123" t="s">
        <v>160</v>
      </c>
      <c r="D168" s="123" t="s">
        <v>333</v>
      </c>
      <c r="E168" s="123">
        <v>23006</v>
      </c>
      <c r="F168" s="123">
        <v>15</v>
      </c>
      <c r="G168" s="123">
        <v>23810023006</v>
      </c>
      <c r="H168" s="125" t="s">
        <v>775</v>
      </c>
      <c r="I168" s="123" t="s">
        <v>776</v>
      </c>
      <c r="J168" s="123" t="s">
        <v>777</v>
      </c>
      <c r="K168" s="123">
        <v>7</v>
      </c>
      <c r="L168" s="126">
        <f t="shared" si="4"/>
        <v>0.46666666666666667</v>
      </c>
      <c r="M168" s="123" t="s">
        <v>778</v>
      </c>
      <c r="N168" s="123" t="s">
        <v>369</v>
      </c>
      <c r="O168" s="123" t="str">
        <f t="shared" si="5"/>
        <v>-</v>
      </c>
      <c r="P168" s="127" t="s">
        <v>338</v>
      </c>
    </row>
    <row r="169" spans="1:16" s="123" customFormat="1" x14ac:dyDescent="0.25">
      <c r="A169" s="123">
        <v>2015</v>
      </c>
      <c r="B169" s="124">
        <v>2</v>
      </c>
      <c r="C169" s="123" t="s">
        <v>160</v>
      </c>
      <c r="D169" s="123" t="s">
        <v>333</v>
      </c>
      <c r="E169" s="123">
        <v>23006</v>
      </c>
      <c r="F169" s="123">
        <v>15</v>
      </c>
      <c r="G169" s="123">
        <v>23810023006</v>
      </c>
      <c r="H169" s="125" t="s">
        <v>775</v>
      </c>
      <c r="I169" s="123" t="s">
        <v>776</v>
      </c>
      <c r="J169" s="123" t="s">
        <v>779</v>
      </c>
      <c r="K169" s="123">
        <v>5</v>
      </c>
      <c r="L169" s="126">
        <f t="shared" si="4"/>
        <v>0.33333333333333331</v>
      </c>
      <c r="M169" s="123" t="s">
        <v>780</v>
      </c>
      <c r="N169" s="123" t="s">
        <v>369</v>
      </c>
      <c r="O169" s="123" t="str">
        <f t="shared" si="5"/>
        <v>-</v>
      </c>
      <c r="P169" s="127" t="s">
        <v>338</v>
      </c>
    </row>
    <row r="170" spans="1:16" s="123" customFormat="1" x14ac:dyDescent="0.25">
      <c r="A170" s="123">
        <v>2016</v>
      </c>
      <c r="B170" s="124">
        <v>2</v>
      </c>
      <c r="C170" s="123" t="s">
        <v>160</v>
      </c>
      <c r="D170" s="123" t="s">
        <v>333</v>
      </c>
      <c r="E170" s="123">
        <v>23006</v>
      </c>
      <c r="F170" s="123">
        <v>15</v>
      </c>
      <c r="G170" s="123">
        <v>23810023006</v>
      </c>
      <c r="H170" s="125" t="s">
        <v>775</v>
      </c>
      <c r="I170" s="123" t="s">
        <v>776</v>
      </c>
      <c r="J170" s="123" t="s">
        <v>781</v>
      </c>
      <c r="K170" s="123">
        <v>4</v>
      </c>
      <c r="L170" s="126">
        <f t="shared" si="4"/>
        <v>0.26666666666666666</v>
      </c>
      <c r="M170" s="123" t="s">
        <v>782</v>
      </c>
      <c r="N170" s="123">
        <v>8</v>
      </c>
      <c r="O170" s="123">
        <f t="shared" si="5"/>
        <v>7</v>
      </c>
      <c r="P170" s="127" t="s">
        <v>338</v>
      </c>
    </row>
    <row r="171" spans="1:16" s="123" customFormat="1" x14ac:dyDescent="0.25">
      <c r="A171" s="123">
        <v>2014</v>
      </c>
      <c r="B171" s="124">
        <v>2</v>
      </c>
      <c r="C171" s="123" t="s">
        <v>160</v>
      </c>
      <c r="D171" s="123" t="s">
        <v>333</v>
      </c>
      <c r="E171" s="123">
        <v>23203</v>
      </c>
      <c r="F171" s="123">
        <v>15</v>
      </c>
      <c r="G171" s="123">
        <v>23810023203</v>
      </c>
      <c r="H171" s="125" t="s">
        <v>783</v>
      </c>
      <c r="I171" s="123" t="s">
        <v>784</v>
      </c>
      <c r="J171" s="123" t="s">
        <v>785</v>
      </c>
      <c r="K171" s="123">
        <v>21</v>
      </c>
      <c r="L171" s="126">
        <f t="shared" si="4"/>
        <v>1.4</v>
      </c>
      <c r="M171" s="123" t="s">
        <v>786</v>
      </c>
      <c r="N171" s="123">
        <v>13</v>
      </c>
      <c r="O171" s="123">
        <f t="shared" si="5"/>
        <v>2</v>
      </c>
      <c r="P171" s="127" t="s">
        <v>338</v>
      </c>
    </row>
    <row r="172" spans="1:16" s="123" customFormat="1" x14ac:dyDescent="0.25">
      <c r="A172" s="123">
        <v>2015</v>
      </c>
      <c r="B172" s="124">
        <v>2</v>
      </c>
      <c r="C172" s="123" t="s">
        <v>160</v>
      </c>
      <c r="D172" s="123" t="s">
        <v>333</v>
      </c>
      <c r="E172" s="123">
        <v>23203</v>
      </c>
      <c r="F172" s="123">
        <v>15</v>
      </c>
      <c r="G172" s="123">
        <v>23810023203</v>
      </c>
      <c r="H172" s="125" t="s">
        <v>783</v>
      </c>
      <c r="I172" s="123" t="s">
        <v>784</v>
      </c>
      <c r="J172" s="123" t="s">
        <v>787</v>
      </c>
      <c r="K172" s="123">
        <v>27</v>
      </c>
      <c r="L172" s="126">
        <f t="shared" si="4"/>
        <v>1.8</v>
      </c>
      <c r="M172" s="123" t="s">
        <v>788</v>
      </c>
      <c r="N172" s="123">
        <v>13</v>
      </c>
      <c r="O172" s="123">
        <f t="shared" si="5"/>
        <v>2</v>
      </c>
      <c r="P172" s="127" t="s">
        <v>338</v>
      </c>
    </row>
    <row r="173" spans="1:16" s="123" customFormat="1" x14ac:dyDescent="0.25">
      <c r="A173" s="123">
        <v>2016</v>
      </c>
      <c r="B173" s="124">
        <v>2</v>
      </c>
      <c r="C173" s="123" t="s">
        <v>160</v>
      </c>
      <c r="D173" s="123" t="s">
        <v>333</v>
      </c>
      <c r="E173" s="123">
        <v>23203</v>
      </c>
      <c r="F173" s="123">
        <v>15</v>
      </c>
      <c r="G173" s="123">
        <v>23810023203</v>
      </c>
      <c r="H173" s="125" t="s">
        <v>783</v>
      </c>
      <c r="I173" s="123" t="s">
        <v>784</v>
      </c>
      <c r="J173" s="123" t="s">
        <v>789</v>
      </c>
      <c r="K173" s="123">
        <v>17</v>
      </c>
      <c r="L173" s="126">
        <f t="shared" si="4"/>
        <v>1.1333333333333333</v>
      </c>
      <c r="M173" s="123" t="s">
        <v>790</v>
      </c>
      <c r="N173" s="123">
        <v>14</v>
      </c>
      <c r="O173" s="123">
        <f t="shared" si="5"/>
        <v>1</v>
      </c>
      <c r="P173" s="127" t="s">
        <v>338</v>
      </c>
    </row>
    <row r="174" spans="1:16" s="123" customFormat="1" x14ac:dyDescent="0.25">
      <c r="A174" s="123">
        <v>2014</v>
      </c>
      <c r="B174" s="124">
        <v>2</v>
      </c>
      <c r="C174" s="123" t="s">
        <v>160</v>
      </c>
      <c r="D174" s="123" t="s">
        <v>333</v>
      </c>
      <c r="E174" s="123">
        <v>23304</v>
      </c>
      <c r="F174" s="123">
        <v>15</v>
      </c>
      <c r="G174" s="123">
        <v>23810023304</v>
      </c>
      <c r="H174" s="125" t="s">
        <v>791</v>
      </c>
      <c r="I174" s="123" t="s">
        <v>792</v>
      </c>
      <c r="J174" s="123" t="s">
        <v>793</v>
      </c>
      <c r="K174" s="123">
        <v>21</v>
      </c>
      <c r="L174" s="126">
        <f t="shared" si="4"/>
        <v>1.4</v>
      </c>
      <c r="M174" s="123" t="s">
        <v>794</v>
      </c>
      <c r="N174" s="123">
        <v>16</v>
      </c>
      <c r="O174" s="123">
        <f t="shared" si="5"/>
        <v>-1</v>
      </c>
      <c r="P174" s="127" t="s">
        <v>338</v>
      </c>
    </row>
    <row r="175" spans="1:16" s="123" customFormat="1" x14ac:dyDescent="0.25">
      <c r="A175" s="123">
        <v>2015</v>
      </c>
      <c r="B175" s="124">
        <v>2</v>
      </c>
      <c r="C175" s="123" t="s">
        <v>160</v>
      </c>
      <c r="D175" s="123" t="s">
        <v>333</v>
      </c>
      <c r="E175" s="123">
        <v>23304</v>
      </c>
      <c r="F175" s="123">
        <v>15</v>
      </c>
      <c r="G175" s="123">
        <v>23810023304</v>
      </c>
      <c r="H175" s="125" t="s">
        <v>791</v>
      </c>
      <c r="I175" s="123" t="s">
        <v>792</v>
      </c>
      <c r="J175" s="123" t="s">
        <v>795</v>
      </c>
      <c r="K175" s="123">
        <v>8</v>
      </c>
      <c r="L175" s="126">
        <f t="shared" si="4"/>
        <v>0.53333333333333333</v>
      </c>
      <c r="M175" s="123" t="s">
        <v>796</v>
      </c>
      <c r="N175" s="123">
        <v>14</v>
      </c>
      <c r="O175" s="123">
        <f t="shared" si="5"/>
        <v>1</v>
      </c>
      <c r="P175" s="127" t="s">
        <v>338</v>
      </c>
    </row>
    <row r="176" spans="1:16" s="123" customFormat="1" x14ac:dyDescent="0.25">
      <c r="A176" s="123">
        <v>2016</v>
      </c>
      <c r="B176" s="124">
        <v>2</v>
      </c>
      <c r="C176" s="123" t="s">
        <v>160</v>
      </c>
      <c r="D176" s="123" t="s">
        <v>333</v>
      </c>
      <c r="E176" s="123">
        <v>23304</v>
      </c>
      <c r="F176" s="123">
        <v>15</v>
      </c>
      <c r="G176" s="123">
        <v>23810023304</v>
      </c>
      <c r="H176" s="125" t="s">
        <v>791</v>
      </c>
      <c r="I176" s="123" t="s">
        <v>792</v>
      </c>
      <c r="J176" s="123" t="s">
        <v>797</v>
      </c>
      <c r="K176" s="123">
        <v>15</v>
      </c>
      <c r="L176" s="126">
        <f t="shared" si="4"/>
        <v>1</v>
      </c>
      <c r="M176" s="123" t="s">
        <v>798</v>
      </c>
      <c r="N176" s="123">
        <v>13</v>
      </c>
      <c r="O176" s="123">
        <f t="shared" si="5"/>
        <v>2</v>
      </c>
      <c r="P176" s="127" t="s">
        <v>338</v>
      </c>
    </row>
    <row r="177" spans="1:16" s="123" customFormat="1" x14ac:dyDescent="0.25">
      <c r="A177" s="123">
        <v>2014</v>
      </c>
      <c r="B177" s="124">
        <v>2</v>
      </c>
      <c r="C177" s="123" t="s">
        <v>160</v>
      </c>
      <c r="D177" s="123" t="s">
        <v>333</v>
      </c>
      <c r="E177" s="123">
        <v>23405</v>
      </c>
      <c r="F177" s="123">
        <v>15</v>
      </c>
      <c r="G177" s="123">
        <v>23810023405</v>
      </c>
      <c r="H177" s="125" t="s">
        <v>799</v>
      </c>
      <c r="I177" s="123" t="s">
        <v>800</v>
      </c>
      <c r="J177" s="123" t="s">
        <v>801</v>
      </c>
      <c r="K177" s="123">
        <v>6</v>
      </c>
      <c r="L177" s="126">
        <f t="shared" si="4"/>
        <v>0.4</v>
      </c>
      <c r="M177" s="123" t="s">
        <v>802</v>
      </c>
      <c r="N177" s="123">
        <v>9</v>
      </c>
      <c r="O177" s="123">
        <f t="shared" si="5"/>
        <v>6</v>
      </c>
      <c r="P177" s="127" t="s">
        <v>338</v>
      </c>
    </row>
    <row r="178" spans="1:16" s="123" customFormat="1" x14ac:dyDescent="0.25">
      <c r="A178" s="123">
        <v>2015</v>
      </c>
      <c r="B178" s="124">
        <v>2</v>
      </c>
      <c r="C178" s="123" t="s">
        <v>160</v>
      </c>
      <c r="D178" s="123" t="s">
        <v>333</v>
      </c>
      <c r="E178" s="123">
        <v>23405</v>
      </c>
      <c r="F178" s="123">
        <v>15</v>
      </c>
      <c r="G178" s="123">
        <v>23810023405</v>
      </c>
      <c r="H178" s="125" t="s">
        <v>799</v>
      </c>
      <c r="I178" s="123" t="s">
        <v>800</v>
      </c>
      <c r="J178" s="123" t="s">
        <v>803</v>
      </c>
      <c r="K178" s="123">
        <v>10</v>
      </c>
      <c r="L178" s="126">
        <f t="shared" si="4"/>
        <v>0.66666666666666663</v>
      </c>
      <c r="M178" s="123" t="s">
        <v>804</v>
      </c>
      <c r="N178" s="123">
        <v>12</v>
      </c>
      <c r="O178" s="123">
        <f t="shared" si="5"/>
        <v>3</v>
      </c>
      <c r="P178" s="127" t="s">
        <v>338</v>
      </c>
    </row>
    <row r="179" spans="1:16" s="123" customFormat="1" x14ac:dyDescent="0.25">
      <c r="A179" s="123">
        <v>2016</v>
      </c>
      <c r="B179" s="124">
        <v>2</v>
      </c>
      <c r="C179" s="123" t="s">
        <v>160</v>
      </c>
      <c r="D179" s="123" t="s">
        <v>333</v>
      </c>
      <c r="E179" s="123">
        <v>23405</v>
      </c>
      <c r="F179" s="123">
        <v>15</v>
      </c>
      <c r="G179" s="123">
        <v>23810023405</v>
      </c>
      <c r="H179" s="125" t="s">
        <v>799</v>
      </c>
      <c r="I179" s="123" t="s">
        <v>800</v>
      </c>
      <c r="J179" s="123" t="s">
        <v>805</v>
      </c>
      <c r="K179" s="123">
        <v>7</v>
      </c>
      <c r="L179" s="126">
        <f t="shared" si="4"/>
        <v>0.46666666666666667</v>
      </c>
      <c r="M179" s="123" t="s">
        <v>806</v>
      </c>
      <c r="N179" s="123">
        <v>14</v>
      </c>
      <c r="O179" s="123">
        <f t="shared" si="5"/>
        <v>1</v>
      </c>
      <c r="P179" s="127" t="s">
        <v>338</v>
      </c>
    </row>
    <row r="180" spans="1:16" s="123" customFormat="1" x14ac:dyDescent="0.25">
      <c r="A180" s="123">
        <v>2014</v>
      </c>
      <c r="B180" s="124">
        <v>2</v>
      </c>
      <c r="C180" s="123" t="s">
        <v>160</v>
      </c>
      <c r="D180" s="123" t="s">
        <v>333</v>
      </c>
      <c r="E180" s="123">
        <v>25510</v>
      </c>
      <c r="F180" s="123">
        <v>15</v>
      </c>
      <c r="G180" s="123">
        <v>23810025510</v>
      </c>
      <c r="H180" s="125" t="s">
        <v>596</v>
      </c>
      <c r="I180" s="123" t="s">
        <v>597</v>
      </c>
      <c r="J180" s="123" t="s">
        <v>807</v>
      </c>
      <c r="K180" s="123">
        <v>10</v>
      </c>
      <c r="L180" s="126">
        <f t="shared" si="4"/>
        <v>0.66666666666666663</v>
      </c>
      <c r="M180" s="123" t="s">
        <v>808</v>
      </c>
      <c r="N180" s="123" t="s">
        <v>369</v>
      </c>
      <c r="O180" s="123" t="str">
        <f t="shared" si="5"/>
        <v>-</v>
      </c>
      <c r="P180" s="127" t="s">
        <v>338</v>
      </c>
    </row>
    <row r="181" spans="1:16" s="123" customFormat="1" x14ac:dyDescent="0.25">
      <c r="A181" s="123">
        <v>2015</v>
      </c>
      <c r="B181" s="124">
        <v>2</v>
      </c>
      <c r="C181" s="123" t="s">
        <v>160</v>
      </c>
      <c r="D181" s="123" t="s">
        <v>333</v>
      </c>
      <c r="E181" s="123">
        <v>25510</v>
      </c>
      <c r="F181" s="123">
        <v>15</v>
      </c>
      <c r="G181" s="123">
        <v>23810025510</v>
      </c>
      <c r="H181" s="125" t="s">
        <v>596</v>
      </c>
      <c r="I181" s="123" t="s">
        <v>597</v>
      </c>
      <c r="J181" s="123" t="s">
        <v>809</v>
      </c>
      <c r="K181" s="123">
        <v>10</v>
      </c>
      <c r="L181" s="126">
        <f t="shared" si="4"/>
        <v>0.66666666666666663</v>
      </c>
      <c r="M181" s="123" t="s">
        <v>810</v>
      </c>
      <c r="N181" s="123" t="s">
        <v>369</v>
      </c>
      <c r="O181" s="123" t="str">
        <f t="shared" si="5"/>
        <v>-</v>
      </c>
      <c r="P181" s="127" t="s">
        <v>338</v>
      </c>
    </row>
    <row r="182" spans="1:16" s="123" customFormat="1" x14ac:dyDescent="0.25">
      <c r="A182" s="123">
        <v>2016</v>
      </c>
      <c r="B182" s="124">
        <v>2</v>
      </c>
      <c r="C182" s="123" t="s">
        <v>160</v>
      </c>
      <c r="D182" s="123" t="s">
        <v>333</v>
      </c>
      <c r="E182" s="123">
        <v>25510</v>
      </c>
      <c r="F182" s="123">
        <v>15</v>
      </c>
      <c r="G182" s="123">
        <v>23810025510</v>
      </c>
      <c r="H182" s="125" t="s">
        <v>596</v>
      </c>
      <c r="I182" s="123" t="s">
        <v>597</v>
      </c>
      <c r="J182" s="123" t="s">
        <v>811</v>
      </c>
      <c r="K182" s="123">
        <v>12</v>
      </c>
      <c r="L182" s="126">
        <f t="shared" si="4"/>
        <v>0.8</v>
      </c>
      <c r="M182" s="123" t="s">
        <v>812</v>
      </c>
      <c r="N182" s="123">
        <v>14</v>
      </c>
      <c r="O182" s="123">
        <f t="shared" si="5"/>
        <v>1</v>
      </c>
      <c r="P182" s="127" t="s">
        <v>338</v>
      </c>
    </row>
    <row r="183" spans="1:16" s="123" customFormat="1" x14ac:dyDescent="0.25">
      <c r="A183" s="123">
        <v>2014</v>
      </c>
      <c r="B183" s="124">
        <v>2</v>
      </c>
      <c r="C183" s="123" t="s">
        <v>160</v>
      </c>
      <c r="D183" s="123" t="s">
        <v>333</v>
      </c>
      <c r="E183" s="123">
        <v>33403</v>
      </c>
      <c r="F183" s="123">
        <v>24</v>
      </c>
      <c r="G183" s="123">
        <v>23810033403</v>
      </c>
      <c r="H183" s="125" t="s">
        <v>813</v>
      </c>
      <c r="I183" s="123" t="s">
        <v>814</v>
      </c>
      <c r="J183" s="123" t="s">
        <v>815</v>
      </c>
      <c r="K183" s="123">
        <v>25</v>
      </c>
      <c r="L183" s="126">
        <f t="shared" si="4"/>
        <v>1.0416666666666667</v>
      </c>
      <c r="M183" s="123" t="s">
        <v>816</v>
      </c>
      <c r="N183" s="123">
        <v>22</v>
      </c>
      <c r="O183" s="123">
        <f t="shared" si="5"/>
        <v>2</v>
      </c>
      <c r="P183" s="127" t="s">
        <v>338</v>
      </c>
    </row>
    <row r="184" spans="1:16" s="123" customFormat="1" x14ac:dyDescent="0.25">
      <c r="A184" s="123">
        <v>2015</v>
      </c>
      <c r="B184" s="124">
        <v>2</v>
      </c>
      <c r="C184" s="123" t="s">
        <v>160</v>
      </c>
      <c r="D184" s="123" t="s">
        <v>333</v>
      </c>
      <c r="E184" s="123">
        <v>33403</v>
      </c>
      <c r="F184" s="123">
        <v>24</v>
      </c>
      <c r="G184" s="123">
        <v>23810033403</v>
      </c>
      <c r="H184" s="125" t="s">
        <v>813</v>
      </c>
      <c r="I184" s="123" t="s">
        <v>814</v>
      </c>
      <c r="J184" s="123" t="s">
        <v>817</v>
      </c>
      <c r="K184" s="123">
        <v>21</v>
      </c>
      <c r="L184" s="126">
        <f t="shared" si="4"/>
        <v>0.875</v>
      </c>
      <c r="M184" s="123" t="s">
        <v>818</v>
      </c>
      <c r="N184" s="123">
        <v>23</v>
      </c>
      <c r="O184" s="123">
        <f t="shared" si="5"/>
        <v>1</v>
      </c>
      <c r="P184" s="127" t="s">
        <v>338</v>
      </c>
    </row>
    <row r="185" spans="1:16" s="123" customFormat="1" x14ac:dyDescent="0.25">
      <c r="A185" s="123">
        <v>2016</v>
      </c>
      <c r="B185" s="124">
        <v>2</v>
      </c>
      <c r="C185" s="123" t="s">
        <v>160</v>
      </c>
      <c r="D185" s="123" t="s">
        <v>333</v>
      </c>
      <c r="E185" s="123">
        <v>33403</v>
      </c>
      <c r="F185" s="123">
        <v>24</v>
      </c>
      <c r="G185" s="123">
        <v>23810033403</v>
      </c>
      <c r="H185" s="125" t="s">
        <v>813</v>
      </c>
      <c r="I185" s="123" t="s">
        <v>814</v>
      </c>
      <c r="J185" s="123" t="s">
        <v>819</v>
      </c>
      <c r="K185" s="123">
        <v>31</v>
      </c>
      <c r="L185" s="126">
        <f t="shared" si="4"/>
        <v>1.2916666666666667</v>
      </c>
      <c r="M185" s="123" t="s">
        <v>820</v>
      </c>
      <c r="N185" s="123">
        <v>24</v>
      </c>
      <c r="O185" s="123">
        <f t="shared" si="5"/>
        <v>0</v>
      </c>
      <c r="P185" s="127" t="s">
        <v>338</v>
      </c>
    </row>
    <row r="186" spans="1:16" s="123" customFormat="1" x14ac:dyDescent="0.25">
      <c r="A186" s="123">
        <v>2014</v>
      </c>
      <c r="B186" s="124">
        <v>2</v>
      </c>
      <c r="C186" s="123" t="s">
        <v>160</v>
      </c>
      <c r="D186" s="123" t="s">
        <v>401</v>
      </c>
      <c r="E186" s="123">
        <v>22136</v>
      </c>
      <c r="F186" s="123">
        <v>15</v>
      </c>
      <c r="G186" s="123">
        <v>23210022136</v>
      </c>
      <c r="H186" s="125" t="s">
        <v>821</v>
      </c>
      <c r="I186" s="123" t="s">
        <v>822</v>
      </c>
      <c r="J186" s="123" t="s">
        <v>823</v>
      </c>
      <c r="K186" s="123">
        <v>89</v>
      </c>
      <c r="L186" s="126">
        <f t="shared" si="4"/>
        <v>5.9333333333333336</v>
      </c>
      <c r="M186" s="123" t="s">
        <v>824</v>
      </c>
      <c r="N186" s="123">
        <v>16</v>
      </c>
      <c r="O186" s="123">
        <f t="shared" si="5"/>
        <v>-1</v>
      </c>
      <c r="P186" s="127" t="s">
        <v>338</v>
      </c>
    </row>
    <row r="187" spans="1:16" s="123" customFormat="1" x14ac:dyDescent="0.25">
      <c r="A187" s="123">
        <v>2015</v>
      </c>
      <c r="B187" s="124">
        <v>2</v>
      </c>
      <c r="C187" s="123" t="s">
        <v>160</v>
      </c>
      <c r="D187" s="123" t="s">
        <v>401</v>
      </c>
      <c r="E187" s="123">
        <v>22136</v>
      </c>
      <c r="F187" s="123">
        <v>12</v>
      </c>
      <c r="G187" s="123">
        <v>23210022136</v>
      </c>
      <c r="H187" s="125" t="s">
        <v>821</v>
      </c>
      <c r="I187" s="123" t="s">
        <v>822</v>
      </c>
      <c r="J187" s="123" t="s">
        <v>825</v>
      </c>
      <c r="K187" s="123">
        <v>75</v>
      </c>
      <c r="L187" s="126">
        <f t="shared" si="4"/>
        <v>6.25</v>
      </c>
      <c r="M187" s="123" t="s">
        <v>826</v>
      </c>
      <c r="N187" s="123">
        <v>15</v>
      </c>
      <c r="O187" s="123">
        <f t="shared" si="5"/>
        <v>-3</v>
      </c>
      <c r="P187" s="127" t="s">
        <v>338</v>
      </c>
    </row>
    <row r="188" spans="1:16" s="123" customFormat="1" x14ac:dyDescent="0.25">
      <c r="A188" s="123">
        <v>2016</v>
      </c>
      <c r="B188" s="124">
        <v>2</v>
      </c>
      <c r="C188" s="123" t="s">
        <v>160</v>
      </c>
      <c r="D188" s="123" t="s">
        <v>401</v>
      </c>
      <c r="E188" s="123">
        <v>22136</v>
      </c>
      <c r="F188" s="123">
        <v>14</v>
      </c>
      <c r="G188" s="123">
        <v>23210022136</v>
      </c>
      <c r="H188" s="125" t="s">
        <v>821</v>
      </c>
      <c r="I188" s="123" t="s">
        <v>822</v>
      </c>
      <c r="J188" s="123" t="s">
        <v>827</v>
      </c>
      <c r="K188" s="123">
        <v>78</v>
      </c>
      <c r="L188" s="126">
        <f t="shared" si="4"/>
        <v>5.5714285714285712</v>
      </c>
      <c r="M188" s="123" t="s">
        <v>828</v>
      </c>
      <c r="N188" s="123">
        <v>14</v>
      </c>
      <c r="O188" s="123">
        <f t="shared" si="5"/>
        <v>0</v>
      </c>
      <c r="P188" s="127" t="s">
        <v>338</v>
      </c>
    </row>
    <row r="189" spans="1:16" s="123" customFormat="1" x14ac:dyDescent="0.25">
      <c r="A189" s="123">
        <v>2014</v>
      </c>
      <c r="B189" s="124">
        <v>2</v>
      </c>
      <c r="C189" s="123" t="s">
        <v>160</v>
      </c>
      <c r="D189" s="123" t="s">
        <v>401</v>
      </c>
      <c r="E189" s="123">
        <v>23217</v>
      </c>
      <c r="F189" s="123">
        <v>15</v>
      </c>
      <c r="G189" s="123">
        <v>23210023217</v>
      </c>
      <c r="H189" s="125" t="s">
        <v>829</v>
      </c>
      <c r="I189" s="123" t="s">
        <v>830</v>
      </c>
      <c r="J189" s="123" t="s">
        <v>831</v>
      </c>
      <c r="K189" s="123">
        <v>38</v>
      </c>
      <c r="L189" s="126">
        <f t="shared" si="4"/>
        <v>2.5333333333333332</v>
      </c>
      <c r="M189" s="123" t="s">
        <v>832</v>
      </c>
      <c r="N189" s="123">
        <v>15</v>
      </c>
      <c r="O189" s="123">
        <f t="shared" si="5"/>
        <v>0</v>
      </c>
      <c r="P189" s="127" t="s">
        <v>338</v>
      </c>
    </row>
    <row r="190" spans="1:16" s="123" customFormat="1" x14ac:dyDescent="0.25">
      <c r="A190" s="123">
        <v>2015</v>
      </c>
      <c r="B190" s="124">
        <v>2</v>
      </c>
      <c r="C190" s="123" t="s">
        <v>160</v>
      </c>
      <c r="D190" s="123" t="s">
        <v>401</v>
      </c>
      <c r="E190" s="123">
        <v>23217</v>
      </c>
      <c r="F190" s="123">
        <v>15</v>
      </c>
      <c r="G190" s="123">
        <v>23210023217</v>
      </c>
      <c r="H190" s="125" t="s">
        <v>829</v>
      </c>
      <c r="I190" s="123" t="s">
        <v>830</v>
      </c>
      <c r="J190" s="123" t="s">
        <v>833</v>
      </c>
      <c r="K190" s="123">
        <v>31</v>
      </c>
      <c r="L190" s="126">
        <f t="shared" si="4"/>
        <v>2.0666666666666669</v>
      </c>
      <c r="M190" s="123" t="s">
        <v>834</v>
      </c>
      <c r="N190" s="123">
        <v>14</v>
      </c>
      <c r="O190" s="123">
        <f t="shared" si="5"/>
        <v>1</v>
      </c>
      <c r="P190" s="127" t="s">
        <v>338</v>
      </c>
    </row>
    <row r="191" spans="1:16" s="123" customFormat="1" x14ac:dyDescent="0.25">
      <c r="A191" s="123">
        <v>2016</v>
      </c>
      <c r="B191" s="124">
        <v>2</v>
      </c>
      <c r="C191" s="123" t="s">
        <v>160</v>
      </c>
      <c r="D191" s="123" t="s">
        <v>401</v>
      </c>
      <c r="E191" s="123">
        <v>23217</v>
      </c>
      <c r="F191" s="123">
        <v>15</v>
      </c>
      <c r="G191" s="123">
        <v>23210023217</v>
      </c>
      <c r="H191" s="125" t="s">
        <v>829</v>
      </c>
      <c r="I191" s="123" t="s">
        <v>830</v>
      </c>
      <c r="J191" s="123" t="s">
        <v>835</v>
      </c>
      <c r="K191" s="123">
        <v>40</v>
      </c>
      <c r="L191" s="126">
        <f t="shared" si="4"/>
        <v>2.6666666666666665</v>
      </c>
      <c r="M191" s="123" t="s">
        <v>836</v>
      </c>
      <c r="N191" s="123">
        <v>13</v>
      </c>
      <c r="O191" s="123">
        <f t="shared" si="5"/>
        <v>2</v>
      </c>
      <c r="P191" s="127" t="s">
        <v>338</v>
      </c>
    </row>
    <row r="192" spans="1:16" s="123" customFormat="1" x14ac:dyDescent="0.25">
      <c r="A192" s="123">
        <v>2014</v>
      </c>
      <c r="B192" s="124">
        <v>2</v>
      </c>
      <c r="C192" s="123" t="s">
        <v>160</v>
      </c>
      <c r="D192" s="123" t="s">
        <v>401</v>
      </c>
      <c r="E192" s="123">
        <v>23302</v>
      </c>
      <c r="F192" s="123">
        <v>15</v>
      </c>
      <c r="G192" s="123">
        <v>23210023302</v>
      </c>
      <c r="H192" s="125" t="s">
        <v>837</v>
      </c>
      <c r="I192" s="123" t="s">
        <v>838</v>
      </c>
      <c r="J192" s="123" t="s">
        <v>839</v>
      </c>
      <c r="K192" s="123">
        <v>8</v>
      </c>
      <c r="L192" s="126">
        <f t="shared" si="4"/>
        <v>0.53333333333333333</v>
      </c>
      <c r="M192" s="123" t="s">
        <v>840</v>
      </c>
      <c r="N192" s="123">
        <v>16</v>
      </c>
      <c r="O192" s="123">
        <f t="shared" si="5"/>
        <v>-1</v>
      </c>
      <c r="P192" s="127" t="s">
        <v>338</v>
      </c>
    </row>
    <row r="193" spans="1:16" s="123" customFormat="1" x14ac:dyDescent="0.25">
      <c r="A193" s="123">
        <v>2015</v>
      </c>
      <c r="B193" s="124">
        <v>2</v>
      </c>
      <c r="C193" s="123" t="s">
        <v>160</v>
      </c>
      <c r="D193" s="123" t="s">
        <v>401</v>
      </c>
      <c r="E193" s="123">
        <v>23302</v>
      </c>
      <c r="F193" s="123">
        <v>15</v>
      </c>
      <c r="G193" s="123">
        <v>23210023302</v>
      </c>
      <c r="H193" s="125" t="s">
        <v>837</v>
      </c>
      <c r="I193" s="123" t="s">
        <v>838</v>
      </c>
      <c r="J193" s="123" t="s">
        <v>841</v>
      </c>
      <c r="K193" s="123">
        <v>9</v>
      </c>
      <c r="L193" s="126">
        <f t="shared" si="4"/>
        <v>0.6</v>
      </c>
      <c r="M193" s="123" t="s">
        <v>842</v>
      </c>
      <c r="N193" s="123">
        <v>16</v>
      </c>
      <c r="O193" s="123">
        <f t="shared" si="5"/>
        <v>-1</v>
      </c>
      <c r="P193" s="127" t="s">
        <v>338</v>
      </c>
    </row>
    <row r="194" spans="1:16" s="123" customFormat="1" x14ac:dyDescent="0.25">
      <c r="A194" s="123">
        <v>2016</v>
      </c>
      <c r="B194" s="124">
        <v>2</v>
      </c>
      <c r="C194" s="123" t="s">
        <v>160</v>
      </c>
      <c r="D194" s="123" t="s">
        <v>401</v>
      </c>
      <c r="E194" s="123">
        <v>23302</v>
      </c>
      <c r="F194" s="123">
        <v>15</v>
      </c>
      <c r="G194" s="123">
        <v>23210023302</v>
      </c>
      <c r="H194" s="125" t="s">
        <v>837</v>
      </c>
      <c r="I194" s="123" t="s">
        <v>838</v>
      </c>
      <c r="J194" s="123" t="s">
        <v>843</v>
      </c>
      <c r="K194" s="123">
        <v>10</v>
      </c>
      <c r="L194" s="126">
        <f t="shared" si="4"/>
        <v>0.66666666666666663</v>
      </c>
      <c r="M194" s="123" t="s">
        <v>844</v>
      </c>
      <c r="N194" s="123">
        <v>15</v>
      </c>
      <c r="O194" s="123">
        <f t="shared" si="5"/>
        <v>0</v>
      </c>
      <c r="P194" s="127" t="s">
        <v>338</v>
      </c>
    </row>
    <row r="195" spans="1:16" s="123" customFormat="1" x14ac:dyDescent="0.25">
      <c r="A195" s="123">
        <v>2014</v>
      </c>
      <c r="B195" s="124">
        <v>2</v>
      </c>
      <c r="C195" s="123" t="s">
        <v>160</v>
      </c>
      <c r="D195" s="123" t="s">
        <v>401</v>
      </c>
      <c r="E195" s="123">
        <v>23317</v>
      </c>
      <c r="F195" s="123">
        <v>15</v>
      </c>
      <c r="G195" s="123">
        <v>23210023317</v>
      </c>
      <c r="H195" s="125" t="s">
        <v>845</v>
      </c>
      <c r="I195" s="123" t="s">
        <v>846</v>
      </c>
      <c r="J195" s="123" t="s">
        <v>847</v>
      </c>
      <c r="K195" s="123">
        <v>21</v>
      </c>
      <c r="L195" s="126">
        <f t="shared" ref="L195:L258" si="6">IFERROR(K195/F195,"")</f>
        <v>1.4</v>
      </c>
      <c r="M195" s="123" t="s">
        <v>848</v>
      </c>
      <c r="N195" s="123">
        <v>14</v>
      </c>
      <c r="O195" s="123">
        <f t="shared" ref="O195:O258" si="7">IFERROR(F195-N195,"-")</f>
        <v>1</v>
      </c>
      <c r="P195" s="127" t="s">
        <v>338</v>
      </c>
    </row>
    <row r="196" spans="1:16" s="123" customFormat="1" x14ac:dyDescent="0.25">
      <c r="A196" s="123">
        <v>2015</v>
      </c>
      <c r="B196" s="124">
        <v>2</v>
      </c>
      <c r="C196" s="123" t="s">
        <v>160</v>
      </c>
      <c r="D196" s="123" t="s">
        <v>401</v>
      </c>
      <c r="E196" s="123">
        <v>23317</v>
      </c>
      <c r="F196" s="123">
        <v>15</v>
      </c>
      <c r="G196" s="123">
        <v>23210023317</v>
      </c>
      <c r="H196" s="125" t="s">
        <v>845</v>
      </c>
      <c r="I196" s="123" t="s">
        <v>846</v>
      </c>
      <c r="J196" s="123" t="s">
        <v>849</v>
      </c>
      <c r="K196" s="123">
        <v>18</v>
      </c>
      <c r="L196" s="126">
        <f t="shared" si="6"/>
        <v>1.2</v>
      </c>
      <c r="M196" s="123" t="s">
        <v>850</v>
      </c>
      <c r="N196" s="123">
        <v>11</v>
      </c>
      <c r="O196" s="123">
        <f t="shared" si="7"/>
        <v>4</v>
      </c>
      <c r="P196" s="127" t="s">
        <v>338</v>
      </c>
    </row>
    <row r="197" spans="1:16" s="123" customFormat="1" x14ac:dyDescent="0.25">
      <c r="A197" s="123">
        <v>2016</v>
      </c>
      <c r="B197" s="124">
        <v>2</v>
      </c>
      <c r="C197" s="123" t="s">
        <v>160</v>
      </c>
      <c r="D197" s="123" t="s">
        <v>401</v>
      </c>
      <c r="E197" s="123">
        <v>23317</v>
      </c>
      <c r="F197" s="123">
        <v>15</v>
      </c>
      <c r="G197" s="123">
        <v>23210023317</v>
      </c>
      <c r="H197" s="125" t="s">
        <v>845</v>
      </c>
      <c r="I197" s="123" t="s">
        <v>846</v>
      </c>
      <c r="J197" s="123" t="s">
        <v>851</v>
      </c>
      <c r="K197" s="123">
        <v>19</v>
      </c>
      <c r="L197" s="126">
        <f t="shared" si="6"/>
        <v>1.2666666666666666</v>
      </c>
      <c r="M197" s="123" t="s">
        <v>852</v>
      </c>
      <c r="N197" s="123">
        <v>15</v>
      </c>
      <c r="O197" s="123">
        <f t="shared" si="7"/>
        <v>0</v>
      </c>
      <c r="P197" s="127" t="s">
        <v>338</v>
      </c>
    </row>
    <row r="198" spans="1:16" s="123" customFormat="1" x14ac:dyDescent="0.25">
      <c r="A198" s="123">
        <v>2014</v>
      </c>
      <c r="B198" s="124">
        <v>2</v>
      </c>
      <c r="C198" s="123" t="s">
        <v>160</v>
      </c>
      <c r="D198" s="123" t="s">
        <v>401</v>
      </c>
      <c r="E198" s="123">
        <v>23319</v>
      </c>
      <c r="F198" s="123">
        <v>15</v>
      </c>
      <c r="G198" s="123">
        <v>23210023319</v>
      </c>
      <c r="H198" s="125" t="s">
        <v>853</v>
      </c>
      <c r="I198" s="123" t="s">
        <v>854</v>
      </c>
      <c r="J198" s="123" t="s">
        <v>855</v>
      </c>
      <c r="K198" s="123">
        <v>26</v>
      </c>
      <c r="L198" s="126">
        <f t="shared" si="6"/>
        <v>1.7333333333333334</v>
      </c>
      <c r="M198" s="123" t="s">
        <v>856</v>
      </c>
      <c r="N198" s="123">
        <v>17</v>
      </c>
      <c r="O198" s="123">
        <f t="shared" si="7"/>
        <v>-2</v>
      </c>
      <c r="P198" s="127" t="s">
        <v>338</v>
      </c>
    </row>
    <row r="199" spans="1:16" s="123" customFormat="1" x14ac:dyDescent="0.25">
      <c r="A199" s="123">
        <v>2015</v>
      </c>
      <c r="B199" s="124">
        <v>2</v>
      </c>
      <c r="C199" s="123" t="s">
        <v>160</v>
      </c>
      <c r="D199" s="123" t="s">
        <v>401</v>
      </c>
      <c r="E199" s="123">
        <v>23319</v>
      </c>
      <c r="F199" s="123">
        <v>15</v>
      </c>
      <c r="G199" s="123">
        <v>23210023319</v>
      </c>
      <c r="H199" s="125" t="s">
        <v>853</v>
      </c>
      <c r="I199" s="123" t="s">
        <v>854</v>
      </c>
      <c r="J199" s="123" t="s">
        <v>857</v>
      </c>
      <c r="K199" s="123">
        <v>31</v>
      </c>
      <c r="L199" s="126">
        <f t="shared" si="6"/>
        <v>2.0666666666666669</v>
      </c>
      <c r="M199" s="123" t="s">
        <v>858</v>
      </c>
      <c r="N199" s="123">
        <v>16</v>
      </c>
      <c r="O199" s="123">
        <f t="shared" si="7"/>
        <v>-1</v>
      </c>
      <c r="P199" s="127" t="s">
        <v>338</v>
      </c>
    </row>
    <row r="200" spans="1:16" s="123" customFormat="1" x14ac:dyDescent="0.25">
      <c r="A200" s="123">
        <v>2016</v>
      </c>
      <c r="B200" s="124">
        <v>2</v>
      </c>
      <c r="C200" s="123" t="s">
        <v>160</v>
      </c>
      <c r="D200" s="123" t="s">
        <v>401</v>
      </c>
      <c r="E200" s="123">
        <v>23319</v>
      </c>
      <c r="F200" s="123">
        <v>15</v>
      </c>
      <c r="G200" s="123">
        <v>23210023319</v>
      </c>
      <c r="H200" s="125" t="s">
        <v>853</v>
      </c>
      <c r="I200" s="123" t="s">
        <v>854</v>
      </c>
      <c r="J200" s="123" t="s">
        <v>859</v>
      </c>
      <c r="K200" s="123">
        <v>18</v>
      </c>
      <c r="L200" s="126">
        <f t="shared" si="6"/>
        <v>1.2</v>
      </c>
      <c r="M200" s="123" t="s">
        <v>860</v>
      </c>
      <c r="N200" s="123">
        <v>14</v>
      </c>
      <c r="O200" s="123">
        <f t="shared" si="7"/>
        <v>1</v>
      </c>
      <c r="P200" s="127" t="s">
        <v>338</v>
      </c>
    </row>
    <row r="201" spans="1:16" s="123" customFormat="1" x14ac:dyDescent="0.25">
      <c r="A201" s="123">
        <v>2014</v>
      </c>
      <c r="B201" s="124">
        <v>2</v>
      </c>
      <c r="C201" s="123" t="s">
        <v>160</v>
      </c>
      <c r="D201" s="123" t="s">
        <v>401</v>
      </c>
      <c r="E201" s="123">
        <v>23442</v>
      </c>
      <c r="F201" s="123">
        <v>15</v>
      </c>
      <c r="G201" s="123">
        <v>23210023442</v>
      </c>
      <c r="H201" s="125" t="s">
        <v>861</v>
      </c>
      <c r="I201" s="123" t="s">
        <v>862</v>
      </c>
      <c r="J201" s="123" t="s">
        <v>863</v>
      </c>
      <c r="K201" s="123">
        <v>12</v>
      </c>
      <c r="L201" s="126">
        <f t="shared" si="6"/>
        <v>0.8</v>
      </c>
      <c r="M201" s="123" t="s">
        <v>864</v>
      </c>
      <c r="N201" s="123" t="s">
        <v>369</v>
      </c>
      <c r="O201" s="123" t="str">
        <f t="shared" si="7"/>
        <v>-</v>
      </c>
      <c r="P201" s="127" t="s">
        <v>338</v>
      </c>
    </row>
    <row r="202" spans="1:16" s="123" customFormat="1" x14ac:dyDescent="0.25">
      <c r="A202" s="123">
        <v>2015</v>
      </c>
      <c r="B202" s="124">
        <v>2</v>
      </c>
      <c r="C202" s="123" t="s">
        <v>160</v>
      </c>
      <c r="D202" s="123" t="s">
        <v>401</v>
      </c>
      <c r="E202" s="123">
        <v>23442</v>
      </c>
      <c r="F202" s="123">
        <v>15</v>
      </c>
      <c r="G202" s="123">
        <v>23210023442</v>
      </c>
      <c r="H202" s="125" t="s">
        <v>861</v>
      </c>
      <c r="I202" s="123" t="s">
        <v>862</v>
      </c>
      <c r="J202" s="123" t="s">
        <v>865</v>
      </c>
      <c r="K202" s="123">
        <v>14</v>
      </c>
      <c r="L202" s="126">
        <f t="shared" si="6"/>
        <v>0.93333333333333335</v>
      </c>
      <c r="M202" s="123" t="s">
        <v>866</v>
      </c>
      <c r="N202" s="123">
        <v>15</v>
      </c>
      <c r="O202" s="123">
        <f t="shared" si="7"/>
        <v>0</v>
      </c>
      <c r="P202" s="127" t="s">
        <v>338</v>
      </c>
    </row>
    <row r="203" spans="1:16" s="123" customFormat="1" x14ac:dyDescent="0.25">
      <c r="A203" s="123">
        <v>2016</v>
      </c>
      <c r="B203" s="124">
        <v>2</v>
      </c>
      <c r="C203" s="123" t="s">
        <v>160</v>
      </c>
      <c r="D203" s="123" t="s">
        <v>401</v>
      </c>
      <c r="E203" s="123">
        <v>23442</v>
      </c>
      <c r="F203" s="123">
        <v>15</v>
      </c>
      <c r="G203" s="123">
        <v>23210023442</v>
      </c>
      <c r="H203" s="125" t="s">
        <v>861</v>
      </c>
      <c r="I203" s="123" t="s">
        <v>862</v>
      </c>
      <c r="J203" s="123" t="s">
        <v>867</v>
      </c>
      <c r="K203" s="123">
        <v>19</v>
      </c>
      <c r="L203" s="126">
        <f t="shared" si="6"/>
        <v>1.2666666666666666</v>
      </c>
      <c r="M203" s="123" t="s">
        <v>868</v>
      </c>
      <c r="N203" s="123">
        <v>17</v>
      </c>
      <c r="O203" s="123">
        <f t="shared" si="7"/>
        <v>-2</v>
      </c>
      <c r="P203" s="127" t="s">
        <v>338</v>
      </c>
    </row>
    <row r="204" spans="1:16" s="123" customFormat="1" x14ac:dyDescent="0.25">
      <c r="A204" s="123">
        <v>2014</v>
      </c>
      <c r="B204" s="124">
        <v>2</v>
      </c>
      <c r="C204" s="123" t="s">
        <v>160</v>
      </c>
      <c r="D204" s="123" t="s">
        <v>401</v>
      </c>
      <c r="E204" s="123">
        <v>33410</v>
      </c>
      <c r="F204" s="123">
        <v>15</v>
      </c>
      <c r="G204" s="123">
        <v>23210033410</v>
      </c>
      <c r="H204" s="125" t="s">
        <v>869</v>
      </c>
      <c r="I204" s="123" t="s">
        <v>870</v>
      </c>
      <c r="J204" s="123" t="s">
        <v>871</v>
      </c>
      <c r="K204" s="123">
        <v>30</v>
      </c>
      <c r="L204" s="126">
        <f t="shared" si="6"/>
        <v>2</v>
      </c>
      <c r="M204" s="123" t="s">
        <v>872</v>
      </c>
      <c r="N204" s="123">
        <v>14</v>
      </c>
      <c r="O204" s="123">
        <f t="shared" si="7"/>
        <v>1</v>
      </c>
      <c r="P204" s="127" t="s">
        <v>338</v>
      </c>
    </row>
    <row r="205" spans="1:16" s="123" customFormat="1" x14ac:dyDescent="0.25">
      <c r="A205" s="123">
        <v>2015</v>
      </c>
      <c r="B205" s="124">
        <v>2</v>
      </c>
      <c r="C205" s="123" t="s">
        <v>160</v>
      </c>
      <c r="D205" s="123" t="s">
        <v>401</v>
      </c>
      <c r="E205" s="123">
        <v>33410</v>
      </c>
      <c r="F205" s="123">
        <v>15</v>
      </c>
      <c r="G205" s="123">
        <v>23210033410</v>
      </c>
      <c r="H205" s="125" t="s">
        <v>869</v>
      </c>
      <c r="I205" s="123" t="s">
        <v>870</v>
      </c>
      <c r="J205" s="123" t="s">
        <v>873</v>
      </c>
      <c r="K205" s="123">
        <v>30</v>
      </c>
      <c r="L205" s="126">
        <f t="shared" si="6"/>
        <v>2</v>
      </c>
      <c r="M205" s="123" t="s">
        <v>874</v>
      </c>
      <c r="N205" s="123">
        <v>15</v>
      </c>
      <c r="O205" s="123">
        <f t="shared" si="7"/>
        <v>0</v>
      </c>
      <c r="P205" s="127" t="s">
        <v>338</v>
      </c>
    </row>
    <row r="206" spans="1:16" s="123" customFormat="1" x14ac:dyDescent="0.25">
      <c r="A206" s="123">
        <v>2016</v>
      </c>
      <c r="B206" s="124">
        <v>2</v>
      </c>
      <c r="C206" s="123" t="s">
        <v>160</v>
      </c>
      <c r="D206" s="123" t="s">
        <v>401</v>
      </c>
      <c r="E206" s="123">
        <v>33410</v>
      </c>
      <c r="F206" s="123">
        <v>15</v>
      </c>
      <c r="G206" s="123">
        <v>23210033410</v>
      </c>
      <c r="H206" s="125" t="s">
        <v>869</v>
      </c>
      <c r="I206" s="123" t="s">
        <v>870</v>
      </c>
      <c r="J206" s="123" t="s">
        <v>875</v>
      </c>
      <c r="K206" s="123">
        <v>23</v>
      </c>
      <c r="L206" s="126">
        <f t="shared" si="6"/>
        <v>1.5333333333333334</v>
      </c>
      <c r="M206" s="123" t="s">
        <v>876</v>
      </c>
      <c r="N206" s="123">
        <v>14</v>
      </c>
      <c r="O206" s="123">
        <f t="shared" si="7"/>
        <v>1</v>
      </c>
      <c r="P206" s="127" t="s">
        <v>338</v>
      </c>
    </row>
    <row r="207" spans="1:16" s="123" customFormat="1" x14ac:dyDescent="0.25">
      <c r="A207" s="123">
        <v>2014</v>
      </c>
      <c r="B207" s="124">
        <v>2</v>
      </c>
      <c r="C207" s="123" t="s">
        <v>160</v>
      </c>
      <c r="D207" s="123" t="s">
        <v>401</v>
      </c>
      <c r="E207" s="123">
        <v>34307</v>
      </c>
      <c r="F207" s="123">
        <v>15</v>
      </c>
      <c r="G207" s="123">
        <v>23210034307</v>
      </c>
      <c r="H207" s="125" t="s">
        <v>877</v>
      </c>
      <c r="I207" s="123" t="s">
        <v>878</v>
      </c>
      <c r="J207" s="123" t="s">
        <v>879</v>
      </c>
      <c r="K207" s="123">
        <v>7</v>
      </c>
      <c r="L207" s="126">
        <f t="shared" si="6"/>
        <v>0.46666666666666667</v>
      </c>
      <c r="M207" s="123" t="s">
        <v>880</v>
      </c>
      <c r="N207" s="123">
        <v>14</v>
      </c>
      <c r="O207" s="123">
        <f t="shared" si="7"/>
        <v>1</v>
      </c>
      <c r="P207" s="127" t="s">
        <v>338</v>
      </c>
    </row>
    <row r="208" spans="1:16" s="123" customFormat="1" x14ac:dyDescent="0.25">
      <c r="A208" s="123">
        <v>2015</v>
      </c>
      <c r="B208" s="124">
        <v>2</v>
      </c>
      <c r="C208" s="123" t="s">
        <v>160</v>
      </c>
      <c r="D208" s="123" t="s">
        <v>401</v>
      </c>
      <c r="E208" s="123">
        <v>34307</v>
      </c>
      <c r="F208" s="123">
        <v>15</v>
      </c>
      <c r="G208" s="123">
        <v>23210034307</v>
      </c>
      <c r="H208" s="125" t="s">
        <v>877</v>
      </c>
      <c r="I208" s="123" t="s">
        <v>878</v>
      </c>
      <c r="J208" s="123" t="s">
        <v>881</v>
      </c>
      <c r="K208" s="123">
        <v>6</v>
      </c>
      <c r="L208" s="126">
        <f t="shared" si="6"/>
        <v>0.4</v>
      </c>
      <c r="M208" s="123" t="s">
        <v>882</v>
      </c>
      <c r="N208" s="123">
        <v>15</v>
      </c>
      <c r="O208" s="123">
        <f t="shared" si="7"/>
        <v>0</v>
      </c>
      <c r="P208" s="127" t="s">
        <v>338</v>
      </c>
    </row>
    <row r="209" spans="1:16" s="123" customFormat="1" x14ac:dyDescent="0.25">
      <c r="A209" s="123">
        <v>2016</v>
      </c>
      <c r="B209" s="124">
        <v>2</v>
      </c>
      <c r="C209" s="123" t="s">
        <v>160</v>
      </c>
      <c r="D209" s="123" t="s">
        <v>401</v>
      </c>
      <c r="E209" s="123">
        <v>34307</v>
      </c>
      <c r="F209" s="123">
        <v>15</v>
      </c>
      <c r="G209" s="123">
        <v>23210034307</v>
      </c>
      <c r="H209" s="125" t="s">
        <v>877</v>
      </c>
      <c r="I209" s="123" t="s">
        <v>878</v>
      </c>
      <c r="J209" s="123" t="s">
        <v>883</v>
      </c>
      <c r="K209" s="123">
        <v>10</v>
      </c>
      <c r="L209" s="126">
        <f t="shared" si="6"/>
        <v>0.66666666666666663</v>
      </c>
      <c r="M209" s="123" t="s">
        <v>884</v>
      </c>
      <c r="N209" s="123">
        <v>17</v>
      </c>
      <c r="O209" s="123">
        <f t="shared" si="7"/>
        <v>-2</v>
      </c>
      <c r="P209" s="127" t="s">
        <v>338</v>
      </c>
    </row>
    <row r="210" spans="1:16" s="123" customFormat="1" x14ac:dyDescent="0.25">
      <c r="A210" s="123">
        <v>2014</v>
      </c>
      <c r="B210" s="124">
        <v>2</v>
      </c>
      <c r="C210" s="123" t="s">
        <v>885</v>
      </c>
      <c r="D210" s="123" t="s">
        <v>349</v>
      </c>
      <c r="E210" s="123">
        <v>31209</v>
      </c>
      <c r="F210" s="123">
        <v>35</v>
      </c>
      <c r="G210" s="123">
        <v>32211031209</v>
      </c>
      <c r="H210" s="125" t="s">
        <v>678</v>
      </c>
      <c r="I210" s="123" t="s">
        <v>679</v>
      </c>
      <c r="J210" s="123" t="s">
        <v>886</v>
      </c>
      <c r="K210" s="123">
        <v>75</v>
      </c>
      <c r="L210" s="126">
        <f t="shared" si="6"/>
        <v>2.1428571428571428</v>
      </c>
      <c r="M210" s="123" t="s">
        <v>887</v>
      </c>
      <c r="N210" s="123">
        <v>32</v>
      </c>
      <c r="O210" s="123">
        <f t="shared" si="7"/>
        <v>3</v>
      </c>
      <c r="P210" s="127" t="s">
        <v>338</v>
      </c>
    </row>
    <row r="211" spans="1:16" s="123" customFormat="1" x14ac:dyDescent="0.25">
      <c r="A211" s="123">
        <v>2015</v>
      </c>
      <c r="B211" s="124">
        <v>2</v>
      </c>
      <c r="C211" s="123" t="s">
        <v>885</v>
      </c>
      <c r="D211" s="123" t="s">
        <v>349</v>
      </c>
      <c r="E211" s="123">
        <v>31209</v>
      </c>
      <c r="F211" s="123">
        <v>35</v>
      </c>
      <c r="G211" s="123">
        <v>32211031209</v>
      </c>
      <c r="H211" s="125" t="s">
        <v>678</v>
      </c>
      <c r="I211" s="123" t="s">
        <v>679</v>
      </c>
      <c r="J211" s="123" t="s">
        <v>888</v>
      </c>
      <c r="K211" s="123">
        <v>64</v>
      </c>
      <c r="L211" s="126">
        <f t="shared" si="6"/>
        <v>1.8285714285714285</v>
      </c>
      <c r="M211" s="123" t="s">
        <v>889</v>
      </c>
      <c r="N211" s="123">
        <v>35</v>
      </c>
      <c r="O211" s="123">
        <f t="shared" si="7"/>
        <v>0</v>
      </c>
      <c r="P211" s="127" t="s">
        <v>338</v>
      </c>
    </row>
    <row r="212" spans="1:16" s="123" customFormat="1" x14ac:dyDescent="0.25">
      <c r="A212" s="123">
        <v>2016</v>
      </c>
      <c r="B212" s="124">
        <v>2</v>
      </c>
      <c r="C212" s="123" t="s">
        <v>885</v>
      </c>
      <c r="D212" s="123" t="s">
        <v>349</v>
      </c>
      <c r="E212" s="123">
        <v>31209</v>
      </c>
      <c r="F212" s="123">
        <v>35</v>
      </c>
      <c r="G212" s="123">
        <v>32211031209</v>
      </c>
      <c r="H212" s="125" t="s">
        <v>678</v>
      </c>
      <c r="I212" s="123" t="s">
        <v>679</v>
      </c>
      <c r="J212" s="123" t="s">
        <v>890</v>
      </c>
      <c r="K212" s="123">
        <v>52</v>
      </c>
      <c r="L212" s="126">
        <f t="shared" si="6"/>
        <v>1.4857142857142858</v>
      </c>
      <c r="M212" s="123" t="s">
        <v>891</v>
      </c>
      <c r="N212" s="123">
        <v>37</v>
      </c>
      <c r="O212" s="123">
        <f t="shared" si="7"/>
        <v>-2</v>
      </c>
      <c r="P212" s="127" t="s">
        <v>338</v>
      </c>
    </row>
    <row r="213" spans="1:16" s="123" customFormat="1" x14ac:dyDescent="0.25">
      <c r="A213" s="123">
        <v>2014</v>
      </c>
      <c r="B213" s="124">
        <v>2</v>
      </c>
      <c r="C213" s="123" t="s">
        <v>885</v>
      </c>
      <c r="D213" s="123" t="s">
        <v>349</v>
      </c>
      <c r="E213" s="123">
        <v>31408</v>
      </c>
      <c r="F213" s="123">
        <v>35</v>
      </c>
      <c r="G213" s="123">
        <v>32211031408</v>
      </c>
      <c r="H213" s="125" t="s">
        <v>387</v>
      </c>
      <c r="I213" s="123" t="s">
        <v>364</v>
      </c>
      <c r="J213" s="123" t="s">
        <v>892</v>
      </c>
      <c r="K213" s="123">
        <v>21</v>
      </c>
      <c r="L213" s="126">
        <f t="shared" si="6"/>
        <v>0.6</v>
      </c>
      <c r="M213" s="123" t="s">
        <v>893</v>
      </c>
      <c r="N213" s="123" t="s">
        <v>369</v>
      </c>
      <c r="O213" s="123" t="str">
        <f t="shared" si="7"/>
        <v>-</v>
      </c>
      <c r="P213" s="127" t="s">
        <v>338</v>
      </c>
    </row>
    <row r="214" spans="1:16" s="123" customFormat="1" x14ac:dyDescent="0.25">
      <c r="A214" s="123">
        <v>2015</v>
      </c>
      <c r="B214" s="124">
        <v>2</v>
      </c>
      <c r="C214" s="123" t="s">
        <v>885</v>
      </c>
      <c r="D214" s="123" t="s">
        <v>349</v>
      </c>
      <c r="E214" s="123">
        <v>31408</v>
      </c>
      <c r="F214" s="123">
        <v>35</v>
      </c>
      <c r="G214" s="123">
        <v>32211031408</v>
      </c>
      <c r="H214" s="125" t="s">
        <v>387</v>
      </c>
      <c r="I214" s="123" t="s">
        <v>364</v>
      </c>
      <c r="J214" s="123" t="s">
        <v>894</v>
      </c>
      <c r="K214" s="123">
        <v>38</v>
      </c>
      <c r="L214" s="126">
        <f t="shared" si="6"/>
        <v>1.0857142857142856</v>
      </c>
      <c r="M214" s="123" t="s">
        <v>895</v>
      </c>
      <c r="N214" s="123">
        <v>30</v>
      </c>
      <c r="O214" s="123">
        <f t="shared" si="7"/>
        <v>5</v>
      </c>
      <c r="P214" s="127" t="s">
        <v>338</v>
      </c>
    </row>
    <row r="215" spans="1:16" s="123" customFormat="1" x14ac:dyDescent="0.25">
      <c r="A215" s="123">
        <v>2016</v>
      </c>
      <c r="B215" s="124">
        <v>2</v>
      </c>
      <c r="C215" s="123" t="s">
        <v>885</v>
      </c>
      <c r="D215" s="123" t="s">
        <v>349</v>
      </c>
      <c r="E215" s="123">
        <v>31408</v>
      </c>
      <c r="F215" s="123">
        <v>35</v>
      </c>
      <c r="G215" s="123">
        <v>32211031408</v>
      </c>
      <c r="H215" s="125" t="s">
        <v>387</v>
      </c>
      <c r="I215" s="123" t="s">
        <v>364</v>
      </c>
      <c r="J215" s="123" t="s">
        <v>896</v>
      </c>
      <c r="K215" s="123">
        <v>24</v>
      </c>
      <c r="L215" s="126">
        <f t="shared" si="6"/>
        <v>0.68571428571428572</v>
      </c>
      <c r="M215" s="123" t="s">
        <v>897</v>
      </c>
      <c r="N215" s="123">
        <v>29</v>
      </c>
      <c r="O215" s="123">
        <f t="shared" si="7"/>
        <v>6</v>
      </c>
      <c r="P215" s="127" t="s">
        <v>338</v>
      </c>
    </row>
    <row r="216" spans="1:16" s="123" customFormat="1" x14ac:dyDescent="0.25">
      <c r="A216" s="123">
        <v>2014</v>
      </c>
      <c r="B216" s="124">
        <v>2</v>
      </c>
      <c r="C216" s="123" t="s">
        <v>885</v>
      </c>
      <c r="D216" s="123" t="s">
        <v>349</v>
      </c>
      <c r="E216" s="123">
        <v>32408</v>
      </c>
      <c r="F216" s="123">
        <v>35</v>
      </c>
      <c r="G216" s="123">
        <v>32211032408</v>
      </c>
      <c r="H216" s="125" t="s">
        <v>558</v>
      </c>
      <c r="I216" s="123" t="s">
        <v>350</v>
      </c>
      <c r="J216" s="123" t="s">
        <v>898</v>
      </c>
      <c r="K216" s="123">
        <v>21</v>
      </c>
      <c r="L216" s="126">
        <f t="shared" si="6"/>
        <v>0.6</v>
      </c>
      <c r="M216" s="123" t="s">
        <v>899</v>
      </c>
      <c r="N216" s="123">
        <v>30</v>
      </c>
      <c r="O216" s="123">
        <f t="shared" si="7"/>
        <v>5</v>
      </c>
      <c r="P216" s="127" t="s">
        <v>338</v>
      </c>
    </row>
    <row r="217" spans="1:16" s="123" customFormat="1" x14ac:dyDescent="0.25">
      <c r="A217" s="123">
        <v>2015</v>
      </c>
      <c r="B217" s="124">
        <v>2</v>
      </c>
      <c r="C217" s="123" t="s">
        <v>885</v>
      </c>
      <c r="D217" s="123" t="s">
        <v>349</v>
      </c>
      <c r="E217" s="123">
        <v>32408</v>
      </c>
      <c r="F217" s="123">
        <v>35</v>
      </c>
      <c r="G217" s="123">
        <v>32211032408</v>
      </c>
      <c r="H217" s="125" t="s">
        <v>558</v>
      </c>
      <c r="I217" s="123" t="s">
        <v>350</v>
      </c>
      <c r="J217" s="123" t="s">
        <v>900</v>
      </c>
      <c r="K217" s="123">
        <v>18</v>
      </c>
      <c r="L217" s="126">
        <f t="shared" si="6"/>
        <v>0.51428571428571423</v>
      </c>
      <c r="M217" s="123" t="s">
        <v>901</v>
      </c>
      <c r="N217" s="123">
        <v>34</v>
      </c>
      <c r="O217" s="123">
        <f t="shared" si="7"/>
        <v>1</v>
      </c>
      <c r="P217" s="127" t="s">
        <v>338</v>
      </c>
    </row>
    <row r="218" spans="1:16" s="123" customFormat="1" x14ac:dyDescent="0.25">
      <c r="A218" s="123">
        <v>2016</v>
      </c>
      <c r="B218" s="124">
        <v>2</v>
      </c>
      <c r="C218" s="123" t="s">
        <v>885</v>
      </c>
      <c r="D218" s="123" t="s">
        <v>349</v>
      </c>
      <c r="E218" s="123">
        <v>32408</v>
      </c>
      <c r="F218" s="123">
        <v>35</v>
      </c>
      <c r="G218" s="123">
        <v>32211032408</v>
      </c>
      <c r="H218" s="125" t="s">
        <v>558</v>
      </c>
      <c r="I218" s="123" t="s">
        <v>350</v>
      </c>
      <c r="J218" s="123" t="s">
        <v>902</v>
      </c>
      <c r="K218" s="123">
        <v>34</v>
      </c>
      <c r="L218" s="126">
        <f t="shared" si="6"/>
        <v>0.97142857142857142</v>
      </c>
      <c r="M218" s="123" t="s">
        <v>903</v>
      </c>
      <c r="N218" s="123">
        <v>34</v>
      </c>
      <c r="O218" s="123">
        <f t="shared" si="7"/>
        <v>1</v>
      </c>
      <c r="P218" s="127" t="s">
        <v>338</v>
      </c>
    </row>
    <row r="219" spans="1:16" s="123" customFormat="1" x14ac:dyDescent="0.25">
      <c r="A219" s="123">
        <v>2014</v>
      </c>
      <c r="B219" s="124">
        <v>2</v>
      </c>
      <c r="C219" s="123" t="s">
        <v>161</v>
      </c>
      <c r="D219" s="123" t="s">
        <v>333</v>
      </c>
      <c r="E219" s="123">
        <v>24203</v>
      </c>
      <c r="F219" s="123">
        <v>15</v>
      </c>
      <c r="G219" s="123">
        <v>23810024203</v>
      </c>
      <c r="H219" s="125" t="s">
        <v>904</v>
      </c>
      <c r="I219" s="123" t="s">
        <v>905</v>
      </c>
      <c r="J219" s="123" t="s">
        <v>906</v>
      </c>
      <c r="K219" s="123">
        <v>27</v>
      </c>
      <c r="L219" s="126">
        <f t="shared" si="6"/>
        <v>1.8</v>
      </c>
      <c r="M219" s="123" t="s">
        <v>907</v>
      </c>
      <c r="N219" s="123">
        <v>15</v>
      </c>
      <c r="O219" s="123">
        <f t="shared" si="7"/>
        <v>0</v>
      </c>
      <c r="P219" s="127" t="s">
        <v>338</v>
      </c>
    </row>
    <row r="220" spans="1:16" s="123" customFormat="1" x14ac:dyDescent="0.25">
      <c r="A220" s="123">
        <v>2015</v>
      </c>
      <c r="B220" s="124">
        <v>2</v>
      </c>
      <c r="C220" s="123" t="s">
        <v>161</v>
      </c>
      <c r="D220" s="123" t="s">
        <v>333</v>
      </c>
      <c r="E220" s="123">
        <v>24203</v>
      </c>
      <c r="F220" s="123">
        <v>15</v>
      </c>
      <c r="G220" s="123">
        <v>23810024203</v>
      </c>
      <c r="H220" s="125" t="s">
        <v>904</v>
      </c>
      <c r="I220" s="123" t="s">
        <v>905</v>
      </c>
      <c r="J220" s="123" t="s">
        <v>908</v>
      </c>
      <c r="K220" s="123">
        <v>16</v>
      </c>
      <c r="L220" s="126">
        <f t="shared" si="6"/>
        <v>1.0666666666666667</v>
      </c>
      <c r="M220" s="123" t="s">
        <v>909</v>
      </c>
      <c r="N220" s="123">
        <v>15</v>
      </c>
      <c r="O220" s="123">
        <f t="shared" si="7"/>
        <v>0</v>
      </c>
      <c r="P220" s="127" t="s">
        <v>338</v>
      </c>
    </row>
    <row r="221" spans="1:16" s="123" customFormat="1" x14ac:dyDescent="0.25">
      <c r="A221" s="123">
        <v>2016</v>
      </c>
      <c r="B221" s="124">
        <v>2</v>
      </c>
      <c r="C221" s="123" t="s">
        <v>161</v>
      </c>
      <c r="D221" s="123" t="s">
        <v>333</v>
      </c>
      <c r="E221" s="123">
        <v>24203</v>
      </c>
      <c r="F221" s="123">
        <v>15</v>
      </c>
      <c r="G221" s="123">
        <v>23810024203</v>
      </c>
      <c r="H221" s="125" t="s">
        <v>904</v>
      </c>
      <c r="I221" s="123" t="s">
        <v>905</v>
      </c>
      <c r="J221" s="123" t="s">
        <v>910</v>
      </c>
      <c r="K221" s="123">
        <v>17</v>
      </c>
      <c r="L221" s="126">
        <f t="shared" si="6"/>
        <v>1.1333333333333333</v>
      </c>
      <c r="M221" s="123" t="s">
        <v>911</v>
      </c>
      <c r="N221" s="123">
        <v>10</v>
      </c>
      <c r="O221" s="123">
        <f t="shared" si="7"/>
        <v>5</v>
      </c>
      <c r="P221" s="127" t="s">
        <v>338</v>
      </c>
    </row>
    <row r="222" spans="1:16" s="123" customFormat="1" x14ac:dyDescent="0.25">
      <c r="A222" s="123">
        <v>2014</v>
      </c>
      <c r="B222" s="124">
        <v>2</v>
      </c>
      <c r="C222" s="123" t="s">
        <v>161</v>
      </c>
      <c r="D222" s="123" t="s">
        <v>333</v>
      </c>
      <c r="E222" s="123">
        <v>30001</v>
      </c>
      <c r="F222" s="123">
        <v>53</v>
      </c>
      <c r="G222" s="123">
        <v>23810030001</v>
      </c>
      <c r="H222" s="125" t="s">
        <v>334</v>
      </c>
      <c r="I222" s="123" t="s">
        <v>335</v>
      </c>
      <c r="J222" s="123" t="s">
        <v>912</v>
      </c>
      <c r="K222" s="123">
        <v>23</v>
      </c>
      <c r="L222" s="126">
        <f t="shared" si="6"/>
        <v>0.43396226415094341</v>
      </c>
      <c r="M222" s="123" t="s">
        <v>913</v>
      </c>
      <c r="N222" s="123">
        <v>51</v>
      </c>
      <c r="O222" s="123">
        <f t="shared" si="7"/>
        <v>2</v>
      </c>
      <c r="P222" s="127" t="s">
        <v>338</v>
      </c>
    </row>
    <row r="223" spans="1:16" s="123" customFormat="1" x14ac:dyDescent="0.25">
      <c r="A223" s="123">
        <v>2015</v>
      </c>
      <c r="B223" s="124">
        <v>2</v>
      </c>
      <c r="C223" s="123" t="s">
        <v>161</v>
      </c>
      <c r="D223" s="123" t="s">
        <v>333</v>
      </c>
      <c r="E223" s="123">
        <v>30001</v>
      </c>
      <c r="F223" s="123">
        <v>53</v>
      </c>
      <c r="G223" s="123">
        <v>23810030001</v>
      </c>
      <c r="H223" s="125" t="s">
        <v>334</v>
      </c>
      <c r="I223" s="123" t="s">
        <v>335</v>
      </c>
      <c r="J223" s="123" t="s">
        <v>914</v>
      </c>
      <c r="K223" s="123">
        <v>26</v>
      </c>
      <c r="L223" s="126">
        <f t="shared" si="6"/>
        <v>0.49056603773584906</v>
      </c>
      <c r="M223" s="123" t="s">
        <v>915</v>
      </c>
      <c r="N223" s="123">
        <v>46</v>
      </c>
      <c r="O223" s="123">
        <f t="shared" si="7"/>
        <v>7</v>
      </c>
      <c r="P223" s="127" t="s">
        <v>338</v>
      </c>
    </row>
    <row r="224" spans="1:16" s="123" customFormat="1" x14ac:dyDescent="0.25">
      <c r="A224" s="123">
        <v>2016</v>
      </c>
      <c r="B224" s="124">
        <v>2</v>
      </c>
      <c r="C224" s="123" t="s">
        <v>161</v>
      </c>
      <c r="D224" s="123" t="s">
        <v>333</v>
      </c>
      <c r="E224" s="123">
        <v>30001</v>
      </c>
      <c r="F224" s="123">
        <v>53</v>
      </c>
      <c r="G224" s="123">
        <v>23810030001</v>
      </c>
      <c r="H224" s="125" t="s">
        <v>334</v>
      </c>
      <c r="I224" s="123" t="s">
        <v>335</v>
      </c>
      <c r="J224" s="123" t="s">
        <v>916</v>
      </c>
      <c r="K224" s="123">
        <v>24</v>
      </c>
      <c r="L224" s="126">
        <f t="shared" si="6"/>
        <v>0.45283018867924529</v>
      </c>
      <c r="M224" s="123" t="s">
        <v>917</v>
      </c>
      <c r="N224" s="123">
        <v>37</v>
      </c>
      <c r="O224" s="123">
        <f t="shared" si="7"/>
        <v>16</v>
      </c>
      <c r="P224" s="127" t="s">
        <v>338</v>
      </c>
    </row>
    <row r="225" spans="1:16" s="123" customFormat="1" x14ac:dyDescent="0.25">
      <c r="A225" s="123">
        <v>2014</v>
      </c>
      <c r="B225" s="124">
        <v>2</v>
      </c>
      <c r="C225" s="123" t="s">
        <v>161</v>
      </c>
      <c r="D225" s="123" t="s">
        <v>333</v>
      </c>
      <c r="E225" s="123">
        <v>31202</v>
      </c>
      <c r="F225" s="123">
        <v>35</v>
      </c>
      <c r="G225" s="123">
        <v>23810031202</v>
      </c>
      <c r="H225" s="125" t="s">
        <v>343</v>
      </c>
      <c r="I225" s="123" t="s">
        <v>344</v>
      </c>
      <c r="J225" s="123" t="s">
        <v>918</v>
      </c>
      <c r="K225" s="123">
        <v>74</v>
      </c>
      <c r="L225" s="126">
        <f t="shared" si="6"/>
        <v>2.1142857142857143</v>
      </c>
      <c r="M225" s="123" t="s">
        <v>919</v>
      </c>
      <c r="N225" s="123">
        <v>35</v>
      </c>
      <c r="O225" s="123">
        <f t="shared" si="7"/>
        <v>0</v>
      </c>
      <c r="P225" s="127" t="s">
        <v>338</v>
      </c>
    </row>
    <row r="226" spans="1:16" s="123" customFormat="1" x14ac:dyDescent="0.25">
      <c r="A226" s="123">
        <v>2015</v>
      </c>
      <c r="B226" s="124">
        <v>2</v>
      </c>
      <c r="C226" s="123" t="s">
        <v>161</v>
      </c>
      <c r="D226" s="123" t="s">
        <v>333</v>
      </c>
      <c r="E226" s="123">
        <v>31202</v>
      </c>
      <c r="F226" s="123">
        <v>35</v>
      </c>
      <c r="G226" s="123">
        <v>23810031202</v>
      </c>
      <c r="H226" s="125" t="s">
        <v>343</v>
      </c>
      <c r="I226" s="123" t="s">
        <v>344</v>
      </c>
      <c r="J226" s="123" t="s">
        <v>920</v>
      </c>
      <c r="K226" s="123">
        <v>51</v>
      </c>
      <c r="L226" s="126">
        <f t="shared" si="6"/>
        <v>1.4571428571428571</v>
      </c>
      <c r="M226" s="123" t="s">
        <v>921</v>
      </c>
      <c r="N226" s="123">
        <v>35</v>
      </c>
      <c r="O226" s="123">
        <f t="shared" si="7"/>
        <v>0</v>
      </c>
      <c r="P226" s="127" t="s">
        <v>338</v>
      </c>
    </row>
    <row r="227" spans="1:16" s="123" customFormat="1" x14ac:dyDescent="0.25">
      <c r="A227" s="123">
        <v>2016</v>
      </c>
      <c r="B227" s="124">
        <v>2</v>
      </c>
      <c r="C227" s="123" t="s">
        <v>161</v>
      </c>
      <c r="D227" s="123" t="s">
        <v>333</v>
      </c>
      <c r="E227" s="123">
        <v>31202</v>
      </c>
      <c r="F227" s="123">
        <v>35</v>
      </c>
      <c r="G227" s="123">
        <v>23810031202</v>
      </c>
      <c r="H227" s="125" t="s">
        <v>343</v>
      </c>
      <c r="I227" s="123" t="s">
        <v>344</v>
      </c>
      <c r="J227" s="123" t="s">
        <v>922</v>
      </c>
      <c r="K227" s="123">
        <v>60</v>
      </c>
      <c r="L227" s="126">
        <f t="shared" si="6"/>
        <v>1.7142857142857142</v>
      </c>
      <c r="M227" s="123" t="s">
        <v>923</v>
      </c>
      <c r="N227" s="123">
        <v>33</v>
      </c>
      <c r="O227" s="123">
        <f t="shared" si="7"/>
        <v>2</v>
      </c>
      <c r="P227" s="127" t="s">
        <v>338</v>
      </c>
    </row>
    <row r="228" spans="1:16" s="123" customFormat="1" x14ac:dyDescent="0.25">
      <c r="A228" s="123">
        <v>2014</v>
      </c>
      <c r="B228" s="124">
        <v>2</v>
      </c>
      <c r="C228" s="123" t="s">
        <v>161</v>
      </c>
      <c r="D228" s="123" t="s">
        <v>333</v>
      </c>
      <c r="E228" s="123">
        <v>31206</v>
      </c>
      <c r="F228" s="123">
        <v>18</v>
      </c>
      <c r="G228" s="123">
        <v>23810031206</v>
      </c>
      <c r="H228" s="125" t="s">
        <v>924</v>
      </c>
      <c r="I228" s="123" t="s">
        <v>925</v>
      </c>
      <c r="J228" s="123" t="s">
        <v>926</v>
      </c>
      <c r="K228" s="123">
        <v>17</v>
      </c>
      <c r="L228" s="126">
        <f t="shared" si="6"/>
        <v>0.94444444444444442</v>
      </c>
      <c r="M228" s="123" t="s">
        <v>927</v>
      </c>
      <c r="N228" s="123">
        <v>17</v>
      </c>
      <c r="O228" s="123">
        <f t="shared" si="7"/>
        <v>1</v>
      </c>
      <c r="P228" s="127" t="s">
        <v>338</v>
      </c>
    </row>
    <row r="229" spans="1:16" s="123" customFormat="1" x14ac:dyDescent="0.25">
      <c r="A229" s="123">
        <v>2015</v>
      </c>
      <c r="B229" s="124">
        <v>2</v>
      </c>
      <c r="C229" s="123" t="s">
        <v>161</v>
      </c>
      <c r="D229" s="123" t="s">
        <v>333</v>
      </c>
      <c r="E229" s="123">
        <v>31206</v>
      </c>
      <c r="F229" s="123">
        <v>18</v>
      </c>
      <c r="G229" s="123">
        <v>23810031206</v>
      </c>
      <c r="H229" s="125" t="s">
        <v>924</v>
      </c>
      <c r="I229" s="123" t="s">
        <v>925</v>
      </c>
      <c r="J229" s="123" t="s">
        <v>928</v>
      </c>
      <c r="K229" s="123">
        <v>27</v>
      </c>
      <c r="L229" s="126">
        <f t="shared" si="6"/>
        <v>1.5</v>
      </c>
      <c r="M229" s="123" t="s">
        <v>929</v>
      </c>
      <c r="N229" s="123">
        <v>18</v>
      </c>
      <c r="O229" s="123">
        <f t="shared" si="7"/>
        <v>0</v>
      </c>
      <c r="P229" s="127" t="s">
        <v>338</v>
      </c>
    </row>
    <row r="230" spans="1:16" s="123" customFormat="1" x14ac:dyDescent="0.25">
      <c r="A230" s="123">
        <v>2016</v>
      </c>
      <c r="B230" s="124">
        <v>2</v>
      </c>
      <c r="C230" s="123" t="s">
        <v>161</v>
      </c>
      <c r="D230" s="123" t="s">
        <v>333</v>
      </c>
      <c r="E230" s="123">
        <v>31206</v>
      </c>
      <c r="F230" s="123">
        <v>18</v>
      </c>
      <c r="G230" s="123">
        <v>23810031206</v>
      </c>
      <c r="H230" s="125" t="s">
        <v>924</v>
      </c>
      <c r="I230" s="123" t="s">
        <v>925</v>
      </c>
      <c r="J230" s="123" t="s">
        <v>930</v>
      </c>
      <c r="K230" s="123">
        <v>24</v>
      </c>
      <c r="L230" s="126">
        <f t="shared" si="6"/>
        <v>1.3333333333333333</v>
      </c>
      <c r="M230" s="123" t="s">
        <v>931</v>
      </c>
      <c r="N230" s="123">
        <v>17</v>
      </c>
      <c r="O230" s="123">
        <f t="shared" si="7"/>
        <v>1</v>
      </c>
      <c r="P230" s="127" t="s">
        <v>338</v>
      </c>
    </row>
    <row r="231" spans="1:16" s="123" customFormat="1" x14ac:dyDescent="0.25">
      <c r="A231" s="123">
        <v>2014</v>
      </c>
      <c r="B231" s="124">
        <v>2</v>
      </c>
      <c r="C231" s="123" t="s">
        <v>161</v>
      </c>
      <c r="D231" s="123" t="s">
        <v>333</v>
      </c>
      <c r="E231" s="123">
        <v>31210</v>
      </c>
      <c r="F231" s="123">
        <v>17</v>
      </c>
      <c r="G231" s="123">
        <v>23810031210</v>
      </c>
      <c r="H231" s="125" t="s">
        <v>354</v>
      </c>
      <c r="I231" s="123" t="s">
        <v>355</v>
      </c>
      <c r="J231" s="123" t="s">
        <v>932</v>
      </c>
      <c r="K231" s="123">
        <v>15</v>
      </c>
      <c r="L231" s="126">
        <f t="shared" si="6"/>
        <v>0.88235294117647056</v>
      </c>
      <c r="M231" s="123" t="s">
        <v>933</v>
      </c>
      <c r="N231" s="123">
        <v>15</v>
      </c>
      <c r="O231" s="123">
        <f t="shared" si="7"/>
        <v>2</v>
      </c>
      <c r="P231" s="127" t="s">
        <v>338</v>
      </c>
    </row>
    <row r="232" spans="1:16" s="123" customFormat="1" x14ac:dyDescent="0.25">
      <c r="A232" s="123">
        <v>2015</v>
      </c>
      <c r="B232" s="124">
        <v>2</v>
      </c>
      <c r="C232" s="123" t="s">
        <v>161</v>
      </c>
      <c r="D232" s="123" t="s">
        <v>333</v>
      </c>
      <c r="E232" s="123">
        <v>31210</v>
      </c>
      <c r="F232" s="123">
        <v>17</v>
      </c>
      <c r="G232" s="123">
        <v>23810031210</v>
      </c>
      <c r="H232" s="125" t="s">
        <v>354</v>
      </c>
      <c r="I232" s="123" t="s">
        <v>355</v>
      </c>
      <c r="J232" s="123" t="s">
        <v>934</v>
      </c>
      <c r="K232" s="123">
        <v>21</v>
      </c>
      <c r="L232" s="126">
        <f t="shared" si="6"/>
        <v>1.2352941176470589</v>
      </c>
      <c r="M232" s="123" t="s">
        <v>935</v>
      </c>
      <c r="N232" s="123">
        <v>15</v>
      </c>
      <c r="O232" s="123">
        <f t="shared" si="7"/>
        <v>2</v>
      </c>
      <c r="P232" s="127" t="s">
        <v>338</v>
      </c>
    </row>
    <row r="233" spans="1:16" s="123" customFormat="1" x14ac:dyDescent="0.25">
      <c r="A233" s="123">
        <v>2016</v>
      </c>
      <c r="B233" s="124">
        <v>2</v>
      </c>
      <c r="C233" s="123" t="s">
        <v>161</v>
      </c>
      <c r="D233" s="123" t="s">
        <v>333</v>
      </c>
      <c r="E233" s="123">
        <v>31210</v>
      </c>
      <c r="F233" s="123">
        <v>17</v>
      </c>
      <c r="G233" s="123">
        <v>23810031210</v>
      </c>
      <c r="H233" s="125" t="s">
        <v>354</v>
      </c>
      <c r="I233" s="123" t="s">
        <v>355</v>
      </c>
      <c r="J233" s="123" t="s">
        <v>936</v>
      </c>
      <c r="K233" s="123">
        <v>10</v>
      </c>
      <c r="L233" s="126">
        <f t="shared" si="6"/>
        <v>0.58823529411764708</v>
      </c>
      <c r="M233" s="123" t="s">
        <v>937</v>
      </c>
      <c r="N233" s="123">
        <v>13</v>
      </c>
      <c r="O233" s="123">
        <f t="shared" si="7"/>
        <v>4</v>
      </c>
      <c r="P233" s="127" t="s">
        <v>338</v>
      </c>
    </row>
    <row r="234" spans="1:16" s="123" customFormat="1" x14ac:dyDescent="0.25">
      <c r="A234" s="123">
        <v>2014</v>
      </c>
      <c r="B234" s="124">
        <v>2</v>
      </c>
      <c r="C234" s="123" t="s">
        <v>161</v>
      </c>
      <c r="D234" s="123" t="s">
        <v>333</v>
      </c>
      <c r="E234" s="123">
        <v>33005</v>
      </c>
      <c r="F234" s="123">
        <v>30</v>
      </c>
      <c r="G234" s="123">
        <v>23810033005</v>
      </c>
      <c r="H234" s="125" t="s">
        <v>365</v>
      </c>
      <c r="I234" s="123" t="s">
        <v>366</v>
      </c>
      <c r="J234" s="123" t="s">
        <v>938</v>
      </c>
      <c r="K234" s="123">
        <v>86</v>
      </c>
      <c r="L234" s="126">
        <f t="shared" si="6"/>
        <v>2.8666666666666667</v>
      </c>
      <c r="M234" s="123" t="s">
        <v>939</v>
      </c>
      <c r="N234" s="123" t="s">
        <v>369</v>
      </c>
      <c r="O234" s="123" t="str">
        <f t="shared" si="7"/>
        <v>-</v>
      </c>
      <c r="P234" s="127" t="s">
        <v>338</v>
      </c>
    </row>
    <row r="235" spans="1:16" s="123" customFormat="1" x14ac:dyDescent="0.25">
      <c r="A235" s="123">
        <v>2015</v>
      </c>
      <c r="B235" s="124">
        <v>2</v>
      </c>
      <c r="C235" s="123" t="s">
        <v>161</v>
      </c>
      <c r="D235" s="123" t="s">
        <v>333</v>
      </c>
      <c r="E235" s="123">
        <v>33005</v>
      </c>
      <c r="F235" s="123">
        <v>30</v>
      </c>
      <c r="G235" s="123">
        <v>23810033005</v>
      </c>
      <c r="H235" s="125" t="s">
        <v>365</v>
      </c>
      <c r="I235" s="123" t="s">
        <v>366</v>
      </c>
      <c r="J235" s="123" t="s">
        <v>940</v>
      </c>
      <c r="K235" s="123">
        <v>73</v>
      </c>
      <c r="L235" s="126">
        <f t="shared" si="6"/>
        <v>2.4333333333333331</v>
      </c>
      <c r="M235" s="123" t="s">
        <v>941</v>
      </c>
      <c r="N235" s="123" t="s">
        <v>369</v>
      </c>
      <c r="O235" s="123" t="str">
        <f t="shared" si="7"/>
        <v>-</v>
      </c>
      <c r="P235" s="127" t="s">
        <v>338</v>
      </c>
    </row>
    <row r="236" spans="1:16" s="123" customFormat="1" x14ac:dyDescent="0.25">
      <c r="A236" s="123">
        <v>2016</v>
      </c>
      <c r="B236" s="124">
        <v>2</v>
      </c>
      <c r="C236" s="123" t="s">
        <v>161</v>
      </c>
      <c r="D236" s="123" t="s">
        <v>333</v>
      </c>
      <c r="E236" s="123">
        <v>33005</v>
      </c>
      <c r="F236" s="123">
        <v>30</v>
      </c>
      <c r="G236" s="123">
        <v>23810033005</v>
      </c>
      <c r="H236" s="125" t="s">
        <v>365</v>
      </c>
      <c r="I236" s="123" t="s">
        <v>366</v>
      </c>
      <c r="J236" s="123" t="s">
        <v>942</v>
      </c>
      <c r="K236" s="123">
        <v>62</v>
      </c>
      <c r="L236" s="126">
        <f t="shared" si="6"/>
        <v>2.0666666666666669</v>
      </c>
      <c r="M236" s="123" t="s">
        <v>943</v>
      </c>
      <c r="N236" s="123">
        <v>30</v>
      </c>
      <c r="O236" s="123">
        <f t="shared" si="7"/>
        <v>0</v>
      </c>
      <c r="P236" s="127" t="s">
        <v>338</v>
      </c>
    </row>
    <row r="237" spans="1:16" s="123" customFormat="1" x14ac:dyDescent="0.25">
      <c r="A237" s="123">
        <v>2014</v>
      </c>
      <c r="B237" s="124">
        <v>2</v>
      </c>
      <c r="C237" s="123" t="s">
        <v>161</v>
      </c>
      <c r="D237" s="123" t="s">
        <v>333</v>
      </c>
      <c r="E237" s="123">
        <v>34304</v>
      </c>
      <c r="F237" s="123">
        <v>15</v>
      </c>
      <c r="G237" s="123">
        <v>23810034304</v>
      </c>
      <c r="H237" s="125" t="s">
        <v>944</v>
      </c>
      <c r="I237" s="123" t="s">
        <v>945</v>
      </c>
      <c r="J237" s="123" t="s">
        <v>946</v>
      </c>
      <c r="K237" s="123">
        <v>4</v>
      </c>
      <c r="L237" s="126">
        <f t="shared" si="6"/>
        <v>0.26666666666666666</v>
      </c>
      <c r="M237" s="123" t="s">
        <v>947</v>
      </c>
      <c r="N237" s="123">
        <v>15</v>
      </c>
      <c r="O237" s="123">
        <f t="shared" si="7"/>
        <v>0</v>
      </c>
      <c r="P237" s="127" t="s">
        <v>338</v>
      </c>
    </row>
    <row r="238" spans="1:16" s="123" customFormat="1" x14ac:dyDescent="0.25">
      <c r="A238" s="123">
        <v>2015</v>
      </c>
      <c r="B238" s="124">
        <v>2</v>
      </c>
      <c r="C238" s="123" t="s">
        <v>161</v>
      </c>
      <c r="D238" s="123" t="s">
        <v>333</v>
      </c>
      <c r="E238" s="123">
        <v>34304</v>
      </c>
      <c r="F238" s="123">
        <v>15</v>
      </c>
      <c r="G238" s="123">
        <v>23810034304</v>
      </c>
      <c r="H238" s="125" t="s">
        <v>944</v>
      </c>
      <c r="I238" s="123" t="s">
        <v>945</v>
      </c>
      <c r="J238" s="123" t="s">
        <v>948</v>
      </c>
      <c r="K238" s="123">
        <v>6</v>
      </c>
      <c r="L238" s="126">
        <f t="shared" si="6"/>
        <v>0.4</v>
      </c>
      <c r="M238" s="123" t="s">
        <v>949</v>
      </c>
      <c r="N238" s="123">
        <v>14</v>
      </c>
      <c r="O238" s="123">
        <f t="shared" si="7"/>
        <v>1</v>
      </c>
      <c r="P238" s="127" t="s">
        <v>338</v>
      </c>
    </row>
    <row r="239" spans="1:16" s="123" customFormat="1" x14ac:dyDescent="0.25">
      <c r="A239" s="123">
        <v>2016</v>
      </c>
      <c r="B239" s="124">
        <v>2</v>
      </c>
      <c r="C239" s="123" t="s">
        <v>161</v>
      </c>
      <c r="D239" s="123" t="s">
        <v>333</v>
      </c>
      <c r="E239" s="123">
        <v>34304</v>
      </c>
      <c r="F239" s="123">
        <v>15</v>
      </c>
      <c r="G239" s="123">
        <v>23810034304</v>
      </c>
      <c r="H239" s="125" t="s">
        <v>944</v>
      </c>
      <c r="I239" s="123" t="s">
        <v>945</v>
      </c>
      <c r="J239" s="123" t="s">
        <v>950</v>
      </c>
      <c r="K239" s="123">
        <v>6</v>
      </c>
      <c r="L239" s="126">
        <f t="shared" si="6"/>
        <v>0.4</v>
      </c>
      <c r="M239" s="123" t="s">
        <v>951</v>
      </c>
      <c r="N239" s="123">
        <v>12</v>
      </c>
      <c r="O239" s="123">
        <f t="shared" si="7"/>
        <v>3</v>
      </c>
      <c r="P239" s="127" t="s">
        <v>338</v>
      </c>
    </row>
    <row r="240" spans="1:16" s="123" customFormat="1" x14ac:dyDescent="0.25">
      <c r="A240" s="123">
        <v>2014</v>
      </c>
      <c r="B240" s="124">
        <v>2</v>
      </c>
      <c r="C240" s="123" t="s">
        <v>161</v>
      </c>
      <c r="D240" s="123" t="s">
        <v>401</v>
      </c>
      <c r="E240" s="123">
        <v>22129</v>
      </c>
      <c r="F240" s="123">
        <v>12</v>
      </c>
      <c r="G240" s="123">
        <v>23210022129</v>
      </c>
      <c r="H240" s="125" t="s">
        <v>402</v>
      </c>
      <c r="I240" s="123" t="s">
        <v>403</v>
      </c>
      <c r="J240" s="123" t="s">
        <v>952</v>
      </c>
      <c r="K240" s="123">
        <v>54</v>
      </c>
      <c r="L240" s="126">
        <f t="shared" si="6"/>
        <v>4.5</v>
      </c>
      <c r="M240" s="123" t="s">
        <v>953</v>
      </c>
      <c r="N240" s="123">
        <v>10</v>
      </c>
      <c r="O240" s="123">
        <f t="shared" si="7"/>
        <v>2</v>
      </c>
      <c r="P240" s="127" t="s">
        <v>338</v>
      </c>
    </row>
    <row r="241" spans="1:16" s="123" customFormat="1" x14ac:dyDescent="0.25">
      <c r="A241" s="123">
        <v>2015</v>
      </c>
      <c r="B241" s="124">
        <v>2</v>
      </c>
      <c r="C241" s="123" t="s">
        <v>161</v>
      </c>
      <c r="D241" s="123" t="s">
        <v>401</v>
      </c>
      <c r="E241" s="123">
        <v>22129</v>
      </c>
      <c r="F241" s="123">
        <v>12</v>
      </c>
      <c r="G241" s="123">
        <v>23210022129</v>
      </c>
      <c r="H241" s="125" t="s">
        <v>402</v>
      </c>
      <c r="I241" s="123" t="s">
        <v>403</v>
      </c>
      <c r="J241" s="123" t="s">
        <v>954</v>
      </c>
      <c r="K241" s="123">
        <v>44</v>
      </c>
      <c r="L241" s="126">
        <f t="shared" si="6"/>
        <v>3.6666666666666665</v>
      </c>
      <c r="M241" s="123" t="s">
        <v>955</v>
      </c>
      <c r="N241" s="123">
        <v>12</v>
      </c>
      <c r="O241" s="123">
        <f t="shared" si="7"/>
        <v>0</v>
      </c>
      <c r="P241" s="127" t="s">
        <v>338</v>
      </c>
    </row>
    <row r="242" spans="1:16" s="123" customFormat="1" x14ac:dyDescent="0.25">
      <c r="A242" s="123">
        <v>2016</v>
      </c>
      <c r="B242" s="124">
        <v>2</v>
      </c>
      <c r="C242" s="123" t="s">
        <v>161</v>
      </c>
      <c r="D242" s="123" t="s">
        <v>401</v>
      </c>
      <c r="E242" s="123">
        <v>22129</v>
      </c>
      <c r="F242" s="123">
        <v>12</v>
      </c>
      <c r="G242" s="123">
        <v>23210022129</v>
      </c>
      <c r="H242" s="125" t="s">
        <v>402</v>
      </c>
      <c r="I242" s="123" t="s">
        <v>403</v>
      </c>
      <c r="J242" s="123" t="s">
        <v>956</v>
      </c>
      <c r="K242" s="123">
        <v>43</v>
      </c>
      <c r="L242" s="126">
        <f t="shared" si="6"/>
        <v>3.5833333333333335</v>
      </c>
      <c r="M242" s="123" t="s">
        <v>957</v>
      </c>
      <c r="N242" s="123">
        <v>12</v>
      </c>
      <c r="O242" s="123">
        <f t="shared" si="7"/>
        <v>0</v>
      </c>
      <c r="P242" s="127" t="s">
        <v>338</v>
      </c>
    </row>
    <row r="243" spans="1:16" s="123" customFormat="1" x14ac:dyDescent="0.25">
      <c r="A243" s="123">
        <v>2014</v>
      </c>
      <c r="B243" s="124">
        <v>2</v>
      </c>
      <c r="C243" s="123" t="s">
        <v>161</v>
      </c>
      <c r="D243" s="123" t="s">
        <v>401</v>
      </c>
      <c r="E243" s="123">
        <v>24240</v>
      </c>
      <c r="F243" s="123">
        <v>15</v>
      </c>
      <c r="G243" s="123">
        <v>23210024240</v>
      </c>
      <c r="H243" s="125" t="s">
        <v>958</v>
      </c>
      <c r="I243" s="123" t="s">
        <v>959</v>
      </c>
      <c r="J243" s="123" t="s">
        <v>960</v>
      </c>
      <c r="K243" s="123">
        <v>8</v>
      </c>
      <c r="L243" s="126">
        <f t="shared" si="6"/>
        <v>0.53333333333333333</v>
      </c>
      <c r="M243" s="123" t="s">
        <v>961</v>
      </c>
      <c r="N243" s="123">
        <v>13</v>
      </c>
      <c r="O243" s="123">
        <f t="shared" si="7"/>
        <v>2</v>
      </c>
      <c r="P243" s="127" t="s">
        <v>338</v>
      </c>
    </row>
    <row r="244" spans="1:16" s="123" customFormat="1" x14ac:dyDescent="0.25">
      <c r="A244" s="123">
        <v>2015</v>
      </c>
      <c r="B244" s="124">
        <v>2</v>
      </c>
      <c r="C244" s="123" t="s">
        <v>161</v>
      </c>
      <c r="D244" s="123" t="s">
        <v>401</v>
      </c>
      <c r="E244" s="123">
        <v>24240</v>
      </c>
      <c r="F244" s="123">
        <v>15</v>
      </c>
      <c r="G244" s="123">
        <v>23210024240</v>
      </c>
      <c r="H244" s="125" t="s">
        <v>958</v>
      </c>
      <c r="I244" s="123" t="s">
        <v>959</v>
      </c>
      <c r="J244" s="123" t="s">
        <v>962</v>
      </c>
      <c r="K244" s="123">
        <v>6</v>
      </c>
      <c r="L244" s="126">
        <f t="shared" si="6"/>
        <v>0.4</v>
      </c>
      <c r="M244" s="123" t="s">
        <v>963</v>
      </c>
      <c r="N244" s="123">
        <v>9</v>
      </c>
      <c r="O244" s="123">
        <f t="shared" si="7"/>
        <v>6</v>
      </c>
      <c r="P244" s="127" t="s">
        <v>338</v>
      </c>
    </row>
    <row r="245" spans="1:16" s="123" customFormat="1" x14ac:dyDescent="0.25">
      <c r="A245" s="123">
        <v>2016</v>
      </c>
      <c r="B245" s="124">
        <v>2</v>
      </c>
      <c r="C245" s="123" t="s">
        <v>161</v>
      </c>
      <c r="D245" s="123" t="s">
        <v>401</v>
      </c>
      <c r="E245" s="123">
        <v>24240</v>
      </c>
      <c r="F245" s="123">
        <v>15</v>
      </c>
      <c r="G245" s="123">
        <v>23210024240</v>
      </c>
      <c r="H245" s="125" t="s">
        <v>958</v>
      </c>
      <c r="I245" s="123" t="s">
        <v>959</v>
      </c>
      <c r="J245" s="123" t="s">
        <v>964</v>
      </c>
      <c r="K245" s="123">
        <v>11</v>
      </c>
      <c r="L245" s="126">
        <f t="shared" si="6"/>
        <v>0.73333333333333328</v>
      </c>
      <c r="M245" s="123" t="s">
        <v>965</v>
      </c>
      <c r="N245" s="123">
        <v>10</v>
      </c>
      <c r="O245" s="123">
        <f t="shared" si="7"/>
        <v>5</v>
      </c>
      <c r="P245" s="127" t="s">
        <v>338</v>
      </c>
    </row>
    <row r="246" spans="1:16" s="123" customFormat="1" x14ac:dyDescent="0.25">
      <c r="A246" s="123">
        <v>2014</v>
      </c>
      <c r="B246" s="124">
        <v>2</v>
      </c>
      <c r="C246" s="123" t="s">
        <v>161</v>
      </c>
      <c r="D246" s="123" t="s">
        <v>401</v>
      </c>
      <c r="E246" s="123">
        <v>33411</v>
      </c>
      <c r="F246" s="123">
        <v>45</v>
      </c>
      <c r="G246" s="123">
        <v>23210033411</v>
      </c>
      <c r="H246" s="125" t="s">
        <v>418</v>
      </c>
      <c r="I246" s="123" t="s">
        <v>419</v>
      </c>
      <c r="J246" s="123" t="s">
        <v>966</v>
      </c>
      <c r="K246" s="123">
        <v>44</v>
      </c>
      <c r="L246" s="126">
        <f t="shared" si="6"/>
        <v>0.97777777777777775</v>
      </c>
      <c r="M246" s="123" t="s">
        <v>967</v>
      </c>
      <c r="N246" s="123">
        <v>42</v>
      </c>
      <c r="O246" s="123">
        <f t="shared" si="7"/>
        <v>3</v>
      </c>
      <c r="P246" s="127" t="s">
        <v>338</v>
      </c>
    </row>
    <row r="247" spans="1:16" s="123" customFormat="1" x14ac:dyDescent="0.25">
      <c r="A247" s="123">
        <v>2015</v>
      </c>
      <c r="B247" s="124">
        <v>2</v>
      </c>
      <c r="C247" s="123" t="s">
        <v>161</v>
      </c>
      <c r="D247" s="123" t="s">
        <v>401</v>
      </c>
      <c r="E247" s="123">
        <v>33411</v>
      </c>
      <c r="F247" s="123">
        <v>45</v>
      </c>
      <c r="G247" s="123">
        <v>23210033411</v>
      </c>
      <c r="H247" s="125" t="s">
        <v>418</v>
      </c>
      <c r="I247" s="123" t="s">
        <v>419</v>
      </c>
      <c r="J247" s="123" t="s">
        <v>968</v>
      </c>
      <c r="K247" s="123">
        <v>44</v>
      </c>
      <c r="L247" s="126">
        <f t="shared" si="6"/>
        <v>0.97777777777777775</v>
      </c>
      <c r="M247" s="123" t="s">
        <v>969</v>
      </c>
      <c r="N247" s="123">
        <v>42</v>
      </c>
      <c r="O247" s="123">
        <f t="shared" si="7"/>
        <v>3</v>
      </c>
      <c r="P247" s="127" t="s">
        <v>338</v>
      </c>
    </row>
    <row r="248" spans="1:16" s="123" customFormat="1" x14ac:dyDescent="0.25">
      <c r="A248" s="123">
        <v>2016</v>
      </c>
      <c r="B248" s="124">
        <v>2</v>
      </c>
      <c r="C248" s="123" t="s">
        <v>161</v>
      </c>
      <c r="D248" s="123" t="s">
        <v>401</v>
      </c>
      <c r="E248" s="123">
        <v>33411</v>
      </c>
      <c r="F248" s="123">
        <v>45</v>
      </c>
      <c r="G248" s="123">
        <v>23210033411</v>
      </c>
      <c r="H248" s="125" t="s">
        <v>418</v>
      </c>
      <c r="I248" s="123" t="s">
        <v>419</v>
      </c>
      <c r="J248" s="123" t="s">
        <v>970</v>
      </c>
      <c r="K248" s="123">
        <v>31</v>
      </c>
      <c r="L248" s="126">
        <f t="shared" si="6"/>
        <v>0.68888888888888888</v>
      </c>
      <c r="M248" s="123" t="s">
        <v>971</v>
      </c>
      <c r="N248" s="123">
        <v>37</v>
      </c>
      <c r="O248" s="123">
        <f t="shared" si="7"/>
        <v>8</v>
      </c>
      <c r="P248" s="127" t="s">
        <v>338</v>
      </c>
    </row>
    <row r="249" spans="1:16" s="123" customFormat="1" x14ac:dyDescent="0.25">
      <c r="A249" s="123">
        <v>2014</v>
      </c>
      <c r="B249" s="124">
        <v>2</v>
      </c>
      <c r="C249" s="123" t="s">
        <v>162</v>
      </c>
      <c r="D249" s="123" t="s">
        <v>333</v>
      </c>
      <c r="E249" s="123">
        <v>25007</v>
      </c>
      <c r="F249" s="123">
        <v>15</v>
      </c>
      <c r="G249" s="123">
        <v>23810025007</v>
      </c>
      <c r="H249" s="125" t="s">
        <v>580</v>
      </c>
      <c r="I249" s="123" t="s">
        <v>581</v>
      </c>
      <c r="J249" s="123" t="s">
        <v>972</v>
      </c>
      <c r="K249" s="123">
        <v>16</v>
      </c>
      <c r="L249" s="126">
        <f t="shared" si="6"/>
        <v>1.0666666666666667</v>
      </c>
      <c r="M249" s="123" t="s">
        <v>973</v>
      </c>
      <c r="N249" s="123">
        <v>14</v>
      </c>
      <c r="O249" s="123">
        <f t="shared" si="7"/>
        <v>1</v>
      </c>
      <c r="P249" s="127" t="s">
        <v>338</v>
      </c>
    </row>
    <row r="250" spans="1:16" s="123" customFormat="1" x14ac:dyDescent="0.25">
      <c r="A250" s="123">
        <v>2015</v>
      </c>
      <c r="B250" s="124">
        <v>2</v>
      </c>
      <c r="C250" s="123" t="s">
        <v>162</v>
      </c>
      <c r="D250" s="123" t="s">
        <v>333</v>
      </c>
      <c r="E250" s="123">
        <v>25007</v>
      </c>
      <c r="F250" s="123">
        <v>15</v>
      </c>
      <c r="G250" s="123">
        <v>23810025007</v>
      </c>
      <c r="H250" s="125" t="s">
        <v>580</v>
      </c>
      <c r="I250" s="123" t="s">
        <v>581</v>
      </c>
      <c r="J250" s="123" t="s">
        <v>974</v>
      </c>
      <c r="K250" s="123">
        <v>18</v>
      </c>
      <c r="L250" s="126">
        <f t="shared" si="6"/>
        <v>1.2</v>
      </c>
      <c r="M250" s="123" t="s">
        <v>975</v>
      </c>
      <c r="N250" s="123">
        <v>14</v>
      </c>
      <c r="O250" s="123">
        <f t="shared" si="7"/>
        <v>1</v>
      </c>
      <c r="P250" s="127" t="s">
        <v>338</v>
      </c>
    </row>
    <row r="251" spans="1:16" s="123" customFormat="1" x14ac:dyDescent="0.25">
      <c r="A251" s="123">
        <v>2016</v>
      </c>
      <c r="B251" s="124">
        <v>2</v>
      </c>
      <c r="C251" s="123" t="s">
        <v>162</v>
      </c>
      <c r="D251" s="123" t="s">
        <v>333</v>
      </c>
      <c r="E251" s="123">
        <v>25007</v>
      </c>
      <c r="F251" s="123">
        <v>15</v>
      </c>
      <c r="G251" s="123">
        <v>23810025007</v>
      </c>
      <c r="H251" s="125" t="s">
        <v>580</v>
      </c>
      <c r="I251" s="123" t="s">
        <v>581</v>
      </c>
      <c r="J251" s="123" t="s">
        <v>976</v>
      </c>
      <c r="K251" s="123">
        <v>15</v>
      </c>
      <c r="L251" s="126">
        <f t="shared" si="6"/>
        <v>1</v>
      </c>
      <c r="M251" s="123" t="s">
        <v>977</v>
      </c>
      <c r="N251" s="123">
        <v>12</v>
      </c>
      <c r="O251" s="123">
        <f t="shared" si="7"/>
        <v>3</v>
      </c>
      <c r="P251" s="127" t="s">
        <v>338</v>
      </c>
    </row>
    <row r="252" spans="1:16" s="123" customFormat="1" x14ac:dyDescent="0.25">
      <c r="A252" s="123">
        <v>2014</v>
      </c>
      <c r="B252" s="124">
        <v>2</v>
      </c>
      <c r="C252" s="123" t="s">
        <v>162</v>
      </c>
      <c r="D252" s="123" t="s">
        <v>333</v>
      </c>
      <c r="E252" s="123">
        <v>25106</v>
      </c>
      <c r="F252" s="123">
        <v>15</v>
      </c>
      <c r="G252" s="123">
        <v>23810025106</v>
      </c>
      <c r="H252" s="125" t="s">
        <v>588</v>
      </c>
      <c r="I252" s="123" t="s">
        <v>589</v>
      </c>
      <c r="J252" s="123" t="s">
        <v>978</v>
      </c>
      <c r="K252" s="123">
        <v>17</v>
      </c>
      <c r="L252" s="126">
        <f t="shared" si="6"/>
        <v>1.1333333333333333</v>
      </c>
      <c r="M252" s="123" t="s">
        <v>979</v>
      </c>
      <c r="N252" s="123">
        <v>11</v>
      </c>
      <c r="O252" s="123">
        <f t="shared" si="7"/>
        <v>4</v>
      </c>
      <c r="P252" s="127" t="s">
        <v>338</v>
      </c>
    </row>
    <row r="253" spans="1:16" s="123" customFormat="1" x14ac:dyDescent="0.25">
      <c r="A253" s="123">
        <v>2015</v>
      </c>
      <c r="B253" s="124">
        <v>2</v>
      </c>
      <c r="C253" s="123" t="s">
        <v>162</v>
      </c>
      <c r="D253" s="123" t="s">
        <v>333</v>
      </c>
      <c r="E253" s="123">
        <v>25106</v>
      </c>
      <c r="F253" s="123">
        <v>15</v>
      </c>
      <c r="G253" s="123">
        <v>23810025106</v>
      </c>
      <c r="H253" s="125" t="s">
        <v>588</v>
      </c>
      <c r="I253" s="123" t="s">
        <v>589</v>
      </c>
      <c r="J253" s="123" t="s">
        <v>980</v>
      </c>
      <c r="K253" s="123">
        <v>11</v>
      </c>
      <c r="L253" s="126">
        <f t="shared" si="6"/>
        <v>0.73333333333333328</v>
      </c>
      <c r="M253" s="123" t="s">
        <v>981</v>
      </c>
      <c r="N253" s="123">
        <v>13</v>
      </c>
      <c r="O253" s="123">
        <f t="shared" si="7"/>
        <v>2</v>
      </c>
      <c r="P253" s="127" t="s">
        <v>338</v>
      </c>
    </row>
    <row r="254" spans="1:16" s="123" customFormat="1" x14ac:dyDescent="0.25">
      <c r="A254" s="123">
        <v>2016</v>
      </c>
      <c r="B254" s="124">
        <v>2</v>
      </c>
      <c r="C254" s="123" t="s">
        <v>162</v>
      </c>
      <c r="D254" s="123" t="s">
        <v>333</v>
      </c>
      <c r="E254" s="123">
        <v>25106</v>
      </c>
      <c r="F254" s="123">
        <v>15</v>
      </c>
      <c r="G254" s="123">
        <v>23810025106</v>
      </c>
      <c r="H254" s="125" t="s">
        <v>588</v>
      </c>
      <c r="I254" s="123" t="s">
        <v>589</v>
      </c>
      <c r="J254" s="123" t="s">
        <v>982</v>
      </c>
      <c r="K254" s="123">
        <v>13</v>
      </c>
      <c r="L254" s="126">
        <f t="shared" si="6"/>
        <v>0.8666666666666667</v>
      </c>
      <c r="M254" s="123" t="s">
        <v>983</v>
      </c>
      <c r="N254" s="123">
        <v>11</v>
      </c>
      <c r="O254" s="123">
        <f t="shared" si="7"/>
        <v>4</v>
      </c>
      <c r="P254" s="127" t="s">
        <v>338</v>
      </c>
    </row>
    <row r="255" spans="1:16" s="123" customFormat="1" x14ac:dyDescent="0.25">
      <c r="A255" s="123">
        <v>2014</v>
      </c>
      <c r="B255" s="124">
        <v>2</v>
      </c>
      <c r="C255" s="123" t="s">
        <v>162</v>
      </c>
      <c r="D255" s="123" t="s">
        <v>333</v>
      </c>
      <c r="E255" s="123">
        <v>25218</v>
      </c>
      <c r="F255" s="123">
        <v>30</v>
      </c>
      <c r="G255" s="123">
        <v>23810025218</v>
      </c>
      <c r="H255" s="125" t="s">
        <v>490</v>
      </c>
      <c r="I255" s="123" t="s">
        <v>491</v>
      </c>
      <c r="J255" s="123" t="s">
        <v>984</v>
      </c>
      <c r="K255" s="123">
        <v>82</v>
      </c>
      <c r="L255" s="126">
        <f t="shared" si="6"/>
        <v>2.7333333333333334</v>
      </c>
      <c r="M255" s="123" t="s">
        <v>985</v>
      </c>
      <c r="N255" s="123" t="s">
        <v>369</v>
      </c>
      <c r="O255" s="123" t="str">
        <f t="shared" si="7"/>
        <v>-</v>
      </c>
      <c r="P255" s="127" t="s">
        <v>338</v>
      </c>
    </row>
    <row r="256" spans="1:16" s="123" customFormat="1" x14ac:dyDescent="0.25">
      <c r="A256" s="123">
        <v>2015</v>
      </c>
      <c r="B256" s="124">
        <v>2</v>
      </c>
      <c r="C256" s="123" t="s">
        <v>162</v>
      </c>
      <c r="D256" s="123" t="s">
        <v>333</v>
      </c>
      <c r="E256" s="123">
        <v>25218</v>
      </c>
      <c r="F256" s="123">
        <v>30</v>
      </c>
      <c r="G256" s="123">
        <v>23810025218</v>
      </c>
      <c r="H256" s="125" t="s">
        <v>490</v>
      </c>
      <c r="I256" s="123" t="s">
        <v>491</v>
      </c>
      <c r="J256" s="123" t="s">
        <v>986</v>
      </c>
      <c r="K256" s="123">
        <v>78</v>
      </c>
      <c r="L256" s="126">
        <f t="shared" si="6"/>
        <v>2.6</v>
      </c>
      <c r="M256" s="123" t="s">
        <v>987</v>
      </c>
      <c r="N256" s="123" t="s">
        <v>369</v>
      </c>
      <c r="O256" s="123" t="str">
        <f t="shared" si="7"/>
        <v>-</v>
      </c>
      <c r="P256" s="127" t="s">
        <v>338</v>
      </c>
    </row>
    <row r="257" spans="1:16" s="123" customFormat="1" x14ac:dyDescent="0.25">
      <c r="A257" s="123">
        <v>2016</v>
      </c>
      <c r="B257" s="124">
        <v>2</v>
      </c>
      <c r="C257" s="123" t="s">
        <v>162</v>
      </c>
      <c r="D257" s="123" t="s">
        <v>333</v>
      </c>
      <c r="E257" s="123">
        <v>25218</v>
      </c>
      <c r="F257" s="123">
        <v>30</v>
      </c>
      <c r="G257" s="123">
        <v>23810025218</v>
      </c>
      <c r="H257" s="125" t="s">
        <v>490</v>
      </c>
      <c r="I257" s="123" t="s">
        <v>491</v>
      </c>
      <c r="J257" s="123" t="s">
        <v>988</v>
      </c>
      <c r="K257" s="123">
        <v>89</v>
      </c>
      <c r="L257" s="126">
        <f t="shared" si="6"/>
        <v>2.9666666666666668</v>
      </c>
      <c r="M257" s="123" t="s">
        <v>989</v>
      </c>
      <c r="N257" s="123">
        <v>30</v>
      </c>
      <c r="O257" s="123">
        <f t="shared" si="7"/>
        <v>0</v>
      </c>
      <c r="P257" s="127" t="s">
        <v>338</v>
      </c>
    </row>
    <row r="258" spans="1:16" s="123" customFormat="1" x14ac:dyDescent="0.25">
      <c r="A258" s="123">
        <v>2014</v>
      </c>
      <c r="B258" s="124">
        <v>2</v>
      </c>
      <c r="C258" s="123" t="s">
        <v>162</v>
      </c>
      <c r="D258" s="123" t="s">
        <v>333</v>
      </c>
      <c r="E258" s="123">
        <v>25408</v>
      </c>
      <c r="F258" s="123">
        <v>10</v>
      </c>
      <c r="G258" s="123">
        <v>23810025408</v>
      </c>
      <c r="H258" s="125" t="s">
        <v>990</v>
      </c>
      <c r="I258" s="123" t="s">
        <v>991</v>
      </c>
      <c r="J258" s="123" t="s">
        <v>992</v>
      </c>
      <c r="K258" s="123">
        <v>13</v>
      </c>
      <c r="L258" s="126">
        <f t="shared" si="6"/>
        <v>1.3</v>
      </c>
      <c r="M258" s="123" t="s">
        <v>993</v>
      </c>
      <c r="N258" s="123">
        <v>10</v>
      </c>
      <c r="O258" s="123">
        <f t="shared" si="7"/>
        <v>0</v>
      </c>
      <c r="P258" s="127" t="s">
        <v>338</v>
      </c>
    </row>
    <row r="259" spans="1:16" s="123" customFormat="1" x14ac:dyDescent="0.25">
      <c r="A259" s="123">
        <v>2015</v>
      </c>
      <c r="B259" s="124">
        <v>2</v>
      </c>
      <c r="C259" s="123" t="s">
        <v>162</v>
      </c>
      <c r="D259" s="123" t="s">
        <v>333</v>
      </c>
      <c r="E259" s="123">
        <v>25408</v>
      </c>
      <c r="F259" s="123">
        <v>10</v>
      </c>
      <c r="G259" s="123">
        <v>23810025408</v>
      </c>
      <c r="H259" s="125" t="s">
        <v>990</v>
      </c>
      <c r="I259" s="123" t="s">
        <v>991</v>
      </c>
      <c r="J259" s="123" t="s">
        <v>994</v>
      </c>
      <c r="K259" s="123">
        <v>16</v>
      </c>
      <c r="L259" s="126">
        <f t="shared" ref="L259:L290" si="8">IFERROR(K259/F259,"")</f>
        <v>1.6</v>
      </c>
      <c r="M259" s="123" t="s">
        <v>995</v>
      </c>
      <c r="N259" s="123">
        <v>10</v>
      </c>
      <c r="O259" s="123">
        <f t="shared" ref="O259:O322" si="9">IFERROR(F259-N259,"-")</f>
        <v>0</v>
      </c>
      <c r="P259" s="127" t="s">
        <v>338</v>
      </c>
    </row>
    <row r="260" spans="1:16" s="123" customFormat="1" x14ac:dyDescent="0.25">
      <c r="A260" s="123">
        <v>2016</v>
      </c>
      <c r="B260" s="124">
        <v>2</v>
      </c>
      <c r="C260" s="123" t="s">
        <v>162</v>
      </c>
      <c r="D260" s="123" t="s">
        <v>333</v>
      </c>
      <c r="E260" s="123">
        <v>25408</v>
      </c>
      <c r="F260" s="123">
        <v>10</v>
      </c>
      <c r="G260" s="123">
        <v>23810025408</v>
      </c>
      <c r="H260" s="125" t="s">
        <v>990</v>
      </c>
      <c r="I260" s="123" t="s">
        <v>991</v>
      </c>
      <c r="J260" s="123" t="s">
        <v>996</v>
      </c>
      <c r="K260" s="123">
        <v>14</v>
      </c>
      <c r="L260" s="126">
        <f t="shared" si="8"/>
        <v>1.4</v>
      </c>
      <c r="M260" s="123" t="s">
        <v>997</v>
      </c>
      <c r="N260" s="123">
        <v>8</v>
      </c>
      <c r="O260" s="123">
        <f t="shared" si="9"/>
        <v>2</v>
      </c>
      <c r="P260" s="127" t="s">
        <v>338</v>
      </c>
    </row>
    <row r="261" spans="1:16" s="123" customFormat="1" x14ac:dyDescent="0.25">
      <c r="A261" s="123">
        <v>2014</v>
      </c>
      <c r="B261" s="124">
        <v>2</v>
      </c>
      <c r="C261" s="123" t="s">
        <v>162</v>
      </c>
      <c r="D261" s="123" t="s">
        <v>333</v>
      </c>
      <c r="E261" s="123">
        <v>25409</v>
      </c>
      <c r="F261" s="123">
        <v>15</v>
      </c>
      <c r="G261" s="123">
        <v>23810025409</v>
      </c>
      <c r="H261" s="125" t="s">
        <v>998</v>
      </c>
      <c r="I261" s="123" t="s">
        <v>999</v>
      </c>
      <c r="J261" s="123" t="s">
        <v>1000</v>
      </c>
      <c r="K261" s="123">
        <v>24</v>
      </c>
      <c r="L261" s="126">
        <f t="shared" si="8"/>
        <v>1.6</v>
      </c>
      <c r="M261" s="123" t="s">
        <v>1001</v>
      </c>
      <c r="N261" s="123">
        <v>15</v>
      </c>
      <c r="O261" s="123">
        <f t="shared" si="9"/>
        <v>0</v>
      </c>
      <c r="P261" s="127" t="s">
        <v>338</v>
      </c>
    </row>
    <row r="262" spans="1:16" s="123" customFormat="1" x14ac:dyDescent="0.25">
      <c r="A262" s="123">
        <v>2015</v>
      </c>
      <c r="B262" s="124">
        <v>2</v>
      </c>
      <c r="C262" s="123" t="s">
        <v>162</v>
      </c>
      <c r="D262" s="123" t="s">
        <v>333</v>
      </c>
      <c r="E262" s="123">
        <v>25409</v>
      </c>
      <c r="F262" s="123">
        <v>15</v>
      </c>
      <c r="G262" s="123">
        <v>23810025409</v>
      </c>
      <c r="H262" s="125" t="s">
        <v>998</v>
      </c>
      <c r="I262" s="123" t="s">
        <v>999</v>
      </c>
      <c r="J262" s="123" t="s">
        <v>1002</v>
      </c>
      <c r="K262" s="123">
        <v>19</v>
      </c>
      <c r="L262" s="126">
        <f t="shared" si="8"/>
        <v>1.2666666666666666</v>
      </c>
      <c r="M262" s="123" t="s">
        <v>1003</v>
      </c>
      <c r="N262" s="123">
        <v>14</v>
      </c>
      <c r="O262" s="123">
        <f t="shared" si="9"/>
        <v>1</v>
      </c>
      <c r="P262" s="127" t="s">
        <v>338</v>
      </c>
    </row>
    <row r="263" spans="1:16" s="123" customFormat="1" x14ac:dyDescent="0.25">
      <c r="A263" s="123">
        <v>2016</v>
      </c>
      <c r="B263" s="124">
        <v>2</v>
      </c>
      <c r="C263" s="123" t="s">
        <v>162</v>
      </c>
      <c r="D263" s="123" t="s">
        <v>333</v>
      </c>
      <c r="E263" s="123">
        <v>25409</v>
      </c>
      <c r="F263" s="123">
        <v>15</v>
      </c>
      <c r="G263" s="123">
        <v>23810025409</v>
      </c>
      <c r="H263" s="125" t="s">
        <v>998</v>
      </c>
      <c r="I263" s="123" t="s">
        <v>999</v>
      </c>
      <c r="J263" s="123" t="s">
        <v>1004</v>
      </c>
      <c r="K263" s="123">
        <v>16</v>
      </c>
      <c r="L263" s="126">
        <f t="shared" si="8"/>
        <v>1.0666666666666667</v>
      </c>
      <c r="M263" s="123" t="s">
        <v>1005</v>
      </c>
      <c r="N263" s="123">
        <v>12</v>
      </c>
      <c r="O263" s="123">
        <f t="shared" si="9"/>
        <v>3</v>
      </c>
      <c r="P263" s="127" t="s">
        <v>338</v>
      </c>
    </row>
    <row r="264" spans="1:16" s="123" customFormat="1" x14ac:dyDescent="0.25">
      <c r="A264" s="123">
        <v>2014</v>
      </c>
      <c r="B264" s="124">
        <v>2</v>
      </c>
      <c r="C264" s="123" t="s">
        <v>162</v>
      </c>
      <c r="D264" s="123" t="s">
        <v>333</v>
      </c>
      <c r="E264" s="123">
        <v>25510</v>
      </c>
      <c r="F264" s="123">
        <v>45</v>
      </c>
      <c r="G264" s="123">
        <v>23810025510</v>
      </c>
      <c r="H264" s="125" t="s">
        <v>596</v>
      </c>
      <c r="I264" s="123" t="s">
        <v>597</v>
      </c>
      <c r="J264" s="123" t="s">
        <v>1006</v>
      </c>
      <c r="K264" s="123">
        <v>31</v>
      </c>
      <c r="L264" s="126">
        <f t="shared" si="8"/>
        <v>0.68888888888888888</v>
      </c>
      <c r="M264" s="123" t="s">
        <v>1007</v>
      </c>
      <c r="N264" s="123" t="s">
        <v>369</v>
      </c>
      <c r="O264" s="123" t="str">
        <f t="shared" si="9"/>
        <v>-</v>
      </c>
      <c r="P264" s="127" t="s">
        <v>338</v>
      </c>
    </row>
    <row r="265" spans="1:16" s="123" customFormat="1" x14ac:dyDescent="0.25">
      <c r="A265" s="123">
        <v>2015</v>
      </c>
      <c r="B265" s="124">
        <v>2</v>
      </c>
      <c r="C265" s="123" t="s">
        <v>162</v>
      </c>
      <c r="D265" s="123" t="s">
        <v>333</v>
      </c>
      <c r="E265" s="123">
        <v>25510</v>
      </c>
      <c r="F265" s="123">
        <v>45</v>
      </c>
      <c r="G265" s="123">
        <v>23810025510</v>
      </c>
      <c r="H265" s="125" t="s">
        <v>596</v>
      </c>
      <c r="I265" s="123" t="s">
        <v>597</v>
      </c>
      <c r="J265" s="123" t="s">
        <v>1008</v>
      </c>
      <c r="K265" s="123">
        <v>34</v>
      </c>
      <c r="L265" s="126">
        <f t="shared" si="8"/>
        <v>0.75555555555555554</v>
      </c>
      <c r="M265" s="123" t="s">
        <v>1009</v>
      </c>
      <c r="N265" s="123" t="s">
        <v>369</v>
      </c>
      <c r="O265" s="123" t="str">
        <f t="shared" si="9"/>
        <v>-</v>
      </c>
      <c r="P265" s="127" t="s">
        <v>338</v>
      </c>
    </row>
    <row r="266" spans="1:16" s="123" customFormat="1" x14ac:dyDescent="0.25">
      <c r="A266" s="123">
        <v>2016</v>
      </c>
      <c r="B266" s="124">
        <v>2</v>
      </c>
      <c r="C266" s="123" t="s">
        <v>162</v>
      </c>
      <c r="D266" s="123" t="s">
        <v>333</v>
      </c>
      <c r="E266" s="123">
        <v>25510</v>
      </c>
      <c r="F266" s="123">
        <v>45</v>
      </c>
      <c r="G266" s="123">
        <v>23810025510</v>
      </c>
      <c r="H266" s="125" t="s">
        <v>596</v>
      </c>
      <c r="I266" s="123" t="s">
        <v>597</v>
      </c>
      <c r="J266" s="123" t="s">
        <v>1010</v>
      </c>
      <c r="K266" s="123">
        <v>37</v>
      </c>
      <c r="L266" s="126">
        <f t="shared" si="8"/>
        <v>0.82222222222222219</v>
      </c>
      <c r="M266" s="123" t="s">
        <v>1011</v>
      </c>
      <c r="N266" s="123">
        <v>43</v>
      </c>
      <c r="O266" s="123">
        <f t="shared" si="9"/>
        <v>2</v>
      </c>
      <c r="P266" s="127" t="s">
        <v>338</v>
      </c>
    </row>
    <row r="267" spans="1:16" s="123" customFormat="1" x14ac:dyDescent="0.25">
      <c r="A267" s="123">
        <v>2014</v>
      </c>
      <c r="B267" s="124">
        <v>2</v>
      </c>
      <c r="C267" s="123" t="s">
        <v>162</v>
      </c>
      <c r="D267" s="123" t="s">
        <v>333</v>
      </c>
      <c r="E267" s="123">
        <v>30001</v>
      </c>
      <c r="F267" s="123">
        <v>52</v>
      </c>
      <c r="G267" s="123">
        <v>23810030001</v>
      </c>
      <c r="H267" s="125" t="s">
        <v>334</v>
      </c>
      <c r="I267" s="123" t="s">
        <v>335</v>
      </c>
      <c r="J267" s="123" t="s">
        <v>1012</v>
      </c>
      <c r="K267" s="123">
        <v>41</v>
      </c>
      <c r="L267" s="126">
        <f t="shared" si="8"/>
        <v>0.78846153846153844</v>
      </c>
      <c r="M267" s="123" t="s">
        <v>1013</v>
      </c>
      <c r="N267" s="123">
        <v>51</v>
      </c>
      <c r="O267" s="123">
        <f t="shared" si="9"/>
        <v>1</v>
      </c>
      <c r="P267" s="127" t="s">
        <v>338</v>
      </c>
    </row>
    <row r="268" spans="1:16" s="123" customFormat="1" x14ac:dyDescent="0.25">
      <c r="A268" s="123">
        <v>2015</v>
      </c>
      <c r="B268" s="124">
        <v>2</v>
      </c>
      <c r="C268" s="123" t="s">
        <v>162</v>
      </c>
      <c r="D268" s="123" t="s">
        <v>333</v>
      </c>
      <c r="E268" s="123">
        <v>30001</v>
      </c>
      <c r="F268" s="123">
        <v>52</v>
      </c>
      <c r="G268" s="123">
        <v>23810030001</v>
      </c>
      <c r="H268" s="125" t="s">
        <v>334</v>
      </c>
      <c r="I268" s="123" t="s">
        <v>335</v>
      </c>
      <c r="J268" s="123" t="s">
        <v>1014</v>
      </c>
      <c r="K268" s="123">
        <v>24</v>
      </c>
      <c r="L268" s="126">
        <f t="shared" si="8"/>
        <v>0.46153846153846156</v>
      </c>
      <c r="M268" s="123" t="s">
        <v>1015</v>
      </c>
      <c r="N268" s="123">
        <v>51</v>
      </c>
      <c r="O268" s="123">
        <f t="shared" si="9"/>
        <v>1</v>
      </c>
      <c r="P268" s="127" t="s">
        <v>338</v>
      </c>
    </row>
    <row r="269" spans="1:16" s="123" customFormat="1" x14ac:dyDescent="0.25">
      <c r="A269" s="123">
        <v>2016</v>
      </c>
      <c r="B269" s="124">
        <v>2</v>
      </c>
      <c r="C269" s="123" t="s">
        <v>162</v>
      </c>
      <c r="D269" s="123" t="s">
        <v>333</v>
      </c>
      <c r="E269" s="123">
        <v>30001</v>
      </c>
      <c r="F269" s="123">
        <v>53</v>
      </c>
      <c r="G269" s="123">
        <v>23810030001</v>
      </c>
      <c r="H269" s="125" t="s">
        <v>334</v>
      </c>
      <c r="I269" s="123" t="s">
        <v>335</v>
      </c>
      <c r="J269" s="123" t="s">
        <v>1016</v>
      </c>
      <c r="K269" s="123">
        <v>21</v>
      </c>
      <c r="L269" s="126">
        <f t="shared" si="8"/>
        <v>0.39622641509433965</v>
      </c>
      <c r="M269" s="123" t="s">
        <v>1017</v>
      </c>
      <c r="N269" s="123">
        <v>51</v>
      </c>
      <c r="O269" s="123">
        <f t="shared" si="9"/>
        <v>2</v>
      </c>
      <c r="P269" s="127" t="s">
        <v>338</v>
      </c>
    </row>
    <row r="270" spans="1:16" s="123" customFormat="1" x14ac:dyDescent="0.25">
      <c r="A270" s="123">
        <v>2014</v>
      </c>
      <c r="B270" s="124">
        <v>2</v>
      </c>
      <c r="C270" s="123" t="s">
        <v>162</v>
      </c>
      <c r="D270" s="123" t="s">
        <v>333</v>
      </c>
      <c r="E270" s="123">
        <v>31106</v>
      </c>
      <c r="F270" s="123">
        <v>17</v>
      </c>
      <c r="G270" s="123">
        <v>23810031106</v>
      </c>
      <c r="H270" s="125" t="s">
        <v>1018</v>
      </c>
      <c r="I270" s="123" t="s">
        <v>1019</v>
      </c>
      <c r="J270" s="123" t="s">
        <v>1020</v>
      </c>
      <c r="K270" s="123">
        <v>30</v>
      </c>
      <c r="L270" s="126">
        <f t="shared" si="8"/>
        <v>1.7647058823529411</v>
      </c>
      <c r="M270" s="123" t="s">
        <v>1021</v>
      </c>
      <c r="N270" s="123">
        <v>18</v>
      </c>
      <c r="O270" s="123">
        <f t="shared" si="9"/>
        <v>-1</v>
      </c>
      <c r="P270" s="127" t="s">
        <v>338</v>
      </c>
    </row>
    <row r="271" spans="1:16" s="123" customFormat="1" x14ac:dyDescent="0.25">
      <c r="A271" s="123">
        <v>2015</v>
      </c>
      <c r="B271" s="124">
        <v>2</v>
      </c>
      <c r="C271" s="123" t="s">
        <v>162</v>
      </c>
      <c r="D271" s="123" t="s">
        <v>333</v>
      </c>
      <c r="E271" s="123">
        <v>31106</v>
      </c>
      <c r="F271" s="123">
        <v>17</v>
      </c>
      <c r="G271" s="123">
        <v>23810031106</v>
      </c>
      <c r="H271" s="125" t="s">
        <v>1018</v>
      </c>
      <c r="I271" s="123" t="s">
        <v>1019</v>
      </c>
      <c r="J271" s="123" t="s">
        <v>1022</v>
      </c>
      <c r="K271" s="123">
        <v>22</v>
      </c>
      <c r="L271" s="126">
        <f t="shared" si="8"/>
        <v>1.2941176470588236</v>
      </c>
      <c r="M271" s="123" t="s">
        <v>1023</v>
      </c>
      <c r="N271" s="123">
        <v>17</v>
      </c>
      <c r="O271" s="123">
        <f t="shared" si="9"/>
        <v>0</v>
      </c>
      <c r="P271" s="127" t="s">
        <v>338</v>
      </c>
    </row>
    <row r="272" spans="1:16" s="123" customFormat="1" x14ac:dyDescent="0.25">
      <c r="A272" s="123">
        <v>2016</v>
      </c>
      <c r="B272" s="124">
        <v>2</v>
      </c>
      <c r="C272" s="123" t="s">
        <v>162</v>
      </c>
      <c r="D272" s="123" t="s">
        <v>333</v>
      </c>
      <c r="E272" s="123">
        <v>31106</v>
      </c>
      <c r="F272" s="123">
        <v>17</v>
      </c>
      <c r="G272" s="123">
        <v>23810031106</v>
      </c>
      <c r="H272" s="125" t="s">
        <v>1018</v>
      </c>
      <c r="I272" s="123" t="s">
        <v>1019</v>
      </c>
      <c r="J272" s="123" t="s">
        <v>1024</v>
      </c>
      <c r="K272" s="123">
        <v>29</v>
      </c>
      <c r="L272" s="126">
        <f t="shared" si="8"/>
        <v>1.7058823529411764</v>
      </c>
      <c r="M272" s="123" t="s">
        <v>1025</v>
      </c>
      <c r="N272" s="123">
        <v>17</v>
      </c>
      <c r="O272" s="123">
        <f t="shared" si="9"/>
        <v>0</v>
      </c>
      <c r="P272" s="127" t="s">
        <v>338</v>
      </c>
    </row>
    <row r="273" spans="1:16" s="123" customFormat="1" x14ac:dyDescent="0.25">
      <c r="A273" s="123">
        <v>2014</v>
      </c>
      <c r="B273" s="124">
        <v>2</v>
      </c>
      <c r="C273" s="123" t="s">
        <v>162</v>
      </c>
      <c r="D273" s="123" t="s">
        <v>333</v>
      </c>
      <c r="E273" s="123">
        <v>31202</v>
      </c>
      <c r="F273" s="123">
        <v>53</v>
      </c>
      <c r="G273" s="123">
        <v>23810031202</v>
      </c>
      <c r="H273" s="125" t="s">
        <v>343</v>
      </c>
      <c r="I273" s="123" t="s">
        <v>344</v>
      </c>
      <c r="J273" s="123" t="s">
        <v>1026</v>
      </c>
      <c r="K273" s="123">
        <v>102</v>
      </c>
      <c r="L273" s="126">
        <f t="shared" si="8"/>
        <v>1.9245283018867925</v>
      </c>
      <c r="M273" s="123" t="s">
        <v>1027</v>
      </c>
      <c r="N273" s="123">
        <v>49</v>
      </c>
      <c r="O273" s="123">
        <f t="shared" si="9"/>
        <v>4</v>
      </c>
      <c r="P273" s="127" t="s">
        <v>338</v>
      </c>
    </row>
    <row r="274" spans="1:16" s="123" customFormat="1" x14ac:dyDescent="0.25">
      <c r="A274" s="123">
        <v>2015</v>
      </c>
      <c r="B274" s="124">
        <v>2</v>
      </c>
      <c r="C274" s="123" t="s">
        <v>162</v>
      </c>
      <c r="D274" s="123" t="s">
        <v>333</v>
      </c>
      <c r="E274" s="123">
        <v>31202</v>
      </c>
      <c r="F274" s="123">
        <v>52</v>
      </c>
      <c r="G274" s="123">
        <v>23810031202</v>
      </c>
      <c r="H274" s="125" t="s">
        <v>343</v>
      </c>
      <c r="I274" s="123" t="s">
        <v>344</v>
      </c>
      <c r="J274" s="123" t="s">
        <v>1028</v>
      </c>
      <c r="K274" s="123">
        <v>79</v>
      </c>
      <c r="L274" s="126">
        <f t="shared" si="8"/>
        <v>1.5192307692307692</v>
      </c>
      <c r="M274" s="123" t="s">
        <v>1029</v>
      </c>
      <c r="N274" s="123">
        <v>51</v>
      </c>
      <c r="O274" s="123">
        <f t="shared" si="9"/>
        <v>1</v>
      </c>
      <c r="P274" s="127" t="s">
        <v>338</v>
      </c>
    </row>
    <row r="275" spans="1:16" s="123" customFormat="1" x14ac:dyDescent="0.25">
      <c r="A275" s="123">
        <v>2016</v>
      </c>
      <c r="B275" s="124">
        <v>2</v>
      </c>
      <c r="C275" s="123" t="s">
        <v>162</v>
      </c>
      <c r="D275" s="123" t="s">
        <v>333</v>
      </c>
      <c r="E275" s="123">
        <v>31202</v>
      </c>
      <c r="F275" s="123">
        <v>53</v>
      </c>
      <c r="G275" s="123">
        <v>23810031202</v>
      </c>
      <c r="H275" s="125" t="s">
        <v>343</v>
      </c>
      <c r="I275" s="123" t="s">
        <v>344</v>
      </c>
      <c r="J275" s="123" t="s">
        <v>1030</v>
      </c>
      <c r="K275" s="123">
        <v>112</v>
      </c>
      <c r="L275" s="126">
        <f t="shared" si="8"/>
        <v>2.1132075471698113</v>
      </c>
      <c r="M275" s="123" t="s">
        <v>1031</v>
      </c>
      <c r="N275" s="123">
        <v>54</v>
      </c>
      <c r="O275" s="123">
        <f t="shared" si="9"/>
        <v>-1</v>
      </c>
      <c r="P275" s="127" t="s">
        <v>338</v>
      </c>
    </row>
    <row r="276" spans="1:16" s="123" customFormat="1" x14ac:dyDescent="0.25">
      <c r="A276" s="123">
        <v>2014</v>
      </c>
      <c r="B276" s="124">
        <v>2</v>
      </c>
      <c r="C276" s="123" t="s">
        <v>162</v>
      </c>
      <c r="D276" s="123" t="s">
        <v>333</v>
      </c>
      <c r="E276" s="123">
        <v>34403</v>
      </c>
      <c r="F276" s="123">
        <v>18</v>
      </c>
      <c r="G276" s="123">
        <v>23810034403</v>
      </c>
      <c r="H276" s="125" t="s">
        <v>1032</v>
      </c>
      <c r="I276" s="123" t="s">
        <v>1033</v>
      </c>
      <c r="J276" s="123" t="s">
        <v>1034</v>
      </c>
      <c r="K276" s="123">
        <v>65</v>
      </c>
      <c r="L276" s="126">
        <f t="shared" si="8"/>
        <v>3.6111111111111112</v>
      </c>
      <c r="M276" s="123" t="s">
        <v>1035</v>
      </c>
      <c r="N276" s="123">
        <v>17</v>
      </c>
      <c r="O276" s="123">
        <f t="shared" si="9"/>
        <v>1</v>
      </c>
      <c r="P276" s="127" t="s">
        <v>338</v>
      </c>
    </row>
    <row r="277" spans="1:16" s="123" customFormat="1" x14ac:dyDescent="0.25">
      <c r="A277" s="123">
        <v>2015</v>
      </c>
      <c r="B277" s="124">
        <v>2</v>
      </c>
      <c r="C277" s="123" t="s">
        <v>162</v>
      </c>
      <c r="D277" s="123" t="s">
        <v>333</v>
      </c>
      <c r="E277" s="123">
        <v>34403</v>
      </c>
      <c r="F277" s="123">
        <v>18</v>
      </c>
      <c r="G277" s="123">
        <v>23810034403</v>
      </c>
      <c r="H277" s="125" t="s">
        <v>1032</v>
      </c>
      <c r="I277" s="123" t="s">
        <v>1033</v>
      </c>
      <c r="J277" s="123" t="s">
        <v>1036</v>
      </c>
      <c r="K277" s="123">
        <v>80</v>
      </c>
      <c r="L277" s="126">
        <f t="shared" si="8"/>
        <v>4.4444444444444446</v>
      </c>
      <c r="M277" s="123" t="s">
        <v>1037</v>
      </c>
      <c r="N277" s="123">
        <v>16</v>
      </c>
      <c r="O277" s="123">
        <f t="shared" si="9"/>
        <v>2</v>
      </c>
      <c r="P277" s="127" t="s">
        <v>338</v>
      </c>
    </row>
    <row r="278" spans="1:16" s="123" customFormat="1" x14ac:dyDescent="0.25">
      <c r="A278" s="123">
        <v>2016</v>
      </c>
      <c r="B278" s="124">
        <v>2</v>
      </c>
      <c r="C278" s="123" t="s">
        <v>162</v>
      </c>
      <c r="D278" s="123" t="s">
        <v>333</v>
      </c>
      <c r="E278" s="123">
        <v>34403</v>
      </c>
      <c r="F278" s="123">
        <v>18</v>
      </c>
      <c r="G278" s="123">
        <v>23810034403</v>
      </c>
      <c r="H278" s="125" t="s">
        <v>1032</v>
      </c>
      <c r="I278" s="123" t="s">
        <v>1033</v>
      </c>
      <c r="J278" s="123" t="s">
        <v>1038</v>
      </c>
      <c r="K278" s="123">
        <v>127</v>
      </c>
      <c r="L278" s="126">
        <f t="shared" si="8"/>
        <v>7.0555555555555554</v>
      </c>
      <c r="M278" s="123" t="s">
        <v>1039</v>
      </c>
      <c r="N278" s="123">
        <v>18</v>
      </c>
      <c r="O278" s="123">
        <f t="shared" si="9"/>
        <v>0</v>
      </c>
      <c r="P278" s="127" t="s">
        <v>338</v>
      </c>
    </row>
    <row r="279" spans="1:16" s="123" customFormat="1" x14ac:dyDescent="0.25">
      <c r="A279" s="123">
        <v>2014</v>
      </c>
      <c r="B279" s="124">
        <v>2</v>
      </c>
      <c r="C279" s="123" t="s">
        <v>162</v>
      </c>
      <c r="D279" s="123" t="s">
        <v>401</v>
      </c>
      <c r="E279" s="123">
        <v>25434</v>
      </c>
      <c r="F279" s="123">
        <v>10</v>
      </c>
      <c r="G279" s="123">
        <v>23210025434</v>
      </c>
      <c r="H279" s="125" t="s">
        <v>1040</v>
      </c>
      <c r="I279" s="123" t="s">
        <v>991</v>
      </c>
      <c r="J279" s="123" t="s">
        <v>1041</v>
      </c>
      <c r="K279" s="123">
        <v>20</v>
      </c>
      <c r="L279" s="126">
        <f t="shared" si="8"/>
        <v>2</v>
      </c>
      <c r="M279" s="123" t="s">
        <v>1042</v>
      </c>
      <c r="N279" s="123">
        <v>8</v>
      </c>
      <c r="O279" s="123">
        <f t="shared" si="9"/>
        <v>2</v>
      </c>
      <c r="P279" s="127" t="s">
        <v>338</v>
      </c>
    </row>
    <row r="280" spans="1:16" s="123" customFormat="1" x14ac:dyDescent="0.25">
      <c r="A280" s="123">
        <v>2015</v>
      </c>
      <c r="B280" s="124">
        <v>2</v>
      </c>
      <c r="C280" s="123" t="s">
        <v>162</v>
      </c>
      <c r="D280" s="123" t="s">
        <v>401</v>
      </c>
      <c r="E280" s="123">
        <v>25434</v>
      </c>
      <c r="F280" s="123">
        <v>10</v>
      </c>
      <c r="G280" s="123">
        <v>23210025434</v>
      </c>
      <c r="H280" s="125" t="s">
        <v>1040</v>
      </c>
      <c r="I280" s="123" t="s">
        <v>991</v>
      </c>
      <c r="J280" s="123" t="s">
        <v>1043</v>
      </c>
      <c r="K280" s="123">
        <v>20</v>
      </c>
      <c r="L280" s="126">
        <f t="shared" si="8"/>
        <v>2</v>
      </c>
      <c r="M280" s="123" t="s">
        <v>1044</v>
      </c>
      <c r="N280" s="123">
        <v>9</v>
      </c>
      <c r="O280" s="123">
        <f t="shared" si="9"/>
        <v>1</v>
      </c>
      <c r="P280" s="127" t="s">
        <v>338</v>
      </c>
    </row>
    <row r="281" spans="1:16" s="123" customFormat="1" x14ac:dyDescent="0.25">
      <c r="A281" s="123">
        <v>2016</v>
      </c>
      <c r="B281" s="124">
        <v>2</v>
      </c>
      <c r="C281" s="123" t="s">
        <v>162</v>
      </c>
      <c r="D281" s="123" t="s">
        <v>401</v>
      </c>
      <c r="E281" s="123">
        <v>25434</v>
      </c>
      <c r="F281" s="123">
        <v>10</v>
      </c>
      <c r="G281" s="123">
        <v>23210025434</v>
      </c>
      <c r="H281" s="125" t="s">
        <v>1040</v>
      </c>
      <c r="I281" s="123" t="s">
        <v>991</v>
      </c>
      <c r="J281" s="123" t="s">
        <v>1045</v>
      </c>
      <c r="K281" s="123">
        <v>36</v>
      </c>
      <c r="L281" s="126">
        <f t="shared" si="8"/>
        <v>3.6</v>
      </c>
      <c r="M281" s="123" t="s">
        <v>1046</v>
      </c>
      <c r="N281" s="123">
        <v>15</v>
      </c>
      <c r="O281" s="123">
        <f t="shared" si="9"/>
        <v>-5</v>
      </c>
      <c r="P281" s="127" t="s">
        <v>338</v>
      </c>
    </row>
    <row r="282" spans="1:16" s="123" customFormat="1" x14ac:dyDescent="0.25">
      <c r="A282" s="123">
        <v>2014</v>
      </c>
      <c r="B282" s="124">
        <v>2</v>
      </c>
      <c r="C282" s="123" t="s">
        <v>162</v>
      </c>
      <c r="D282" s="123" t="s">
        <v>401</v>
      </c>
      <c r="E282" s="123">
        <v>25435</v>
      </c>
      <c r="F282" s="123">
        <v>15</v>
      </c>
      <c r="G282" s="123">
        <v>23210025435</v>
      </c>
      <c r="H282" s="125" t="s">
        <v>1047</v>
      </c>
      <c r="I282" s="123" t="s">
        <v>1048</v>
      </c>
      <c r="J282" s="123" t="s">
        <v>1049</v>
      </c>
      <c r="K282" s="123">
        <v>18</v>
      </c>
      <c r="L282" s="126">
        <f t="shared" si="8"/>
        <v>1.2</v>
      </c>
      <c r="M282" s="123" t="s">
        <v>1050</v>
      </c>
      <c r="N282" s="123">
        <v>16</v>
      </c>
      <c r="O282" s="123">
        <f t="shared" si="9"/>
        <v>-1</v>
      </c>
      <c r="P282" s="127" t="s">
        <v>338</v>
      </c>
    </row>
    <row r="283" spans="1:16" s="123" customFormat="1" x14ac:dyDescent="0.25">
      <c r="A283" s="123">
        <v>2015</v>
      </c>
      <c r="B283" s="124">
        <v>2</v>
      </c>
      <c r="C283" s="123" t="s">
        <v>162</v>
      </c>
      <c r="D283" s="123" t="s">
        <v>401</v>
      </c>
      <c r="E283" s="123">
        <v>25435</v>
      </c>
      <c r="F283" s="123">
        <v>15</v>
      </c>
      <c r="G283" s="123">
        <v>23210025435</v>
      </c>
      <c r="H283" s="125" t="s">
        <v>1047</v>
      </c>
      <c r="I283" s="123" t="s">
        <v>1048</v>
      </c>
      <c r="J283" s="123" t="s">
        <v>1051</v>
      </c>
      <c r="K283" s="123">
        <v>4</v>
      </c>
      <c r="L283" s="126">
        <f t="shared" si="8"/>
        <v>0.26666666666666666</v>
      </c>
      <c r="M283" s="123" t="s">
        <v>1052</v>
      </c>
      <c r="N283" s="123">
        <v>13</v>
      </c>
      <c r="O283" s="123">
        <f t="shared" si="9"/>
        <v>2</v>
      </c>
      <c r="P283" s="127" t="s">
        <v>338</v>
      </c>
    </row>
    <row r="284" spans="1:16" s="123" customFormat="1" x14ac:dyDescent="0.25">
      <c r="A284" s="123">
        <v>2016</v>
      </c>
      <c r="B284" s="124">
        <v>2</v>
      </c>
      <c r="C284" s="123" t="s">
        <v>162</v>
      </c>
      <c r="D284" s="123" t="s">
        <v>401</v>
      </c>
      <c r="E284" s="123">
        <v>25435</v>
      </c>
      <c r="F284" s="123">
        <v>15</v>
      </c>
      <c r="G284" s="123">
        <v>23210025435</v>
      </c>
      <c r="H284" s="125" t="s">
        <v>1047</v>
      </c>
      <c r="I284" s="123" t="s">
        <v>1048</v>
      </c>
      <c r="J284" s="123" t="s">
        <v>1053</v>
      </c>
      <c r="K284" s="123">
        <v>19</v>
      </c>
      <c r="L284" s="126">
        <f t="shared" si="8"/>
        <v>1.2666666666666666</v>
      </c>
      <c r="M284" s="123" t="s">
        <v>1054</v>
      </c>
      <c r="N284" s="123">
        <v>15</v>
      </c>
      <c r="O284" s="123">
        <f t="shared" si="9"/>
        <v>0</v>
      </c>
      <c r="P284" s="127" t="s">
        <v>338</v>
      </c>
    </row>
    <row r="285" spans="1:16" s="123" customFormat="1" x14ac:dyDescent="0.25">
      <c r="A285" s="123">
        <v>2014</v>
      </c>
      <c r="B285" s="124">
        <v>2</v>
      </c>
      <c r="C285" s="123" t="s">
        <v>162</v>
      </c>
      <c r="D285" s="123" t="s">
        <v>401</v>
      </c>
      <c r="E285" s="123">
        <v>31122</v>
      </c>
      <c r="F285" s="123">
        <v>30</v>
      </c>
      <c r="G285" s="123">
        <v>23210031122</v>
      </c>
      <c r="H285" s="125" t="s">
        <v>1055</v>
      </c>
      <c r="I285" s="123" t="s">
        <v>1056</v>
      </c>
      <c r="J285" s="123" t="s">
        <v>1057</v>
      </c>
      <c r="K285" s="123">
        <v>29</v>
      </c>
      <c r="L285" s="126">
        <f t="shared" si="8"/>
        <v>0.96666666666666667</v>
      </c>
      <c r="M285" s="123" t="s">
        <v>1058</v>
      </c>
      <c r="N285" s="123" t="s">
        <v>369</v>
      </c>
      <c r="O285" s="123" t="str">
        <f t="shared" si="9"/>
        <v>-</v>
      </c>
      <c r="P285" s="127" t="s">
        <v>338</v>
      </c>
    </row>
    <row r="286" spans="1:16" s="123" customFormat="1" x14ac:dyDescent="0.25">
      <c r="A286" s="123">
        <v>2015</v>
      </c>
      <c r="B286" s="124">
        <v>2</v>
      </c>
      <c r="C286" s="123" t="s">
        <v>162</v>
      </c>
      <c r="D286" s="123" t="s">
        <v>401</v>
      </c>
      <c r="E286" s="123">
        <v>31122</v>
      </c>
      <c r="F286" s="123">
        <v>30</v>
      </c>
      <c r="G286" s="123">
        <v>23210031122</v>
      </c>
      <c r="H286" s="125" t="s">
        <v>1055</v>
      </c>
      <c r="I286" s="123" t="s">
        <v>1056</v>
      </c>
      <c r="J286" s="123" t="s">
        <v>1059</v>
      </c>
      <c r="K286" s="123">
        <v>21</v>
      </c>
      <c r="L286" s="126">
        <f t="shared" si="8"/>
        <v>0.7</v>
      </c>
      <c r="M286" s="123" t="s">
        <v>1060</v>
      </c>
      <c r="N286" s="123">
        <v>29</v>
      </c>
      <c r="O286" s="123">
        <f t="shared" si="9"/>
        <v>1</v>
      </c>
      <c r="P286" s="127" t="s">
        <v>338</v>
      </c>
    </row>
    <row r="287" spans="1:16" s="123" customFormat="1" x14ac:dyDescent="0.25">
      <c r="A287" s="123">
        <v>2016</v>
      </c>
      <c r="B287" s="124">
        <v>2</v>
      </c>
      <c r="C287" s="123" t="s">
        <v>162</v>
      </c>
      <c r="D287" s="123" t="s">
        <v>401</v>
      </c>
      <c r="E287" s="123">
        <v>31122</v>
      </c>
      <c r="F287" s="123">
        <v>30</v>
      </c>
      <c r="G287" s="123">
        <v>23210031122</v>
      </c>
      <c r="H287" s="125" t="s">
        <v>1055</v>
      </c>
      <c r="I287" s="123" t="s">
        <v>1056</v>
      </c>
      <c r="J287" s="123" t="s">
        <v>1061</v>
      </c>
      <c r="K287" s="123">
        <v>29</v>
      </c>
      <c r="L287" s="126">
        <f t="shared" si="8"/>
        <v>0.96666666666666667</v>
      </c>
      <c r="M287" s="123" t="s">
        <v>1062</v>
      </c>
      <c r="N287" s="123">
        <v>29</v>
      </c>
      <c r="O287" s="123">
        <f t="shared" si="9"/>
        <v>1</v>
      </c>
      <c r="P287" s="127" t="s">
        <v>338</v>
      </c>
    </row>
    <row r="288" spans="1:16" s="123" customFormat="1" x14ac:dyDescent="0.25">
      <c r="A288" s="123">
        <v>2014</v>
      </c>
      <c r="B288" s="124">
        <v>2</v>
      </c>
      <c r="C288" s="123" t="s">
        <v>163</v>
      </c>
      <c r="D288" s="123" t="s">
        <v>333</v>
      </c>
      <c r="E288" s="123">
        <v>30001</v>
      </c>
      <c r="F288" s="123">
        <v>35</v>
      </c>
      <c r="G288" s="123">
        <v>23810030001</v>
      </c>
      <c r="H288" s="125" t="s">
        <v>334</v>
      </c>
      <c r="I288" s="123" t="s">
        <v>335</v>
      </c>
      <c r="J288" s="123" t="s">
        <v>1063</v>
      </c>
      <c r="K288" s="123">
        <v>33</v>
      </c>
      <c r="L288" s="126">
        <f t="shared" si="8"/>
        <v>0.94285714285714284</v>
      </c>
      <c r="M288" s="123" t="s">
        <v>1064</v>
      </c>
      <c r="N288" s="123">
        <v>33</v>
      </c>
      <c r="O288" s="123">
        <f t="shared" si="9"/>
        <v>2</v>
      </c>
      <c r="P288" s="127" t="s">
        <v>338</v>
      </c>
    </row>
    <row r="289" spans="1:16" s="123" customFormat="1" x14ac:dyDescent="0.25">
      <c r="A289" s="123">
        <v>2015</v>
      </c>
      <c r="B289" s="124">
        <v>2</v>
      </c>
      <c r="C289" s="123" t="s">
        <v>163</v>
      </c>
      <c r="D289" s="123" t="s">
        <v>333</v>
      </c>
      <c r="E289" s="123">
        <v>30001</v>
      </c>
      <c r="F289" s="123">
        <v>35</v>
      </c>
      <c r="G289" s="123">
        <v>23810030001</v>
      </c>
      <c r="H289" s="125" t="s">
        <v>334</v>
      </c>
      <c r="I289" s="123" t="s">
        <v>335</v>
      </c>
      <c r="J289" s="123" t="s">
        <v>1065</v>
      </c>
      <c r="K289" s="123">
        <v>26</v>
      </c>
      <c r="L289" s="126">
        <f t="shared" si="8"/>
        <v>0.74285714285714288</v>
      </c>
      <c r="M289" s="123" t="s">
        <v>1066</v>
      </c>
      <c r="N289" s="123">
        <v>28</v>
      </c>
      <c r="O289" s="123">
        <f t="shared" si="9"/>
        <v>7</v>
      </c>
      <c r="P289" s="127" t="s">
        <v>338</v>
      </c>
    </row>
    <row r="290" spans="1:16" s="123" customFormat="1" x14ac:dyDescent="0.25">
      <c r="A290" s="123">
        <v>2016</v>
      </c>
      <c r="B290" s="124">
        <v>2</v>
      </c>
      <c r="C290" s="123" t="s">
        <v>163</v>
      </c>
      <c r="D290" s="123" t="s">
        <v>333</v>
      </c>
      <c r="E290" s="123">
        <v>30001</v>
      </c>
      <c r="F290" s="123">
        <v>35</v>
      </c>
      <c r="G290" s="123">
        <v>23810030001</v>
      </c>
      <c r="H290" s="125" t="s">
        <v>334</v>
      </c>
      <c r="I290" s="123" t="s">
        <v>335</v>
      </c>
      <c r="J290" s="123" t="s">
        <v>1067</v>
      </c>
      <c r="K290" s="123">
        <v>24</v>
      </c>
      <c r="L290" s="126">
        <f t="shared" si="8"/>
        <v>0.68571428571428572</v>
      </c>
      <c r="M290" s="123" t="s">
        <v>1068</v>
      </c>
      <c r="N290" s="123">
        <v>31</v>
      </c>
      <c r="O290" s="123">
        <f t="shared" si="9"/>
        <v>4</v>
      </c>
      <c r="P290" s="127" t="s">
        <v>338</v>
      </c>
    </row>
    <row r="291" spans="1:16" s="123" customFormat="1" x14ac:dyDescent="0.25">
      <c r="A291" s="123">
        <v>2014</v>
      </c>
      <c r="B291" s="124">
        <v>2</v>
      </c>
      <c r="C291" s="123" t="s">
        <v>163</v>
      </c>
      <c r="D291" s="123" t="s">
        <v>333</v>
      </c>
      <c r="E291" s="123">
        <v>31202</v>
      </c>
      <c r="F291" s="123">
        <v>0</v>
      </c>
      <c r="G291" s="123">
        <v>23810031202</v>
      </c>
      <c r="H291" s="125" t="s">
        <v>343</v>
      </c>
      <c r="I291" s="123" t="s">
        <v>344</v>
      </c>
      <c r="J291" s="123" t="s">
        <v>1069</v>
      </c>
      <c r="K291" s="123" t="s">
        <v>526</v>
      </c>
      <c r="L291" s="126" t="str">
        <f>IFERROR(K291/F291,"")</f>
        <v/>
      </c>
      <c r="M291" s="123" t="s">
        <v>1070</v>
      </c>
      <c r="N291" s="123" t="s">
        <v>369</v>
      </c>
      <c r="O291" s="123" t="str">
        <f t="shared" si="9"/>
        <v>-</v>
      </c>
      <c r="P291" s="127" t="s">
        <v>338</v>
      </c>
    </row>
    <row r="292" spans="1:16" s="123" customFormat="1" x14ac:dyDescent="0.25">
      <c r="A292" s="123">
        <v>2015</v>
      </c>
      <c r="B292" s="124">
        <v>2</v>
      </c>
      <c r="C292" s="123" t="s">
        <v>163</v>
      </c>
      <c r="D292" s="123" t="s">
        <v>333</v>
      </c>
      <c r="E292" s="123">
        <v>31202</v>
      </c>
      <c r="F292" s="123">
        <v>0</v>
      </c>
      <c r="G292" s="123">
        <v>23810031202</v>
      </c>
      <c r="H292" s="125" t="s">
        <v>343</v>
      </c>
      <c r="I292" s="123" t="s">
        <v>344</v>
      </c>
      <c r="J292" s="123" t="s">
        <v>1071</v>
      </c>
      <c r="K292" s="123" t="s">
        <v>526</v>
      </c>
      <c r="L292" s="126" t="str">
        <f t="shared" ref="L292:L296" si="10">IFERROR(K292/F292,"")</f>
        <v/>
      </c>
      <c r="M292" s="123" t="s">
        <v>1072</v>
      </c>
      <c r="N292" s="123" t="s">
        <v>369</v>
      </c>
      <c r="O292" s="123" t="str">
        <f t="shared" si="9"/>
        <v>-</v>
      </c>
      <c r="P292" s="127" t="s">
        <v>338</v>
      </c>
    </row>
    <row r="293" spans="1:16" s="123" customFormat="1" x14ac:dyDescent="0.25">
      <c r="A293" s="123">
        <v>2016</v>
      </c>
      <c r="B293" s="124">
        <v>2</v>
      </c>
      <c r="C293" s="123" t="s">
        <v>163</v>
      </c>
      <c r="D293" s="123" t="s">
        <v>333</v>
      </c>
      <c r="E293" s="123">
        <v>31202</v>
      </c>
      <c r="F293" s="123">
        <v>0</v>
      </c>
      <c r="G293" s="123">
        <v>23810031202</v>
      </c>
      <c r="H293" s="125" t="s">
        <v>343</v>
      </c>
      <c r="I293" s="123" t="s">
        <v>344</v>
      </c>
      <c r="J293" s="123" t="s">
        <v>1073</v>
      </c>
      <c r="K293" s="123" t="s">
        <v>526</v>
      </c>
      <c r="L293" s="126" t="str">
        <f t="shared" si="10"/>
        <v/>
      </c>
      <c r="M293" s="123" t="s">
        <v>1074</v>
      </c>
      <c r="N293" s="123" t="s">
        <v>369</v>
      </c>
      <c r="O293" s="123" t="str">
        <f t="shared" si="9"/>
        <v>-</v>
      </c>
      <c r="P293" s="127" t="s">
        <v>338</v>
      </c>
    </row>
    <row r="294" spans="1:16" s="123" customFormat="1" x14ac:dyDescent="0.25">
      <c r="A294" s="123">
        <v>2014</v>
      </c>
      <c r="B294" s="124">
        <v>2</v>
      </c>
      <c r="C294" s="123" t="s">
        <v>163</v>
      </c>
      <c r="D294" s="123" t="s">
        <v>333</v>
      </c>
      <c r="E294" s="123">
        <v>31206</v>
      </c>
      <c r="F294" s="123">
        <v>0</v>
      </c>
      <c r="G294" s="123">
        <v>23810031206</v>
      </c>
      <c r="H294" s="125" t="s">
        <v>924</v>
      </c>
      <c r="I294" s="123" t="s">
        <v>925</v>
      </c>
      <c r="J294" s="123" t="s">
        <v>1075</v>
      </c>
      <c r="K294" s="123" t="s">
        <v>526</v>
      </c>
      <c r="L294" s="126" t="str">
        <f t="shared" si="10"/>
        <v/>
      </c>
      <c r="M294" s="123" t="s">
        <v>1076</v>
      </c>
      <c r="N294" s="123" t="s">
        <v>369</v>
      </c>
      <c r="O294" s="123" t="str">
        <f t="shared" si="9"/>
        <v>-</v>
      </c>
      <c r="P294" s="127" t="s">
        <v>338</v>
      </c>
    </row>
    <row r="295" spans="1:16" s="123" customFormat="1" x14ac:dyDescent="0.25">
      <c r="A295" s="123">
        <v>2015</v>
      </c>
      <c r="B295" s="124">
        <v>2</v>
      </c>
      <c r="C295" s="123" t="s">
        <v>163</v>
      </c>
      <c r="D295" s="123" t="s">
        <v>333</v>
      </c>
      <c r="E295" s="123">
        <v>31206</v>
      </c>
      <c r="F295" s="123">
        <v>0</v>
      </c>
      <c r="G295" s="123">
        <v>23810031206</v>
      </c>
      <c r="H295" s="125" t="s">
        <v>924</v>
      </c>
      <c r="I295" s="123" t="s">
        <v>925</v>
      </c>
      <c r="J295" s="123" t="s">
        <v>1077</v>
      </c>
      <c r="K295" s="123" t="s">
        <v>526</v>
      </c>
      <c r="L295" s="126" t="str">
        <f t="shared" si="10"/>
        <v/>
      </c>
      <c r="M295" s="123" t="s">
        <v>1078</v>
      </c>
      <c r="N295" s="123" t="s">
        <v>369</v>
      </c>
      <c r="O295" s="123" t="str">
        <f t="shared" si="9"/>
        <v>-</v>
      </c>
      <c r="P295" s="127" t="s">
        <v>338</v>
      </c>
    </row>
    <row r="296" spans="1:16" s="123" customFormat="1" x14ac:dyDescent="0.25">
      <c r="A296" s="123">
        <v>2016</v>
      </c>
      <c r="B296" s="124">
        <v>2</v>
      </c>
      <c r="C296" s="123" t="s">
        <v>163</v>
      </c>
      <c r="D296" s="123" t="s">
        <v>333</v>
      </c>
      <c r="E296" s="123">
        <v>31206</v>
      </c>
      <c r="F296" s="123">
        <v>0</v>
      </c>
      <c r="G296" s="123">
        <v>23810031206</v>
      </c>
      <c r="H296" s="125" t="s">
        <v>924</v>
      </c>
      <c r="I296" s="123" t="s">
        <v>925</v>
      </c>
      <c r="J296" s="123" t="s">
        <v>1079</v>
      </c>
      <c r="K296" s="123">
        <v>1</v>
      </c>
      <c r="L296" s="126" t="str">
        <f t="shared" si="10"/>
        <v/>
      </c>
      <c r="M296" s="123" t="s">
        <v>1080</v>
      </c>
      <c r="N296" s="123" t="s">
        <v>369</v>
      </c>
      <c r="O296" s="123" t="str">
        <f t="shared" si="9"/>
        <v>-</v>
      </c>
      <c r="P296" s="127" t="s">
        <v>338</v>
      </c>
    </row>
    <row r="297" spans="1:16" s="123" customFormat="1" x14ac:dyDescent="0.25">
      <c r="A297" s="123">
        <v>2014</v>
      </c>
      <c r="B297" s="124">
        <v>2</v>
      </c>
      <c r="C297" s="123" t="s">
        <v>163</v>
      </c>
      <c r="D297" s="123" t="s">
        <v>333</v>
      </c>
      <c r="E297" s="123">
        <v>31210</v>
      </c>
      <c r="F297" s="123">
        <v>70</v>
      </c>
      <c r="G297" s="123">
        <v>23810031210</v>
      </c>
      <c r="H297" s="125" t="s">
        <v>354</v>
      </c>
      <c r="I297" s="123" t="s">
        <v>355</v>
      </c>
      <c r="J297" s="123" t="s">
        <v>1081</v>
      </c>
      <c r="K297" s="123">
        <v>94</v>
      </c>
      <c r="L297" s="126">
        <f t="shared" ref="L297:L360" si="11">K297/F297</f>
        <v>1.3428571428571427</v>
      </c>
      <c r="M297" s="123" t="s">
        <v>1082</v>
      </c>
      <c r="N297" s="123">
        <v>69</v>
      </c>
      <c r="O297" s="123">
        <f t="shared" si="9"/>
        <v>1</v>
      </c>
      <c r="P297" s="127" t="s">
        <v>338</v>
      </c>
    </row>
    <row r="298" spans="1:16" s="123" customFormat="1" x14ac:dyDescent="0.25">
      <c r="A298" s="123">
        <v>2015</v>
      </c>
      <c r="B298" s="124">
        <v>2</v>
      </c>
      <c r="C298" s="123" t="s">
        <v>163</v>
      </c>
      <c r="D298" s="123" t="s">
        <v>333</v>
      </c>
      <c r="E298" s="123">
        <v>31210</v>
      </c>
      <c r="F298" s="123">
        <v>70</v>
      </c>
      <c r="G298" s="123">
        <v>23810031210</v>
      </c>
      <c r="H298" s="125" t="s">
        <v>354</v>
      </c>
      <c r="I298" s="123" t="s">
        <v>355</v>
      </c>
      <c r="J298" s="123" t="s">
        <v>1083</v>
      </c>
      <c r="K298" s="123">
        <v>102</v>
      </c>
      <c r="L298" s="126">
        <f t="shared" si="11"/>
        <v>1.4571428571428571</v>
      </c>
      <c r="M298" s="123" t="s">
        <v>1084</v>
      </c>
      <c r="N298" s="123">
        <v>70</v>
      </c>
      <c r="O298" s="123">
        <f t="shared" si="9"/>
        <v>0</v>
      </c>
      <c r="P298" s="127" t="s">
        <v>338</v>
      </c>
    </row>
    <row r="299" spans="1:16" s="123" customFormat="1" x14ac:dyDescent="0.25">
      <c r="A299" s="123">
        <v>2016</v>
      </c>
      <c r="B299" s="124">
        <v>2</v>
      </c>
      <c r="C299" s="123" t="s">
        <v>163</v>
      </c>
      <c r="D299" s="123" t="s">
        <v>333</v>
      </c>
      <c r="E299" s="123">
        <v>31210</v>
      </c>
      <c r="F299" s="123">
        <v>70</v>
      </c>
      <c r="G299" s="123">
        <v>23810031210</v>
      </c>
      <c r="H299" s="125" t="s">
        <v>354</v>
      </c>
      <c r="I299" s="123" t="s">
        <v>355</v>
      </c>
      <c r="J299" s="123" t="s">
        <v>1085</v>
      </c>
      <c r="K299" s="123">
        <v>95</v>
      </c>
      <c r="L299" s="126">
        <f t="shared" si="11"/>
        <v>1.3571428571428572</v>
      </c>
      <c r="M299" s="123" t="s">
        <v>1086</v>
      </c>
      <c r="N299" s="123">
        <v>67</v>
      </c>
      <c r="O299" s="123">
        <f t="shared" si="9"/>
        <v>3</v>
      </c>
      <c r="P299" s="127" t="s">
        <v>338</v>
      </c>
    </row>
    <row r="300" spans="1:16" s="123" customFormat="1" x14ac:dyDescent="0.25">
      <c r="A300" s="123">
        <v>2014</v>
      </c>
      <c r="B300" s="124">
        <v>2</v>
      </c>
      <c r="C300" s="123" t="s">
        <v>163</v>
      </c>
      <c r="D300" s="123" t="s">
        <v>333</v>
      </c>
      <c r="E300" s="123">
        <v>33101</v>
      </c>
      <c r="F300" s="123">
        <v>30</v>
      </c>
      <c r="G300" s="123">
        <v>23810033101</v>
      </c>
      <c r="H300" s="125" t="s">
        <v>1087</v>
      </c>
      <c r="I300" s="123" t="s">
        <v>1088</v>
      </c>
      <c r="J300" s="123" t="s">
        <v>1089</v>
      </c>
      <c r="K300" s="123">
        <v>36</v>
      </c>
      <c r="L300" s="126">
        <f t="shared" si="11"/>
        <v>1.2</v>
      </c>
      <c r="M300" s="123" t="s">
        <v>1090</v>
      </c>
      <c r="N300" s="123">
        <v>27</v>
      </c>
      <c r="O300" s="123">
        <f t="shared" si="9"/>
        <v>3</v>
      </c>
      <c r="P300" s="127" t="s">
        <v>338</v>
      </c>
    </row>
    <row r="301" spans="1:16" s="123" customFormat="1" x14ac:dyDescent="0.25">
      <c r="A301" s="123">
        <v>2015</v>
      </c>
      <c r="B301" s="124">
        <v>2</v>
      </c>
      <c r="C301" s="123" t="s">
        <v>163</v>
      </c>
      <c r="D301" s="123" t="s">
        <v>333</v>
      </c>
      <c r="E301" s="123">
        <v>33101</v>
      </c>
      <c r="F301" s="123">
        <v>30</v>
      </c>
      <c r="G301" s="123">
        <v>23810033101</v>
      </c>
      <c r="H301" s="125" t="s">
        <v>1087</v>
      </c>
      <c r="I301" s="123" t="s">
        <v>1088</v>
      </c>
      <c r="J301" s="123" t="s">
        <v>1091</v>
      </c>
      <c r="K301" s="123">
        <v>30</v>
      </c>
      <c r="L301" s="126">
        <f t="shared" si="11"/>
        <v>1</v>
      </c>
      <c r="M301" s="123" t="s">
        <v>1092</v>
      </c>
      <c r="N301" s="123">
        <v>29</v>
      </c>
      <c r="O301" s="123">
        <f t="shared" si="9"/>
        <v>1</v>
      </c>
      <c r="P301" s="127" t="s">
        <v>338</v>
      </c>
    </row>
    <row r="302" spans="1:16" s="123" customFormat="1" x14ac:dyDescent="0.25">
      <c r="A302" s="123">
        <v>2016</v>
      </c>
      <c r="B302" s="124">
        <v>2</v>
      </c>
      <c r="C302" s="123" t="s">
        <v>163</v>
      </c>
      <c r="D302" s="123" t="s">
        <v>333</v>
      </c>
      <c r="E302" s="123">
        <v>33101</v>
      </c>
      <c r="F302" s="123">
        <v>30</v>
      </c>
      <c r="G302" s="123">
        <v>23810033101</v>
      </c>
      <c r="H302" s="125" t="s">
        <v>1087</v>
      </c>
      <c r="I302" s="123" t="s">
        <v>1088</v>
      </c>
      <c r="J302" s="123" t="s">
        <v>1093</v>
      </c>
      <c r="K302" s="123">
        <v>12</v>
      </c>
      <c r="L302" s="126">
        <f t="shared" si="11"/>
        <v>0.4</v>
      </c>
      <c r="M302" s="123" t="s">
        <v>1094</v>
      </c>
      <c r="N302" s="123">
        <v>17</v>
      </c>
      <c r="O302" s="123">
        <f t="shared" si="9"/>
        <v>13</v>
      </c>
      <c r="P302" s="127" t="s">
        <v>338</v>
      </c>
    </row>
    <row r="303" spans="1:16" s="123" customFormat="1" x14ac:dyDescent="0.25">
      <c r="A303" s="123">
        <v>2014</v>
      </c>
      <c r="B303" s="124">
        <v>2</v>
      </c>
      <c r="C303" s="123" t="s">
        <v>163</v>
      </c>
      <c r="D303" s="123" t="s">
        <v>401</v>
      </c>
      <c r="E303" s="123">
        <v>24240</v>
      </c>
      <c r="F303" s="123">
        <v>15</v>
      </c>
      <c r="G303" s="123">
        <v>23210024240</v>
      </c>
      <c r="H303" s="125" t="s">
        <v>958</v>
      </c>
      <c r="I303" s="123" t="s">
        <v>959</v>
      </c>
      <c r="J303" s="123" t="s">
        <v>1095</v>
      </c>
      <c r="K303" s="123">
        <v>12</v>
      </c>
      <c r="L303" s="126">
        <f t="shared" si="11"/>
        <v>0.8</v>
      </c>
      <c r="M303" s="123" t="s">
        <v>1096</v>
      </c>
      <c r="N303" s="123">
        <v>12</v>
      </c>
      <c r="O303" s="123">
        <f t="shared" si="9"/>
        <v>3</v>
      </c>
      <c r="P303" s="127" t="s">
        <v>338</v>
      </c>
    </row>
    <row r="304" spans="1:16" s="123" customFormat="1" x14ac:dyDescent="0.25">
      <c r="A304" s="123">
        <v>2015</v>
      </c>
      <c r="B304" s="124">
        <v>2</v>
      </c>
      <c r="C304" s="123" t="s">
        <v>163</v>
      </c>
      <c r="D304" s="123" t="s">
        <v>401</v>
      </c>
      <c r="E304" s="123">
        <v>24240</v>
      </c>
      <c r="F304" s="123">
        <v>15</v>
      </c>
      <c r="G304" s="123">
        <v>23210024240</v>
      </c>
      <c r="H304" s="125" t="s">
        <v>958</v>
      </c>
      <c r="I304" s="123" t="s">
        <v>959</v>
      </c>
      <c r="J304" s="123" t="s">
        <v>1097</v>
      </c>
      <c r="K304" s="123">
        <v>6</v>
      </c>
      <c r="L304" s="126">
        <f t="shared" si="11"/>
        <v>0.4</v>
      </c>
      <c r="M304" s="123" t="s">
        <v>1098</v>
      </c>
      <c r="N304" s="123">
        <v>10</v>
      </c>
      <c r="O304" s="123">
        <f t="shared" si="9"/>
        <v>5</v>
      </c>
      <c r="P304" s="127" t="s">
        <v>338</v>
      </c>
    </row>
    <row r="305" spans="1:16" s="123" customFormat="1" x14ac:dyDescent="0.25">
      <c r="A305" s="123">
        <v>2016</v>
      </c>
      <c r="B305" s="124">
        <v>2</v>
      </c>
      <c r="C305" s="123" t="s">
        <v>163</v>
      </c>
      <c r="D305" s="123" t="s">
        <v>401</v>
      </c>
      <c r="E305" s="123">
        <v>24240</v>
      </c>
      <c r="F305" s="123">
        <v>15</v>
      </c>
      <c r="G305" s="123">
        <v>23210024240</v>
      </c>
      <c r="H305" s="125" t="s">
        <v>958</v>
      </c>
      <c r="I305" s="123" t="s">
        <v>959</v>
      </c>
      <c r="J305" s="123" t="s">
        <v>1099</v>
      </c>
      <c r="K305" s="123">
        <v>8</v>
      </c>
      <c r="L305" s="126">
        <f t="shared" si="11"/>
        <v>0.53333333333333333</v>
      </c>
      <c r="M305" s="123" t="s">
        <v>1100</v>
      </c>
      <c r="N305" s="123">
        <v>12</v>
      </c>
      <c r="O305" s="123">
        <f t="shared" si="9"/>
        <v>3</v>
      </c>
      <c r="P305" s="127" t="s">
        <v>338</v>
      </c>
    </row>
    <row r="306" spans="1:16" s="123" customFormat="1" x14ac:dyDescent="0.25">
      <c r="A306" s="123">
        <v>2014</v>
      </c>
      <c r="B306" s="124">
        <v>2</v>
      </c>
      <c r="C306" s="123" t="s">
        <v>163</v>
      </c>
      <c r="D306" s="123" t="s">
        <v>401</v>
      </c>
      <c r="E306" s="123">
        <v>31214</v>
      </c>
      <c r="F306" s="123">
        <v>15</v>
      </c>
      <c r="G306" s="123">
        <v>23210031214</v>
      </c>
      <c r="H306" s="125" t="s">
        <v>1101</v>
      </c>
      <c r="I306" s="123" t="s">
        <v>1102</v>
      </c>
      <c r="J306" s="123" t="s">
        <v>1103</v>
      </c>
      <c r="K306" s="123">
        <v>31</v>
      </c>
      <c r="L306" s="126">
        <f t="shared" si="11"/>
        <v>2.0666666666666669</v>
      </c>
      <c r="M306" s="123" t="s">
        <v>1104</v>
      </c>
      <c r="N306" s="123">
        <v>14</v>
      </c>
      <c r="O306" s="123">
        <f t="shared" si="9"/>
        <v>1</v>
      </c>
      <c r="P306" s="127" t="s">
        <v>338</v>
      </c>
    </row>
    <row r="307" spans="1:16" s="123" customFormat="1" x14ac:dyDescent="0.25">
      <c r="A307" s="123">
        <v>2015</v>
      </c>
      <c r="B307" s="124">
        <v>2</v>
      </c>
      <c r="C307" s="123" t="s">
        <v>163</v>
      </c>
      <c r="D307" s="123" t="s">
        <v>401</v>
      </c>
      <c r="E307" s="123">
        <v>31214</v>
      </c>
      <c r="F307" s="123">
        <v>15</v>
      </c>
      <c r="G307" s="123">
        <v>23210031214</v>
      </c>
      <c r="H307" s="125" t="s">
        <v>1101</v>
      </c>
      <c r="I307" s="123" t="s">
        <v>1102</v>
      </c>
      <c r="J307" s="123" t="s">
        <v>1105</v>
      </c>
      <c r="K307" s="123">
        <v>36</v>
      </c>
      <c r="L307" s="126">
        <f t="shared" si="11"/>
        <v>2.4</v>
      </c>
      <c r="M307" s="123" t="s">
        <v>1106</v>
      </c>
      <c r="N307" s="123">
        <v>15</v>
      </c>
      <c r="O307" s="123">
        <f t="shared" si="9"/>
        <v>0</v>
      </c>
      <c r="P307" s="127" t="s">
        <v>338</v>
      </c>
    </row>
    <row r="308" spans="1:16" s="123" customFormat="1" x14ac:dyDescent="0.25">
      <c r="A308" s="123">
        <v>2016</v>
      </c>
      <c r="B308" s="124">
        <v>2</v>
      </c>
      <c r="C308" s="123" t="s">
        <v>163</v>
      </c>
      <c r="D308" s="123" t="s">
        <v>401</v>
      </c>
      <c r="E308" s="123">
        <v>31214</v>
      </c>
      <c r="F308" s="123">
        <v>15</v>
      </c>
      <c r="G308" s="123">
        <v>23210031214</v>
      </c>
      <c r="H308" s="125" t="s">
        <v>1101</v>
      </c>
      <c r="I308" s="123" t="s">
        <v>1102</v>
      </c>
      <c r="J308" s="123" t="s">
        <v>1107</v>
      </c>
      <c r="K308" s="123">
        <v>30</v>
      </c>
      <c r="L308" s="126">
        <f t="shared" si="11"/>
        <v>2</v>
      </c>
      <c r="M308" s="123" t="s">
        <v>1108</v>
      </c>
      <c r="N308" s="123">
        <v>15</v>
      </c>
      <c r="O308" s="123">
        <f t="shared" si="9"/>
        <v>0</v>
      </c>
      <c r="P308" s="127" t="s">
        <v>338</v>
      </c>
    </row>
    <row r="309" spans="1:16" s="123" customFormat="1" x14ac:dyDescent="0.25">
      <c r="A309" s="123">
        <v>2014</v>
      </c>
      <c r="B309" s="124">
        <v>2</v>
      </c>
      <c r="C309" s="123" t="s">
        <v>164</v>
      </c>
      <c r="D309" s="123" t="s">
        <v>333</v>
      </c>
      <c r="E309" s="123">
        <v>25007</v>
      </c>
      <c r="F309" s="123">
        <v>15</v>
      </c>
      <c r="G309" s="123">
        <v>23810025007</v>
      </c>
      <c r="H309" s="125" t="s">
        <v>580</v>
      </c>
      <c r="I309" s="123" t="s">
        <v>581</v>
      </c>
      <c r="J309" s="123" t="s">
        <v>1109</v>
      </c>
      <c r="K309" s="123">
        <v>17</v>
      </c>
      <c r="L309" s="126">
        <f t="shared" si="11"/>
        <v>1.1333333333333333</v>
      </c>
      <c r="M309" s="123" t="s">
        <v>1110</v>
      </c>
      <c r="N309" s="123">
        <v>14</v>
      </c>
      <c r="O309" s="123">
        <f t="shared" si="9"/>
        <v>1</v>
      </c>
      <c r="P309" s="127" t="s">
        <v>338</v>
      </c>
    </row>
    <row r="310" spans="1:16" s="123" customFormat="1" x14ac:dyDescent="0.25">
      <c r="A310" s="123">
        <v>2015</v>
      </c>
      <c r="B310" s="124">
        <v>2</v>
      </c>
      <c r="C310" s="123" t="s">
        <v>164</v>
      </c>
      <c r="D310" s="123" t="s">
        <v>333</v>
      </c>
      <c r="E310" s="123">
        <v>25007</v>
      </c>
      <c r="F310" s="123">
        <v>15</v>
      </c>
      <c r="G310" s="123">
        <v>23810025007</v>
      </c>
      <c r="H310" s="125" t="s">
        <v>580</v>
      </c>
      <c r="I310" s="123" t="s">
        <v>581</v>
      </c>
      <c r="J310" s="123" t="s">
        <v>1111</v>
      </c>
      <c r="K310" s="123">
        <v>5</v>
      </c>
      <c r="L310" s="126">
        <f t="shared" si="11"/>
        <v>0.33333333333333331</v>
      </c>
      <c r="M310" s="123" t="s">
        <v>1112</v>
      </c>
      <c r="N310" s="123">
        <v>8</v>
      </c>
      <c r="O310" s="123">
        <f t="shared" si="9"/>
        <v>7</v>
      </c>
      <c r="P310" s="127" t="s">
        <v>338</v>
      </c>
    </row>
    <row r="311" spans="1:16" s="123" customFormat="1" x14ac:dyDescent="0.25">
      <c r="A311" s="123">
        <v>2016</v>
      </c>
      <c r="B311" s="124">
        <v>2</v>
      </c>
      <c r="C311" s="123" t="s">
        <v>164</v>
      </c>
      <c r="D311" s="123" t="s">
        <v>333</v>
      </c>
      <c r="E311" s="123">
        <v>25007</v>
      </c>
      <c r="F311" s="123">
        <v>15</v>
      </c>
      <c r="G311" s="123">
        <v>23810025007</v>
      </c>
      <c r="H311" s="125" t="s">
        <v>580</v>
      </c>
      <c r="I311" s="123" t="s">
        <v>581</v>
      </c>
      <c r="J311" s="123" t="s">
        <v>1113</v>
      </c>
      <c r="K311" s="123">
        <v>20</v>
      </c>
      <c r="L311" s="126">
        <f t="shared" si="11"/>
        <v>1.3333333333333333</v>
      </c>
      <c r="M311" s="123" t="s">
        <v>1114</v>
      </c>
      <c r="N311" s="123">
        <v>15</v>
      </c>
      <c r="O311" s="123">
        <f t="shared" si="9"/>
        <v>0</v>
      </c>
      <c r="P311" s="127" t="s">
        <v>338</v>
      </c>
    </row>
    <row r="312" spans="1:16" s="123" customFormat="1" x14ac:dyDescent="0.25">
      <c r="A312" s="123">
        <v>2014</v>
      </c>
      <c r="B312" s="124">
        <v>2</v>
      </c>
      <c r="C312" s="123" t="s">
        <v>164</v>
      </c>
      <c r="D312" s="123" t="s">
        <v>333</v>
      </c>
      <c r="E312" s="123">
        <v>25106</v>
      </c>
      <c r="F312" s="123">
        <v>15</v>
      </c>
      <c r="G312" s="123">
        <v>23810025106</v>
      </c>
      <c r="H312" s="125" t="s">
        <v>588</v>
      </c>
      <c r="I312" s="123" t="s">
        <v>589</v>
      </c>
      <c r="J312" s="123" t="s">
        <v>1115</v>
      </c>
      <c r="K312" s="123">
        <v>12</v>
      </c>
      <c r="L312" s="126">
        <f t="shared" si="11"/>
        <v>0.8</v>
      </c>
      <c r="M312" s="123" t="s">
        <v>1116</v>
      </c>
      <c r="N312" s="123">
        <v>11</v>
      </c>
      <c r="O312" s="123">
        <f t="shared" si="9"/>
        <v>4</v>
      </c>
      <c r="P312" s="127" t="s">
        <v>338</v>
      </c>
    </row>
    <row r="313" spans="1:16" s="123" customFormat="1" x14ac:dyDescent="0.25">
      <c r="A313" s="123">
        <v>2015</v>
      </c>
      <c r="B313" s="124">
        <v>2</v>
      </c>
      <c r="C313" s="123" t="s">
        <v>164</v>
      </c>
      <c r="D313" s="123" t="s">
        <v>333</v>
      </c>
      <c r="E313" s="123">
        <v>25106</v>
      </c>
      <c r="F313" s="123">
        <v>15</v>
      </c>
      <c r="G313" s="123">
        <v>23810025106</v>
      </c>
      <c r="H313" s="125" t="s">
        <v>588</v>
      </c>
      <c r="I313" s="123" t="s">
        <v>589</v>
      </c>
      <c r="J313" s="123" t="s">
        <v>1117</v>
      </c>
      <c r="K313" s="123">
        <v>14</v>
      </c>
      <c r="L313" s="126">
        <f t="shared" si="11"/>
        <v>0.93333333333333335</v>
      </c>
      <c r="M313" s="123" t="s">
        <v>1118</v>
      </c>
      <c r="N313" s="123">
        <v>14</v>
      </c>
      <c r="O313" s="123">
        <f t="shared" si="9"/>
        <v>1</v>
      </c>
      <c r="P313" s="127" t="s">
        <v>338</v>
      </c>
    </row>
    <row r="314" spans="1:16" s="123" customFormat="1" x14ac:dyDescent="0.25">
      <c r="A314" s="123">
        <v>2016</v>
      </c>
      <c r="B314" s="124">
        <v>2</v>
      </c>
      <c r="C314" s="123" t="s">
        <v>164</v>
      </c>
      <c r="D314" s="123" t="s">
        <v>333</v>
      </c>
      <c r="E314" s="123">
        <v>25106</v>
      </c>
      <c r="F314" s="123">
        <v>15</v>
      </c>
      <c r="G314" s="123">
        <v>23810025106</v>
      </c>
      <c r="H314" s="125" t="s">
        <v>588</v>
      </c>
      <c r="I314" s="123" t="s">
        <v>589</v>
      </c>
      <c r="J314" s="123" t="s">
        <v>1119</v>
      </c>
      <c r="K314" s="123">
        <v>7</v>
      </c>
      <c r="L314" s="126">
        <f t="shared" si="11"/>
        <v>0.46666666666666667</v>
      </c>
      <c r="M314" s="123" t="s">
        <v>1120</v>
      </c>
      <c r="N314" s="123">
        <v>15</v>
      </c>
      <c r="O314" s="123">
        <f t="shared" si="9"/>
        <v>0</v>
      </c>
      <c r="P314" s="127" t="s">
        <v>338</v>
      </c>
    </row>
    <row r="315" spans="1:16" s="123" customFormat="1" x14ac:dyDescent="0.25">
      <c r="A315" s="123">
        <v>2014</v>
      </c>
      <c r="B315" s="124">
        <v>2</v>
      </c>
      <c r="C315" s="123" t="s">
        <v>164</v>
      </c>
      <c r="D315" s="123" t="s">
        <v>333</v>
      </c>
      <c r="E315" s="123">
        <v>25510</v>
      </c>
      <c r="F315" s="123">
        <v>30</v>
      </c>
      <c r="G315" s="123">
        <v>23810025510</v>
      </c>
      <c r="H315" s="125" t="s">
        <v>596</v>
      </c>
      <c r="I315" s="123" t="s">
        <v>597</v>
      </c>
      <c r="J315" s="123" t="s">
        <v>1121</v>
      </c>
      <c r="K315" s="123">
        <v>29</v>
      </c>
      <c r="L315" s="126">
        <f t="shared" si="11"/>
        <v>0.96666666666666667</v>
      </c>
      <c r="M315" s="123" t="s">
        <v>1122</v>
      </c>
      <c r="N315" s="123" t="s">
        <v>369</v>
      </c>
      <c r="O315" s="123" t="str">
        <f t="shared" si="9"/>
        <v>-</v>
      </c>
      <c r="P315" s="127" t="s">
        <v>338</v>
      </c>
    </row>
    <row r="316" spans="1:16" s="123" customFormat="1" x14ac:dyDescent="0.25">
      <c r="A316" s="123">
        <v>2015</v>
      </c>
      <c r="B316" s="124">
        <v>2</v>
      </c>
      <c r="C316" s="123" t="s">
        <v>164</v>
      </c>
      <c r="D316" s="123" t="s">
        <v>333</v>
      </c>
      <c r="E316" s="123">
        <v>25510</v>
      </c>
      <c r="F316" s="123">
        <v>30</v>
      </c>
      <c r="G316" s="123">
        <v>23810025510</v>
      </c>
      <c r="H316" s="125" t="s">
        <v>596</v>
      </c>
      <c r="I316" s="123" t="s">
        <v>597</v>
      </c>
      <c r="J316" s="123" t="s">
        <v>1123</v>
      </c>
      <c r="K316" s="123">
        <v>9</v>
      </c>
      <c r="L316" s="126">
        <f t="shared" si="11"/>
        <v>0.3</v>
      </c>
      <c r="M316" s="123" t="s">
        <v>1124</v>
      </c>
      <c r="N316" s="123" t="s">
        <v>369</v>
      </c>
      <c r="O316" s="123" t="str">
        <f t="shared" si="9"/>
        <v>-</v>
      </c>
      <c r="P316" s="127" t="s">
        <v>338</v>
      </c>
    </row>
    <row r="317" spans="1:16" s="123" customFormat="1" x14ac:dyDescent="0.25">
      <c r="A317" s="123">
        <v>2016</v>
      </c>
      <c r="B317" s="124">
        <v>2</v>
      </c>
      <c r="C317" s="123" t="s">
        <v>164</v>
      </c>
      <c r="D317" s="123" t="s">
        <v>333</v>
      </c>
      <c r="E317" s="123">
        <v>25510</v>
      </c>
      <c r="F317" s="123">
        <v>15</v>
      </c>
      <c r="G317" s="123">
        <v>23810025510</v>
      </c>
      <c r="H317" s="125" t="s">
        <v>596</v>
      </c>
      <c r="I317" s="123" t="s">
        <v>597</v>
      </c>
      <c r="J317" s="123" t="s">
        <v>1125</v>
      </c>
      <c r="K317" s="123">
        <v>24</v>
      </c>
      <c r="L317" s="126">
        <f t="shared" si="11"/>
        <v>1.6</v>
      </c>
      <c r="M317" s="123" t="s">
        <v>1126</v>
      </c>
      <c r="N317" s="123">
        <v>15</v>
      </c>
      <c r="O317" s="123">
        <f t="shared" si="9"/>
        <v>0</v>
      </c>
      <c r="P317" s="127" t="s">
        <v>338</v>
      </c>
    </row>
    <row r="318" spans="1:16" s="123" customFormat="1" x14ac:dyDescent="0.25">
      <c r="A318" s="123">
        <v>2014</v>
      </c>
      <c r="B318" s="124">
        <v>2</v>
      </c>
      <c r="C318" s="123" t="s">
        <v>164</v>
      </c>
      <c r="D318" s="123" t="s">
        <v>333</v>
      </c>
      <c r="E318" s="123">
        <v>30001</v>
      </c>
      <c r="F318" s="123">
        <v>35</v>
      </c>
      <c r="G318" s="123">
        <v>23810030001</v>
      </c>
      <c r="H318" s="125" t="s">
        <v>334</v>
      </c>
      <c r="I318" s="123" t="s">
        <v>335</v>
      </c>
      <c r="J318" s="123" t="s">
        <v>1127</v>
      </c>
      <c r="K318" s="123">
        <v>6</v>
      </c>
      <c r="L318" s="126">
        <f t="shared" si="11"/>
        <v>0.17142857142857143</v>
      </c>
      <c r="M318" s="123" t="s">
        <v>1128</v>
      </c>
      <c r="N318" s="123">
        <v>24</v>
      </c>
      <c r="O318" s="123">
        <f t="shared" si="9"/>
        <v>11</v>
      </c>
      <c r="P318" s="127" t="s">
        <v>338</v>
      </c>
    </row>
    <row r="319" spans="1:16" s="123" customFormat="1" x14ac:dyDescent="0.25">
      <c r="A319" s="123">
        <v>2015</v>
      </c>
      <c r="B319" s="124">
        <v>2</v>
      </c>
      <c r="C319" s="123" t="s">
        <v>164</v>
      </c>
      <c r="D319" s="123" t="s">
        <v>333</v>
      </c>
      <c r="E319" s="123">
        <v>30001</v>
      </c>
      <c r="F319" s="123">
        <v>35</v>
      </c>
      <c r="G319" s="123">
        <v>23810030001</v>
      </c>
      <c r="H319" s="125" t="s">
        <v>334</v>
      </c>
      <c r="I319" s="123" t="s">
        <v>335</v>
      </c>
      <c r="J319" s="123" t="s">
        <v>1129</v>
      </c>
      <c r="K319" s="123">
        <v>20</v>
      </c>
      <c r="L319" s="126">
        <f t="shared" si="11"/>
        <v>0.5714285714285714</v>
      </c>
      <c r="M319" s="123" t="s">
        <v>1130</v>
      </c>
      <c r="N319" s="123">
        <v>21</v>
      </c>
      <c r="O319" s="123">
        <f t="shared" si="9"/>
        <v>14</v>
      </c>
      <c r="P319" s="127" t="s">
        <v>338</v>
      </c>
    </row>
    <row r="320" spans="1:16" s="123" customFormat="1" x14ac:dyDescent="0.25">
      <c r="A320" s="123">
        <v>2016</v>
      </c>
      <c r="B320" s="124">
        <v>2</v>
      </c>
      <c r="C320" s="123" t="s">
        <v>164</v>
      </c>
      <c r="D320" s="123" t="s">
        <v>333</v>
      </c>
      <c r="E320" s="123">
        <v>30001</v>
      </c>
      <c r="F320" s="123">
        <v>18</v>
      </c>
      <c r="G320" s="123">
        <v>23810030001</v>
      </c>
      <c r="H320" s="125" t="s">
        <v>334</v>
      </c>
      <c r="I320" s="123" t="s">
        <v>335</v>
      </c>
      <c r="J320" s="123" t="s">
        <v>1131</v>
      </c>
      <c r="K320" s="123">
        <v>17</v>
      </c>
      <c r="L320" s="126">
        <f t="shared" si="11"/>
        <v>0.94444444444444442</v>
      </c>
      <c r="M320" s="123" t="s">
        <v>1132</v>
      </c>
      <c r="N320" s="123">
        <v>15</v>
      </c>
      <c r="O320" s="123">
        <f t="shared" si="9"/>
        <v>3</v>
      </c>
      <c r="P320" s="127" t="s">
        <v>338</v>
      </c>
    </row>
    <row r="321" spans="1:16" s="123" customFormat="1" x14ac:dyDescent="0.25">
      <c r="A321" s="123">
        <v>2014</v>
      </c>
      <c r="B321" s="124">
        <v>2</v>
      </c>
      <c r="C321" s="123" t="s">
        <v>164</v>
      </c>
      <c r="D321" s="123" t="s">
        <v>333</v>
      </c>
      <c r="E321" s="123">
        <v>31202</v>
      </c>
      <c r="F321" s="123">
        <v>18</v>
      </c>
      <c r="G321" s="123">
        <v>23810031202</v>
      </c>
      <c r="H321" s="125" t="s">
        <v>343</v>
      </c>
      <c r="I321" s="123" t="s">
        <v>344</v>
      </c>
      <c r="J321" s="123" t="s">
        <v>1133</v>
      </c>
      <c r="K321" s="123">
        <v>37</v>
      </c>
      <c r="L321" s="126">
        <f t="shared" si="11"/>
        <v>2.0555555555555554</v>
      </c>
      <c r="M321" s="123" t="s">
        <v>1134</v>
      </c>
      <c r="N321" s="123">
        <v>18</v>
      </c>
      <c r="O321" s="123">
        <f t="shared" si="9"/>
        <v>0</v>
      </c>
      <c r="P321" s="127" t="s">
        <v>338</v>
      </c>
    </row>
    <row r="322" spans="1:16" s="123" customFormat="1" x14ac:dyDescent="0.25">
      <c r="A322" s="123">
        <v>2015</v>
      </c>
      <c r="B322" s="124">
        <v>2</v>
      </c>
      <c r="C322" s="123" t="s">
        <v>164</v>
      </c>
      <c r="D322" s="123" t="s">
        <v>333</v>
      </c>
      <c r="E322" s="123">
        <v>31202</v>
      </c>
      <c r="F322" s="123">
        <v>18</v>
      </c>
      <c r="G322" s="123">
        <v>23810031202</v>
      </c>
      <c r="H322" s="125" t="s">
        <v>343</v>
      </c>
      <c r="I322" s="123" t="s">
        <v>344</v>
      </c>
      <c r="J322" s="123" t="s">
        <v>1135</v>
      </c>
      <c r="K322" s="123">
        <v>19</v>
      </c>
      <c r="L322" s="126">
        <f t="shared" si="11"/>
        <v>1.0555555555555556</v>
      </c>
      <c r="M322" s="123" t="s">
        <v>1136</v>
      </c>
      <c r="N322" s="123">
        <v>17</v>
      </c>
      <c r="O322" s="123">
        <f t="shared" si="9"/>
        <v>1</v>
      </c>
      <c r="P322" s="127" t="s">
        <v>338</v>
      </c>
    </row>
    <row r="323" spans="1:16" s="123" customFormat="1" x14ac:dyDescent="0.25">
      <c r="A323" s="123">
        <v>2016</v>
      </c>
      <c r="B323" s="124">
        <v>2</v>
      </c>
      <c r="C323" s="123" t="s">
        <v>164</v>
      </c>
      <c r="D323" s="123" t="s">
        <v>333</v>
      </c>
      <c r="E323" s="123">
        <v>31202</v>
      </c>
      <c r="F323" s="123">
        <v>18</v>
      </c>
      <c r="G323" s="123">
        <v>23810031202</v>
      </c>
      <c r="H323" s="125" t="s">
        <v>343</v>
      </c>
      <c r="I323" s="123" t="s">
        <v>344</v>
      </c>
      <c r="J323" s="123" t="s">
        <v>1137</v>
      </c>
      <c r="K323" s="123">
        <v>34</v>
      </c>
      <c r="L323" s="126">
        <f t="shared" si="11"/>
        <v>1.8888888888888888</v>
      </c>
      <c r="M323" s="123" t="s">
        <v>1138</v>
      </c>
      <c r="N323" s="123">
        <v>18</v>
      </c>
      <c r="O323" s="123">
        <f t="shared" ref="O323:O386" si="12">IFERROR(F323-N323,"-")</f>
        <v>0</v>
      </c>
      <c r="P323" s="127" t="s">
        <v>338</v>
      </c>
    </row>
    <row r="324" spans="1:16" s="123" customFormat="1" x14ac:dyDescent="0.25">
      <c r="A324" s="123">
        <v>2014</v>
      </c>
      <c r="B324" s="124">
        <v>2</v>
      </c>
      <c r="C324" s="123" t="s">
        <v>164</v>
      </c>
      <c r="D324" s="123" t="s">
        <v>333</v>
      </c>
      <c r="E324" s="123">
        <v>31210</v>
      </c>
      <c r="F324" s="123">
        <v>17</v>
      </c>
      <c r="G324" s="123">
        <v>23810031210</v>
      </c>
      <c r="H324" s="125" t="s">
        <v>354</v>
      </c>
      <c r="I324" s="123" t="s">
        <v>355</v>
      </c>
      <c r="J324" s="123" t="s">
        <v>1139</v>
      </c>
      <c r="K324" s="123">
        <v>26</v>
      </c>
      <c r="L324" s="126">
        <f t="shared" si="11"/>
        <v>1.5294117647058822</v>
      </c>
      <c r="M324" s="123" t="s">
        <v>1140</v>
      </c>
      <c r="N324" s="123">
        <v>14</v>
      </c>
      <c r="O324" s="123">
        <f t="shared" si="12"/>
        <v>3</v>
      </c>
      <c r="P324" s="127" t="s">
        <v>338</v>
      </c>
    </row>
    <row r="325" spans="1:16" s="123" customFormat="1" x14ac:dyDescent="0.25">
      <c r="A325" s="123">
        <v>2015</v>
      </c>
      <c r="B325" s="124">
        <v>2</v>
      </c>
      <c r="C325" s="123" t="s">
        <v>164</v>
      </c>
      <c r="D325" s="123" t="s">
        <v>333</v>
      </c>
      <c r="E325" s="123">
        <v>31210</v>
      </c>
      <c r="F325" s="123">
        <v>17</v>
      </c>
      <c r="G325" s="123">
        <v>23810031210</v>
      </c>
      <c r="H325" s="125" t="s">
        <v>354</v>
      </c>
      <c r="I325" s="123" t="s">
        <v>355</v>
      </c>
      <c r="J325" s="123" t="s">
        <v>1141</v>
      </c>
      <c r="K325" s="123">
        <v>11</v>
      </c>
      <c r="L325" s="126">
        <f t="shared" si="11"/>
        <v>0.6470588235294118</v>
      </c>
      <c r="M325" s="123" t="s">
        <v>1142</v>
      </c>
      <c r="N325" s="123">
        <v>15</v>
      </c>
      <c r="O325" s="123">
        <f t="shared" si="12"/>
        <v>2</v>
      </c>
      <c r="P325" s="127" t="s">
        <v>338</v>
      </c>
    </row>
    <row r="326" spans="1:16" s="123" customFormat="1" x14ac:dyDescent="0.25">
      <c r="A326" s="123">
        <v>2016</v>
      </c>
      <c r="B326" s="124">
        <v>2</v>
      </c>
      <c r="C326" s="123" t="s">
        <v>164</v>
      </c>
      <c r="D326" s="123" t="s">
        <v>333</v>
      </c>
      <c r="E326" s="123">
        <v>31210</v>
      </c>
      <c r="F326" s="123">
        <v>17</v>
      </c>
      <c r="G326" s="123">
        <v>23810031210</v>
      </c>
      <c r="H326" s="125" t="s">
        <v>354</v>
      </c>
      <c r="I326" s="123" t="s">
        <v>355</v>
      </c>
      <c r="J326" s="123" t="s">
        <v>1143</v>
      </c>
      <c r="K326" s="123">
        <v>13</v>
      </c>
      <c r="L326" s="126">
        <f t="shared" si="11"/>
        <v>0.76470588235294112</v>
      </c>
      <c r="M326" s="123" t="s">
        <v>1144</v>
      </c>
      <c r="N326" s="123">
        <v>17</v>
      </c>
      <c r="O326" s="123">
        <f t="shared" si="12"/>
        <v>0</v>
      </c>
      <c r="P326" s="127" t="s">
        <v>338</v>
      </c>
    </row>
    <row r="327" spans="1:16" s="123" customFormat="1" x14ac:dyDescent="0.25">
      <c r="A327" s="123">
        <v>2014</v>
      </c>
      <c r="B327" s="124">
        <v>2</v>
      </c>
      <c r="C327" s="123" t="s">
        <v>164</v>
      </c>
      <c r="D327" s="123" t="s">
        <v>401</v>
      </c>
      <c r="E327" s="123">
        <v>20101</v>
      </c>
      <c r="F327" s="123">
        <v>15</v>
      </c>
      <c r="G327" s="123">
        <v>23210020101</v>
      </c>
      <c r="H327" s="125" t="s">
        <v>628</v>
      </c>
      <c r="I327" s="123" t="s">
        <v>629</v>
      </c>
      <c r="J327" s="123" t="s">
        <v>1145</v>
      </c>
      <c r="K327" s="123">
        <v>22</v>
      </c>
      <c r="L327" s="126">
        <f t="shared" si="11"/>
        <v>1.4666666666666666</v>
      </c>
      <c r="M327" s="123" t="s">
        <v>1146</v>
      </c>
      <c r="N327" s="123">
        <v>14</v>
      </c>
      <c r="O327" s="123">
        <f t="shared" si="12"/>
        <v>1</v>
      </c>
      <c r="P327" s="127" t="s">
        <v>338</v>
      </c>
    </row>
    <row r="328" spans="1:16" s="123" customFormat="1" x14ac:dyDescent="0.25">
      <c r="A328" s="123">
        <v>2015</v>
      </c>
      <c r="B328" s="124">
        <v>2</v>
      </c>
      <c r="C328" s="123" t="s">
        <v>164</v>
      </c>
      <c r="D328" s="123" t="s">
        <v>401</v>
      </c>
      <c r="E328" s="123">
        <v>20101</v>
      </c>
      <c r="F328" s="123">
        <v>15</v>
      </c>
      <c r="G328" s="123">
        <v>23210020101</v>
      </c>
      <c r="H328" s="125" t="s">
        <v>628</v>
      </c>
      <c r="I328" s="123" t="s">
        <v>629</v>
      </c>
      <c r="J328" s="123" t="s">
        <v>1147</v>
      </c>
      <c r="K328" s="123">
        <v>23</v>
      </c>
      <c r="L328" s="126">
        <f t="shared" si="11"/>
        <v>1.5333333333333334</v>
      </c>
      <c r="M328" s="123" t="s">
        <v>1148</v>
      </c>
      <c r="N328" s="123">
        <v>10</v>
      </c>
      <c r="O328" s="123">
        <f t="shared" si="12"/>
        <v>5</v>
      </c>
      <c r="P328" s="127" t="s">
        <v>338</v>
      </c>
    </row>
    <row r="329" spans="1:16" s="123" customFormat="1" x14ac:dyDescent="0.25">
      <c r="A329" s="123">
        <v>2016</v>
      </c>
      <c r="B329" s="124">
        <v>2</v>
      </c>
      <c r="C329" s="123" t="s">
        <v>164</v>
      </c>
      <c r="D329" s="123" t="s">
        <v>401</v>
      </c>
      <c r="E329" s="123">
        <v>20101</v>
      </c>
      <c r="F329" s="123">
        <v>15</v>
      </c>
      <c r="G329" s="123">
        <v>23210020101</v>
      </c>
      <c r="H329" s="125" t="s">
        <v>628</v>
      </c>
      <c r="I329" s="123" t="s">
        <v>629</v>
      </c>
      <c r="J329" s="123" t="s">
        <v>1149</v>
      </c>
      <c r="K329" s="123">
        <v>15</v>
      </c>
      <c r="L329" s="126">
        <f t="shared" si="11"/>
        <v>1</v>
      </c>
      <c r="M329" s="123" t="s">
        <v>1150</v>
      </c>
      <c r="N329" s="123">
        <v>14</v>
      </c>
      <c r="O329" s="123">
        <f t="shared" si="12"/>
        <v>1</v>
      </c>
      <c r="P329" s="127" t="s">
        <v>338</v>
      </c>
    </row>
    <row r="330" spans="1:16" s="123" customFormat="1" x14ac:dyDescent="0.25">
      <c r="A330" s="123">
        <v>2014</v>
      </c>
      <c r="B330" s="124">
        <v>2</v>
      </c>
      <c r="C330" s="123" t="s">
        <v>164</v>
      </c>
      <c r="D330" s="123" t="s">
        <v>401</v>
      </c>
      <c r="E330" s="123">
        <v>34307</v>
      </c>
      <c r="F330" s="123">
        <v>15</v>
      </c>
      <c r="G330" s="123">
        <v>23210034307</v>
      </c>
      <c r="H330" s="125" t="s">
        <v>877</v>
      </c>
      <c r="I330" s="123" t="s">
        <v>878</v>
      </c>
      <c r="J330" s="123" t="s">
        <v>1151</v>
      </c>
      <c r="K330" s="123">
        <v>12</v>
      </c>
      <c r="L330" s="126">
        <f t="shared" si="11"/>
        <v>0.8</v>
      </c>
      <c r="M330" s="123" t="s">
        <v>1152</v>
      </c>
      <c r="N330" s="123">
        <v>14</v>
      </c>
      <c r="O330" s="123">
        <f t="shared" si="12"/>
        <v>1</v>
      </c>
      <c r="P330" s="127" t="s">
        <v>338</v>
      </c>
    </row>
    <row r="331" spans="1:16" s="123" customFormat="1" x14ac:dyDescent="0.25">
      <c r="A331" s="123">
        <v>2015</v>
      </c>
      <c r="B331" s="124">
        <v>2</v>
      </c>
      <c r="C331" s="123" t="s">
        <v>164</v>
      </c>
      <c r="D331" s="123" t="s">
        <v>401</v>
      </c>
      <c r="E331" s="123">
        <v>34307</v>
      </c>
      <c r="F331" s="123">
        <v>15</v>
      </c>
      <c r="G331" s="123">
        <v>23210034307</v>
      </c>
      <c r="H331" s="125" t="s">
        <v>877</v>
      </c>
      <c r="I331" s="123" t="s">
        <v>878</v>
      </c>
      <c r="J331" s="123" t="s">
        <v>1153</v>
      </c>
      <c r="K331" s="123">
        <v>12</v>
      </c>
      <c r="L331" s="126">
        <f t="shared" si="11"/>
        <v>0.8</v>
      </c>
      <c r="M331" s="123" t="s">
        <v>1154</v>
      </c>
      <c r="N331" s="123">
        <v>14</v>
      </c>
      <c r="O331" s="123">
        <f t="shared" si="12"/>
        <v>1</v>
      </c>
      <c r="P331" s="127" t="s">
        <v>338</v>
      </c>
    </row>
    <row r="332" spans="1:16" s="123" customFormat="1" x14ac:dyDescent="0.25">
      <c r="A332" s="123">
        <v>2016</v>
      </c>
      <c r="B332" s="124">
        <v>2</v>
      </c>
      <c r="C332" s="123" t="s">
        <v>164</v>
      </c>
      <c r="D332" s="123" t="s">
        <v>401</v>
      </c>
      <c r="E332" s="123">
        <v>34307</v>
      </c>
      <c r="F332" s="123">
        <v>15</v>
      </c>
      <c r="G332" s="123">
        <v>23210034307</v>
      </c>
      <c r="H332" s="125" t="s">
        <v>877</v>
      </c>
      <c r="I332" s="123" t="s">
        <v>878</v>
      </c>
      <c r="J332" s="123" t="s">
        <v>1155</v>
      </c>
      <c r="K332" s="123">
        <v>10</v>
      </c>
      <c r="L332" s="126">
        <f t="shared" si="11"/>
        <v>0.66666666666666663</v>
      </c>
      <c r="M332" s="123" t="s">
        <v>1156</v>
      </c>
      <c r="N332" s="123">
        <v>11</v>
      </c>
      <c r="O332" s="123">
        <f t="shared" si="12"/>
        <v>4</v>
      </c>
      <c r="P332" s="127" t="s">
        <v>338</v>
      </c>
    </row>
    <row r="333" spans="1:16" s="123" customFormat="1" x14ac:dyDescent="0.25">
      <c r="A333" s="123">
        <v>2014</v>
      </c>
      <c r="B333" s="124">
        <v>2</v>
      </c>
      <c r="C333" s="123" t="s">
        <v>83</v>
      </c>
      <c r="D333" s="123" t="s">
        <v>333</v>
      </c>
      <c r="E333" s="123">
        <v>25007</v>
      </c>
      <c r="F333" s="123">
        <v>15</v>
      </c>
      <c r="G333" s="123">
        <v>23810025007</v>
      </c>
      <c r="H333" s="125" t="s">
        <v>580</v>
      </c>
      <c r="I333" s="123" t="s">
        <v>581</v>
      </c>
      <c r="J333" s="123" t="s">
        <v>1157</v>
      </c>
      <c r="K333" s="123">
        <v>15</v>
      </c>
      <c r="L333" s="126">
        <f t="shared" si="11"/>
        <v>1</v>
      </c>
      <c r="M333" s="123" t="s">
        <v>1158</v>
      </c>
      <c r="N333" s="123">
        <v>15</v>
      </c>
      <c r="O333" s="123">
        <f t="shared" si="12"/>
        <v>0</v>
      </c>
      <c r="P333" s="127" t="s">
        <v>338</v>
      </c>
    </row>
    <row r="334" spans="1:16" s="123" customFormat="1" x14ac:dyDescent="0.25">
      <c r="A334" s="123">
        <v>2015</v>
      </c>
      <c r="B334" s="124">
        <v>2</v>
      </c>
      <c r="C334" s="123" t="s">
        <v>83</v>
      </c>
      <c r="D334" s="123" t="s">
        <v>333</v>
      </c>
      <c r="E334" s="123">
        <v>25007</v>
      </c>
      <c r="F334" s="123">
        <v>15</v>
      </c>
      <c r="G334" s="123">
        <v>23810025007</v>
      </c>
      <c r="H334" s="125" t="s">
        <v>580</v>
      </c>
      <c r="I334" s="123" t="s">
        <v>581</v>
      </c>
      <c r="J334" s="123" t="s">
        <v>1159</v>
      </c>
      <c r="K334" s="123">
        <v>16</v>
      </c>
      <c r="L334" s="126">
        <f t="shared" si="11"/>
        <v>1.0666666666666667</v>
      </c>
      <c r="M334" s="123" t="s">
        <v>1160</v>
      </c>
      <c r="N334" s="123">
        <v>13</v>
      </c>
      <c r="O334" s="123">
        <f t="shared" si="12"/>
        <v>2</v>
      </c>
      <c r="P334" s="127" t="s">
        <v>338</v>
      </c>
    </row>
    <row r="335" spans="1:16" s="123" customFormat="1" x14ac:dyDescent="0.25">
      <c r="A335" s="123">
        <v>2016</v>
      </c>
      <c r="B335" s="124">
        <v>2</v>
      </c>
      <c r="C335" s="123" t="s">
        <v>83</v>
      </c>
      <c r="D335" s="123" t="s">
        <v>333</v>
      </c>
      <c r="E335" s="123">
        <v>25007</v>
      </c>
      <c r="F335" s="123">
        <v>15</v>
      </c>
      <c r="G335" s="123">
        <v>23810025007</v>
      </c>
      <c r="H335" s="125" t="s">
        <v>580</v>
      </c>
      <c r="I335" s="123" t="s">
        <v>581</v>
      </c>
      <c r="J335" s="123" t="s">
        <v>1161</v>
      </c>
      <c r="K335" s="123">
        <v>7</v>
      </c>
      <c r="L335" s="126">
        <f t="shared" si="11"/>
        <v>0.46666666666666667</v>
      </c>
      <c r="M335" s="123" t="s">
        <v>1162</v>
      </c>
      <c r="N335" s="123">
        <v>13</v>
      </c>
      <c r="O335" s="123">
        <f t="shared" si="12"/>
        <v>2</v>
      </c>
      <c r="P335" s="127" t="s">
        <v>338</v>
      </c>
    </row>
    <row r="336" spans="1:16" s="123" customFormat="1" x14ac:dyDescent="0.25">
      <c r="A336" s="123">
        <v>2014</v>
      </c>
      <c r="B336" s="124">
        <v>2</v>
      </c>
      <c r="C336" s="123" t="s">
        <v>83</v>
      </c>
      <c r="D336" s="123" t="s">
        <v>333</v>
      </c>
      <c r="E336" s="123">
        <v>25106</v>
      </c>
      <c r="F336" s="123">
        <v>15</v>
      </c>
      <c r="G336" s="123">
        <v>23810025106</v>
      </c>
      <c r="H336" s="125" t="s">
        <v>588</v>
      </c>
      <c r="I336" s="123" t="s">
        <v>589</v>
      </c>
      <c r="J336" s="123" t="s">
        <v>1163</v>
      </c>
      <c r="K336" s="123">
        <v>7</v>
      </c>
      <c r="L336" s="126">
        <f t="shared" si="11"/>
        <v>0.46666666666666667</v>
      </c>
      <c r="M336" s="123" t="s">
        <v>1164</v>
      </c>
      <c r="N336" s="123">
        <v>14</v>
      </c>
      <c r="O336" s="123">
        <f t="shared" si="12"/>
        <v>1</v>
      </c>
      <c r="P336" s="127" t="s">
        <v>338</v>
      </c>
    </row>
    <row r="337" spans="1:16" s="123" customFormat="1" x14ac:dyDescent="0.25">
      <c r="A337" s="123">
        <v>2015</v>
      </c>
      <c r="B337" s="124">
        <v>2</v>
      </c>
      <c r="C337" s="123" t="s">
        <v>83</v>
      </c>
      <c r="D337" s="123" t="s">
        <v>333</v>
      </c>
      <c r="E337" s="123">
        <v>25106</v>
      </c>
      <c r="F337" s="123">
        <v>15</v>
      </c>
      <c r="G337" s="123">
        <v>23810025106</v>
      </c>
      <c r="H337" s="125" t="s">
        <v>588</v>
      </c>
      <c r="I337" s="123" t="s">
        <v>589</v>
      </c>
      <c r="J337" s="123" t="s">
        <v>1165</v>
      </c>
      <c r="K337" s="123">
        <v>9</v>
      </c>
      <c r="L337" s="126">
        <f t="shared" si="11"/>
        <v>0.6</v>
      </c>
      <c r="M337" s="123" t="s">
        <v>1166</v>
      </c>
      <c r="N337" s="123">
        <v>12</v>
      </c>
      <c r="O337" s="123">
        <f t="shared" si="12"/>
        <v>3</v>
      </c>
      <c r="P337" s="127" t="s">
        <v>338</v>
      </c>
    </row>
    <row r="338" spans="1:16" s="123" customFormat="1" x14ac:dyDescent="0.25">
      <c r="A338" s="123">
        <v>2016</v>
      </c>
      <c r="B338" s="124">
        <v>2</v>
      </c>
      <c r="C338" s="123" t="s">
        <v>83</v>
      </c>
      <c r="D338" s="123" t="s">
        <v>333</v>
      </c>
      <c r="E338" s="123">
        <v>25106</v>
      </c>
      <c r="F338" s="123">
        <v>15</v>
      </c>
      <c r="G338" s="123">
        <v>23810025106</v>
      </c>
      <c r="H338" s="125" t="s">
        <v>588</v>
      </c>
      <c r="I338" s="123" t="s">
        <v>589</v>
      </c>
      <c r="J338" s="123" t="s">
        <v>1167</v>
      </c>
      <c r="K338" s="123">
        <v>6</v>
      </c>
      <c r="L338" s="126">
        <f t="shared" si="11"/>
        <v>0.4</v>
      </c>
      <c r="M338" s="123" t="s">
        <v>1168</v>
      </c>
      <c r="N338" s="123">
        <v>12</v>
      </c>
      <c r="O338" s="123">
        <f t="shared" si="12"/>
        <v>3</v>
      </c>
      <c r="P338" s="127" t="s">
        <v>338</v>
      </c>
    </row>
    <row r="339" spans="1:16" s="123" customFormat="1" x14ac:dyDescent="0.25">
      <c r="A339" s="123">
        <v>2014</v>
      </c>
      <c r="B339" s="124">
        <v>2</v>
      </c>
      <c r="C339" s="123" t="s">
        <v>83</v>
      </c>
      <c r="D339" s="123" t="s">
        <v>333</v>
      </c>
      <c r="E339" s="123">
        <v>25108</v>
      </c>
      <c r="F339" s="123">
        <v>15</v>
      </c>
      <c r="G339" s="123">
        <v>23810025108</v>
      </c>
      <c r="H339" s="125" t="s">
        <v>1169</v>
      </c>
      <c r="I339" s="123" t="s">
        <v>1170</v>
      </c>
      <c r="J339" s="123" t="s">
        <v>1171</v>
      </c>
      <c r="K339" s="123">
        <v>16</v>
      </c>
      <c r="L339" s="126">
        <f t="shared" si="11"/>
        <v>1.0666666666666667</v>
      </c>
      <c r="M339" s="123" t="s">
        <v>1172</v>
      </c>
      <c r="N339" s="123">
        <v>13</v>
      </c>
      <c r="O339" s="123">
        <f t="shared" si="12"/>
        <v>2</v>
      </c>
      <c r="P339" s="127" t="s">
        <v>338</v>
      </c>
    </row>
    <row r="340" spans="1:16" s="123" customFormat="1" x14ac:dyDescent="0.25">
      <c r="A340" s="123">
        <v>2015</v>
      </c>
      <c r="B340" s="124">
        <v>2</v>
      </c>
      <c r="C340" s="123" t="s">
        <v>83</v>
      </c>
      <c r="D340" s="123" t="s">
        <v>333</v>
      </c>
      <c r="E340" s="123">
        <v>25108</v>
      </c>
      <c r="F340" s="123">
        <v>15</v>
      </c>
      <c r="G340" s="123">
        <v>23810025108</v>
      </c>
      <c r="H340" s="125" t="s">
        <v>1169</v>
      </c>
      <c r="I340" s="123" t="s">
        <v>1170</v>
      </c>
      <c r="J340" s="123" t="s">
        <v>1173</v>
      </c>
      <c r="K340" s="123">
        <v>8</v>
      </c>
      <c r="L340" s="126">
        <f t="shared" si="11"/>
        <v>0.53333333333333333</v>
      </c>
      <c r="M340" s="123" t="s">
        <v>1174</v>
      </c>
      <c r="N340" s="123">
        <v>12</v>
      </c>
      <c r="O340" s="123">
        <f t="shared" si="12"/>
        <v>3</v>
      </c>
      <c r="P340" s="127" t="s">
        <v>338</v>
      </c>
    </row>
    <row r="341" spans="1:16" s="123" customFormat="1" x14ac:dyDescent="0.25">
      <c r="A341" s="123">
        <v>2016</v>
      </c>
      <c r="B341" s="124">
        <v>2</v>
      </c>
      <c r="C341" s="123" t="s">
        <v>83</v>
      </c>
      <c r="D341" s="123" t="s">
        <v>333</v>
      </c>
      <c r="E341" s="123">
        <v>25108</v>
      </c>
      <c r="F341" s="123">
        <v>15</v>
      </c>
      <c r="G341" s="123">
        <v>23810025108</v>
      </c>
      <c r="H341" s="125" t="s">
        <v>1169</v>
      </c>
      <c r="I341" s="123" t="s">
        <v>1170</v>
      </c>
      <c r="J341" s="123" t="s">
        <v>1175</v>
      </c>
      <c r="K341" s="123">
        <v>9</v>
      </c>
      <c r="L341" s="126">
        <f t="shared" si="11"/>
        <v>0.6</v>
      </c>
      <c r="M341" s="123" t="s">
        <v>1176</v>
      </c>
      <c r="N341" s="123">
        <v>13</v>
      </c>
      <c r="O341" s="123">
        <f t="shared" si="12"/>
        <v>2</v>
      </c>
      <c r="P341" s="127" t="s">
        <v>338</v>
      </c>
    </row>
    <row r="342" spans="1:16" s="123" customFormat="1" x14ac:dyDescent="0.25">
      <c r="A342" s="123">
        <v>2014</v>
      </c>
      <c r="B342" s="124">
        <v>2</v>
      </c>
      <c r="C342" s="123" t="s">
        <v>83</v>
      </c>
      <c r="D342" s="123" t="s">
        <v>333</v>
      </c>
      <c r="E342" s="123">
        <v>25218</v>
      </c>
      <c r="F342" s="123">
        <v>30</v>
      </c>
      <c r="G342" s="123">
        <v>23810025218</v>
      </c>
      <c r="H342" s="125" t="s">
        <v>490</v>
      </c>
      <c r="I342" s="123" t="s">
        <v>491</v>
      </c>
      <c r="J342" s="123" t="s">
        <v>1177</v>
      </c>
      <c r="K342" s="123">
        <v>46</v>
      </c>
      <c r="L342" s="126">
        <f t="shared" si="11"/>
        <v>1.5333333333333334</v>
      </c>
      <c r="M342" s="123" t="s">
        <v>1178</v>
      </c>
      <c r="N342" s="123" t="s">
        <v>369</v>
      </c>
      <c r="O342" s="123" t="str">
        <f t="shared" si="12"/>
        <v>-</v>
      </c>
      <c r="P342" s="127" t="s">
        <v>338</v>
      </c>
    </row>
    <row r="343" spans="1:16" s="123" customFormat="1" x14ac:dyDescent="0.25">
      <c r="A343" s="123">
        <v>2015</v>
      </c>
      <c r="B343" s="124">
        <v>2</v>
      </c>
      <c r="C343" s="123" t="s">
        <v>83</v>
      </c>
      <c r="D343" s="123" t="s">
        <v>333</v>
      </c>
      <c r="E343" s="123">
        <v>25218</v>
      </c>
      <c r="F343" s="123">
        <v>30</v>
      </c>
      <c r="G343" s="123">
        <v>23810025218</v>
      </c>
      <c r="H343" s="125" t="s">
        <v>490</v>
      </c>
      <c r="I343" s="123" t="s">
        <v>491</v>
      </c>
      <c r="J343" s="123" t="s">
        <v>1179</v>
      </c>
      <c r="K343" s="123">
        <v>51</v>
      </c>
      <c r="L343" s="126">
        <f t="shared" si="11"/>
        <v>1.7</v>
      </c>
      <c r="M343" s="123" t="s">
        <v>1180</v>
      </c>
      <c r="N343" s="123" t="s">
        <v>369</v>
      </c>
      <c r="O343" s="123" t="str">
        <f t="shared" si="12"/>
        <v>-</v>
      </c>
      <c r="P343" s="127" t="s">
        <v>338</v>
      </c>
    </row>
    <row r="344" spans="1:16" s="123" customFormat="1" x14ac:dyDescent="0.25">
      <c r="A344" s="123">
        <v>2016</v>
      </c>
      <c r="B344" s="124">
        <v>2</v>
      </c>
      <c r="C344" s="123" t="s">
        <v>83</v>
      </c>
      <c r="D344" s="123" t="s">
        <v>333</v>
      </c>
      <c r="E344" s="123">
        <v>25218</v>
      </c>
      <c r="F344" s="123">
        <v>30</v>
      </c>
      <c r="G344" s="123">
        <v>23810025218</v>
      </c>
      <c r="H344" s="125" t="s">
        <v>490</v>
      </c>
      <c r="I344" s="123" t="s">
        <v>491</v>
      </c>
      <c r="J344" s="123" t="s">
        <v>1181</v>
      </c>
      <c r="K344" s="123">
        <v>64</v>
      </c>
      <c r="L344" s="126">
        <f t="shared" si="11"/>
        <v>2.1333333333333333</v>
      </c>
      <c r="M344" s="123" t="s">
        <v>1182</v>
      </c>
      <c r="N344" s="123">
        <v>28</v>
      </c>
      <c r="O344" s="123">
        <f t="shared" si="12"/>
        <v>2</v>
      </c>
      <c r="P344" s="127" t="s">
        <v>338</v>
      </c>
    </row>
    <row r="345" spans="1:16" s="123" customFormat="1" x14ac:dyDescent="0.25">
      <c r="A345" s="123">
        <v>2014</v>
      </c>
      <c r="B345" s="124">
        <v>2</v>
      </c>
      <c r="C345" s="123" t="s">
        <v>83</v>
      </c>
      <c r="D345" s="123" t="s">
        <v>333</v>
      </c>
      <c r="E345" s="123">
        <v>25409</v>
      </c>
      <c r="F345" s="123">
        <v>15</v>
      </c>
      <c r="G345" s="123">
        <v>23810025409</v>
      </c>
      <c r="H345" s="125" t="s">
        <v>998</v>
      </c>
      <c r="I345" s="123" t="s">
        <v>999</v>
      </c>
      <c r="J345" s="123" t="s">
        <v>1183</v>
      </c>
      <c r="K345" s="123">
        <v>24</v>
      </c>
      <c r="L345" s="126">
        <f t="shared" si="11"/>
        <v>1.6</v>
      </c>
      <c r="M345" s="123" t="s">
        <v>1184</v>
      </c>
      <c r="N345" s="123">
        <v>15</v>
      </c>
      <c r="O345" s="123">
        <f t="shared" si="12"/>
        <v>0</v>
      </c>
      <c r="P345" s="127" t="s">
        <v>338</v>
      </c>
    </row>
    <row r="346" spans="1:16" s="123" customFormat="1" x14ac:dyDescent="0.25">
      <c r="A346" s="123">
        <v>2015</v>
      </c>
      <c r="B346" s="124">
        <v>2</v>
      </c>
      <c r="C346" s="123" t="s">
        <v>83</v>
      </c>
      <c r="D346" s="123" t="s">
        <v>333</v>
      </c>
      <c r="E346" s="123">
        <v>25409</v>
      </c>
      <c r="F346" s="123">
        <v>15</v>
      </c>
      <c r="G346" s="123">
        <v>23810025409</v>
      </c>
      <c r="H346" s="125" t="s">
        <v>998</v>
      </c>
      <c r="I346" s="123" t="s">
        <v>999</v>
      </c>
      <c r="J346" s="123" t="s">
        <v>1185</v>
      </c>
      <c r="K346" s="123">
        <v>29</v>
      </c>
      <c r="L346" s="126">
        <f t="shared" si="11"/>
        <v>1.9333333333333333</v>
      </c>
      <c r="M346" s="123" t="s">
        <v>1186</v>
      </c>
      <c r="N346" s="123">
        <v>14</v>
      </c>
      <c r="O346" s="123">
        <f t="shared" si="12"/>
        <v>1</v>
      </c>
      <c r="P346" s="127" t="s">
        <v>338</v>
      </c>
    </row>
    <row r="347" spans="1:16" s="123" customFormat="1" x14ac:dyDescent="0.25">
      <c r="A347" s="123">
        <v>2016</v>
      </c>
      <c r="B347" s="124">
        <v>2</v>
      </c>
      <c r="C347" s="123" t="s">
        <v>83</v>
      </c>
      <c r="D347" s="123" t="s">
        <v>333</v>
      </c>
      <c r="E347" s="123">
        <v>25409</v>
      </c>
      <c r="F347" s="123">
        <v>15</v>
      </c>
      <c r="G347" s="123">
        <v>23810025409</v>
      </c>
      <c r="H347" s="125" t="s">
        <v>998</v>
      </c>
      <c r="I347" s="123" t="s">
        <v>999</v>
      </c>
      <c r="J347" s="123" t="s">
        <v>1187</v>
      </c>
      <c r="K347" s="123">
        <v>15</v>
      </c>
      <c r="L347" s="126">
        <f t="shared" si="11"/>
        <v>1</v>
      </c>
      <c r="M347" s="123" t="s">
        <v>1188</v>
      </c>
      <c r="N347" s="123">
        <v>15</v>
      </c>
      <c r="O347" s="123">
        <f t="shared" si="12"/>
        <v>0</v>
      </c>
      <c r="P347" s="127" t="s">
        <v>338</v>
      </c>
    </row>
    <row r="348" spans="1:16" s="123" customFormat="1" x14ac:dyDescent="0.25">
      <c r="A348" s="123">
        <v>2014</v>
      </c>
      <c r="B348" s="124">
        <v>2</v>
      </c>
      <c r="C348" s="123" t="s">
        <v>83</v>
      </c>
      <c r="D348" s="123" t="s">
        <v>333</v>
      </c>
      <c r="E348" s="123">
        <v>25510</v>
      </c>
      <c r="F348" s="123">
        <v>30</v>
      </c>
      <c r="G348" s="123">
        <v>23810025510</v>
      </c>
      <c r="H348" s="125" t="s">
        <v>596</v>
      </c>
      <c r="I348" s="123" t="s">
        <v>597</v>
      </c>
      <c r="J348" s="123" t="s">
        <v>1189</v>
      </c>
      <c r="K348" s="123">
        <v>22</v>
      </c>
      <c r="L348" s="126">
        <f t="shared" si="11"/>
        <v>0.73333333333333328</v>
      </c>
      <c r="M348" s="123" t="s">
        <v>1190</v>
      </c>
      <c r="N348" s="123" t="s">
        <v>369</v>
      </c>
      <c r="O348" s="123" t="str">
        <f t="shared" si="12"/>
        <v>-</v>
      </c>
      <c r="P348" s="127" t="s">
        <v>338</v>
      </c>
    </row>
    <row r="349" spans="1:16" s="123" customFormat="1" x14ac:dyDescent="0.25">
      <c r="A349" s="123">
        <v>2015</v>
      </c>
      <c r="B349" s="124">
        <v>2</v>
      </c>
      <c r="C349" s="123" t="s">
        <v>83</v>
      </c>
      <c r="D349" s="123" t="s">
        <v>333</v>
      </c>
      <c r="E349" s="123">
        <v>25510</v>
      </c>
      <c r="F349" s="123">
        <v>30</v>
      </c>
      <c r="G349" s="123">
        <v>23810025510</v>
      </c>
      <c r="H349" s="125" t="s">
        <v>596</v>
      </c>
      <c r="I349" s="123" t="s">
        <v>597</v>
      </c>
      <c r="J349" s="123" t="s">
        <v>1191</v>
      </c>
      <c r="K349" s="123">
        <v>29</v>
      </c>
      <c r="L349" s="126">
        <f t="shared" si="11"/>
        <v>0.96666666666666667</v>
      </c>
      <c r="M349" s="123" t="s">
        <v>1192</v>
      </c>
      <c r="N349" s="123" t="s">
        <v>369</v>
      </c>
      <c r="O349" s="123" t="str">
        <f t="shared" si="12"/>
        <v>-</v>
      </c>
      <c r="P349" s="127" t="s">
        <v>338</v>
      </c>
    </row>
    <row r="350" spans="1:16" s="123" customFormat="1" x14ac:dyDescent="0.25">
      <c r="A350" s="123">
        <v>2016</v>
      </c>
      <c r="B350" s="124">
        <v>2</v>
      </c>
      <c r="C350" s="123" t="s">
        <v>83</v>
      </c>
      <c r="D350" s="123" t="s">
        <v>333</v>
      </c>
      <c r="E350" s="123">
        <v>25510</v>
      </c>
      <c r="F350" s="123">
        <v>30</v>
      </c>
      <c r="G350" s="123">
        <v>23810025510</v>
      </c>
      <c r="H350" s="125" t="s">
        <v>596</v>
      </c>
      <c r="I350" s="123" t="s">
        <v>597</v>
      </c>
      <c r="J350" s="123" t="s">
        <v>1193</v>
      </c>
      <c r="K350" s="123">
        <v>20</v>
      </c>
      <c r="L350" s="126">
        <f t="shared" si="11"/>
        <v>0.66666666666666663</v>
      </c>
      <c r="M350" s="123" t="s">
        <v>1194</v>
      </c>
      <c r="N350" s="123">
        <v>28</v>
      </c>
      <c r="O350" s="123">
        <f t="shared" si="12"/>
        <v>2</v>
      </c>
      <c r="P350" s="127" t="s">
        <v>338</v>
      </c>
    </row>
    <row r="351" spans="1:16" s="123" customFormat="1" x14ac:dyDescent="0.25">
      <c r="A351" s="123">
        <v>2014</v>
      </c>
      <c r="B351" s="124">
        <v>2</v>
      </c>
      <c r="C351" s="123" t="s">
        <v>83</v>
      </c>
      <c r="D351" s="123" t="s">
        <v>349</v>
      </c>
      <c r="E351" s="123">
        <v>20111</v>
      </c>
      <c r="F351" s="123">
        <v>15</v>
      </c>
      <c r="G351" s="123">
        <v>32211020111</v>
      </c>
      <c r="H351" s="125" t="s">
        <v>693</v>
      </c>
      <c r="I351" s="123" t="s">
        <v>694</v>
      </c>
      <c r="J351" s="123" t="s">
        <v>1195</v>
      </c>
      <c r="K351" s="123">
        <v>18</v>
      </c>
      <c r="L351" s="126">
        <f t="shared" si="11"/>
        <v>1.2</v>
      </c>
      <c r="M351" s="123" t="s">
        <v>1196</v>
      </c>
      <c r="N351" s="123">
        <v>17</v>
      </c>
      <c r="O351" s="123">
        <f t="shared" si="12"/>
        <v>-2</v>
      </c>
      <c r="P351" s="127" t="s">
        <v>338</v>
      </c>
    </row>
    <row r="352" spans="1:16" s="123" customFormat="1" x14ac:dyDescent="0.25">
      <c r="A352" s="123">
        <v>2015</v>
      </c>
      <c r="B352" s="124">
        <v>2</v>
      </c>
      <c r="C352" s="123" t="s">
        <v>83</v>
      </c>
      <c r="D352" s="123" t="s">
        <v>349</v>
      </c>
      <c r="E352" s="123">
        <v>20111</v>
      </c>
      <c r="F352" s="123">
        <v>15</v>
      </c>
      <c r="G352" s="123">
        <v>32211020111</v>
      </c>
      <c r="H352" s="125" t="s">
        <v>693</v>
      </c>
      <c r="I352" s="123" t="s">
        <v>694</v>
      </c>
      <c r="J352" s="123" t="s">
        <v>1197</v>
      </c>
      <c r="K352" s="123">
        <v>6</v>
      </c>
      <c r="L352" s="126">
        <f t="shared" si="11"/>
        <v>0.4</v>
      </c>
      <c r="M352" s="123" t="s">
        <v>1198</v>
      </c>
      <c r="N352" s="123">
        <v>12</v>
      </c>
      <c r="O352" s="123">
        <f t="shared" si="12"/>
        <v>3</v>
      </c>
      <c r="P352" s="127" t="s">
        <v>338</v>
      </c>
    </row>
    <row r="353" spans="1:16" s="123" customFormat="1" x14ac:dyDescent="0.25">
      <c r="A353" s="123">
        <v>2016</v>
      </c>
      <c r="B353" s="124">
        <v>2</v>
      </c>
      <c r="C353" s="123" t="s">
        <v>83</v>
      </c>
      <c r="D353" s="123" t="s">
        <v>349</v>
      </c>
      <c r="E353" s="123">
        <v>20111</v>
      </c>
      <c r="F353" s="123">
        <v>15</v>
      </c>
      <c r="G353" s="123">
        <v>32211020111</v>
      </c>
      <c r="H353" s="125" t="s">
        <v>693</v>
      </c>
      <c r="I353" s="123" t="s">
        <v>694</v>
      </c>
      <c r="J353" s="123" t="s">
        <v>1199</v>
      </c>
      <c r="K353" s="123">
        <v>19</v>
      </c>
      <c r="L353" s="126">
        <f t="shared" si="11"/>
        <v>1.2666666666666666</v>
      </c>
      <c r="M353" s="123" t="s">
        <v>1200</v>
      </c>
      <c r="N353" s="123">
        <v>14</v>
      </c>
      <c r="O353" s="123">
        <f t="shared" si="12"/>
        <v>1</v>
      </c>
      <c r="P353" s="127" t="s">
        <v>338</v>
      </c>
    </row>
    <row r="354" spans="1:16" s="123" customFormat="1" x14ac:dyDescent="0.25">
      <c r="A354" s="123">
        <v>2014</v>
      </c>
      <c r="B354" s="124">
        <v>2</v>
      </c>
      <c r="C354" s="123" t="s">
        <v>83</v>
      </c>
      <c r="D354" s="123" t="s">
        <v>349</v>
      </c>
      <c r="E354" s="123">
        <v>25410</v>
      </c>
      <c r="F354" s="123">
        <v>15</v>
      </c>
      <c r="G354" s="123">
        <v>32211025410</v>
      </c>
      <c r="H354" s="125" t="s">
        <v>1201</v>
      </c>
      <c r="I354" s="123" t="s">
        <v>1202</v>
      </c>
      <c r="J354" s="123" t="s">
        <v>1203</v>
      </c>
      <c r="K354" s="123">
        <v>15</v>
      </c>
      <c r="L354" s="126">
        <f t="shared" si="11"/>
        <v>1</v>
      </c>
      <c r="M354" s="123" t="s">
        <v>1204</v>
      </c>
      <c r="N354" s="123">
        <v>11</v>
      </c>
      <c r="O354" s="123">
        <f t="shared" si="12"/>
        <v>4</v>
      </c>
      <c r="P354" s="127" t="s">
        <v>338</v>
      </c>
    </row>
    <row r="355" spans="1:16" s="123" customFormat="1" x14ac:dyDescent="0.25">
      <c r="A355" s="123">
        <v>2015</v>
      </c>
      <c r="B355" s="124">
        <v>2</v>
      </c>
      <c r="C355" s="123" t="s">
        <v>83</v>
      </c>
      <c r="D355" s="123" t="s">
        <v>349</v>
      </c>
      <c r="E355" s="123">
        <v>25410</v>
      </c>
      <c r="F355" s="123">
        <v>15</v>
      </c>
      <c r="G355" s="123">
        <v>32211025410</v>
      </c>
      <c r="H355" s="125" t="s">
        <v>1201</v>
      </c>
      <c r="I355" s="123" t="s">
        <v>1202</v>
      </c>
      <c r="J355" s="123" t="s">
        <v>1205</v>
      </c>
      <c r="K355" s="123">
        <v>8</v>
      </c>
      <c r="L355" s="126">
        <f t="shared" si="11"/>
        <v>0.53333333333333333</v>
      </c>
      <c r="M355" s="123" t="s">
        <v>1206</v>
      </c>
      <c r="N355" s="123">
        <v>13</v>
      </c>
      <c r="O355" s="123">
        <f t="shared" si="12"/>
        <v>2</v>
      </c>
      <c r="P355" s="127" t="s">
        <v>338</v>
      </c>
    </row>
    <row r="356" spans="1:16" s="123" customFormat="1" x14ac:dyDescent="0.25">
      <c r="A356" s="123">
        <v>2016</v>
      </c>
      <c r="B356" s="124">
        <v>2</v>
      </c>
      <c r="C356" s="123" t="s">
        <v>83</v>
      </c>
      <c r="D356" s="123" t="s">
        <v>349</v>
      </c>
      <c r="E356" s="123">
        <v>25410</v>
      </c>
      <c r="F356" s="123">
        <v>15</v>
      </c>
      <c r="G356" s="123">
        <v>32211025410</v>
      </c>
      <c r="H356" s="125" t="s">
        <v>1201</v>
      </c>
      <c r="I356" s="123" t="s">
        <v>1202</v>
      </c>
      <c r="J356" s="123" t="s">
        <v>1207</v>
      </c>
      <c r="K356" s="123">
        <v>10</v>
      </c>
      <c r="L356" s="126">
        <f t="shared" si="11"/>
        <v>0.66666666666666663</v>
      </c>
      <c r="M356" s="123" t="s">
        <v>1208</v>
      </c>
      <c r="N356" s="123">
        <v>14</v>
      </c>
      <c r="O356" s="123">
        <f t="shared" si="12"/>
        <v>1</v>
      </c>
      <c r="P356" s="127" t="s">
        <v>338</v>
      </c>
    </row>
    <row r="357" spans="1:16" s="123" customFormat="1" x14ac:dyDescent="0.25">
      <c r="A357" s="123">
        <v>2014</v>
      </c>
      <c r="B357" s="124">
        <v>2</v>
      </c>
      <c r="C357" s="123" t="s">
        <v>83</v>
      </c>
      <c r="D357" s="123" t="s">
        <v>401</v>
      </c>
      <c r="E357" s="123">
        <v>25431</v>
      </c>
      <c r="F357" s="123">
        <v>15</v>
      </c>
      <c r="G357" s="123">
        <v>23210025431</v>
      </c>
      <c r="H357" s="125" t="s">
        <v>1209</v>
      </c>
      <c r="I357" s="123" t="s">
        <v>1210</v>
      </c>
      <c r="J357" s="123" t="s">
        <v>1211</v>
      </c>
      <c r="K357" s="123">
        <v>12</v>
      </c>
      <c r="L357" s="126">
        <f t="shared" si="11"/>
        <v>0.8</v>
      </c>
      <c r="M357" s="123" t="s">
        <v>1212</v>
      </c>
      <c r="N357" s="123">
        <v>15</v>
      </c>
      <c r="O357" s="123">
        <f t="shared" si="12"/>
        <v>0</v>
      </c>
      <c r="P357" s="127" t="s">
        <v>338</v>
      </c>
    </row>
    <row r="358" spans="1:16" s="123" customFormat="1" x14ac:dyDescent="0.25">
      <c r="A358" s="123">
        <v>2015</v>
      </c>
      <c r="B358" s="124">
        <v>2</v>
      </c>
      <c r="C358" s="123" t="s">
        <v>83</v>
      </c>
      <c r="D358" s="123" t="s">
        <v>401</v>
      </c>
      <c r="E358" s="123">
        <v>25431</v>
      </c>
      <c r="F358" s="123">
        <v>15</v>
      </c>
      <c r="G358" s="123">
        <v>23210025431</v>
      </c>
      <c r="H358" s="125" t="s">
        <v>1209</v>
      </c>
      <c r="I358" s="123" t="s">
        <v>1210</v>
      </c>
      <c r="J358" s="123" t="s">
        <v>1213</v>
      </c>
      <c r="K358" s="123">
        <v>14</v>
      </c>
      <c r="L358" s="126">
        <f t="shared" si="11"/>
        <v>0.93333333333333335</v>
      </c>
      <c r="M358" s="123" t="s">
        <v>1214</v>
      </c>
      <c r="N358" s="123">
        <v>12</v>
      </c>
      <c r="O358" s="123">
        <f t="shared" si="12"/>
        <v>3</v>
      </c>
      <c r="P358" s="127" t="s">
        <v>338</v>
      </c>
    </row>
    <row r="359" spans="1:16" s="123" customFormat="1" x14ac:dyDescent="0.25">
      <c r="A359" s="123">
        <v>2016</v>
      </c>
      <c r="B359" s="124">
        <v>2</v>
      </c>
      <c r="C359" s="123" t="s">
        <v>83</v>
      </c>
      <c r="D359" s="123" t="s">
        <v>401</v>
      </c>
      <c r="E359" s="123">
        <v>25431</v>
      </c>
      <c r="F359" s="123">
        <v>15</v>
      </c>
      <c r="G359" s="123">
        <v>23210025431</v>
      </c>
      <c r="H359" s="125" t="s">
        <v>1209</v>
      </c>
      <c r="I359" s="123" t="s">
        <v>1210</v>
      </c>
      <c r="J359" s="123" t="s">
        <v>1215</v>
      </c>
      <c r="K359" s="123">
        <v>9</v>
      </c>
      <c r="L359" s="126">
        <f t="shared" si="11"/>
        <v>0.6</v>
      </c>
      <c r="M359" s="123" t="s">
        <v>1216</v>
      </c>
      <c r="N359" s="123">
        <v>12</v>
      </c>
      <c r="O359" s="123">
        <f t="shared" si="12"/>
        <v>3</v>
      </c>
      <c r="P359" s="127" t="s">
        <v>338</v>
      </c>
    </row>
    <row r="360" spans="1:16" s="123" customFormat="1" x14ac:dyDescent="0.25">
      <c r="A360" s="123">
        <v>2014</v>
      </c>
      <c r="B360" s="124">
        <v>2</v>
      </c>
      <c r="C360" s="123" t="s">
        <v>165</v>
      </c>
      <c r="D360" s="123" t="s">
        <v>401</v>
      </c>
      <c r="E360" s="123">
        <v>25223</v>
      </c>
      <c r="F360" s="123">
        <v>8</v>
      </c>
      <c r="G360" s="123">
        <v>23210025223</v>
      </c>
      <c r="H360" s="125" t="s">
        <v>1217</v>
      </c>
      <c r="I360" s="123" t="s">
        <v>1218</v>
      </c>
      <c r="J360" s="123" t="s">
        <v>1219</v>
      </c>
      <c r="K360" s="123">
        <v>10</v>
      </c>
      <c r="L360" s="126">
        <f t="shared" si="11"/>
        <v>1.25</v>
      </c>
      <c r="M360" s="123" t="s">
        <v>1220</v>
      </c>
      <c r="N360" s="123" t="s">
        <v>369</v>
      </c>
      <c r="O360" s="123" t="str">
        <f t="shared" si="12"/>
        <v>-</v>
      </c>
      <c r="P360" s="127" t="s">
        <v>338</v>
      </c>
    </row>
    <row r="361" spans="1:16" s="123" customFormat="1" x14ac:dyDescent="0.25">
      <c r="A361" s="123">
        <v>2015</v>
      </c>
      <c r="B361" s="124">
        <v>2</v>
      </c>
      <c r="C361" s="123" t="s">
        <v>165</v>
      </c>
      <c r="D361" s="123" t="s">
        <v>401</v>
      </c>
      <c r="E361" s="123">
        <v>25223</v>
      </c>
      <c r="F361" s="123">
        <v>8</v>
      </c>
      <c r="G361" s="123">
        <v>23210025223</v>
      </c>
      <c r="H361" s="125" t="s">
        <v>1217</v>
      </c>
      <c r="I361" s="123" t="s">
        <v>1218</v>
      </c>
      <c r="J361" s="123" t="s">
        <v>1221</v>
      </c>
      <c r="K361" s="123">
        <v>20</v>
      </c>
      <c r="L361" s="126">
        <f t="shared" ref="L361:L424" si="13">K361/F361</f>
        <v>2.5</v>
      </c>
      <c r="M361" s="123" t="s">
        <v>1222</v>
      </c>
      <c r="N361" s="123" t="s">
        <v>369</v>
      </c>
      <c r="O361" s="123" t="str">
        <f t="shared" si="12"/>
        <v>-</v>
      </c>
      <c r="P361" s="127" t="s">
        <v>338</v>
      </c>
    </row>
    <row r="362" spans="1:16" s="123" customFormat="1" x14ac:dyDescent="0.25">
      <c r="A362" s="123">
        <v>2016</v>
      </c>
      <c r="B362" s="124">
        <v>2</v>
      </c>
      <c r="C362" s="123" t="s">
        <v>165</v>
      </c>
      <c r="D362" s="123" t="s">
        <v>401</v>
      </c>
      <c r="E362" s="123">
        <v>25223</v>
      </c>
      <c r="F362" s="123">
        <v>8</v>
      </c>
      <c r="G362" s="123">
        <v>23210025223</v>
      </c>
      <c r="H362" s="125" t="s">
        <v>1217</v>
      </c>
      <c r="I362" s="123" t="s">
        <v>1218</v>
      </c>
      <c r="J362" s="123" t="s">
        <v>1223</v>
      </c>
      <c r="K362" s="123">
        <v>16</v>
      </c>
      <c r="L362" s="126">
        <f t="shared" si="13"/>
        <v>2</v>
      </c>
      <c r="M362" s="123" t="s">
        <v>1224</v>
      </c>
      <c r="N362" s="123">
        <v>9</v>
      </c>
      <c r="O362" s="123">
        <f t="shared" si="12"/>
        <v>-1</v>
      </c>
      <c r="P362" s="127" t="s">
        <v>338</v>
      </c>
    </row>
    <row r="363" spans="1:16" s="123" customFormat="1" x14ac:dyDescent="0.25">
      <c r="A363" s="123">
        <v>2014</v>
      </c>
      <c r="B363" s="124">
        <v>2</v>
      </c>
      <c r="C363" s="123" t="s">
        <v>165</v>
      </c>
      <c r="D363" s="123" t="s">
        <v>401</v>
      </c>
      <c r="E363" s="123">
        <v>31214</v>
      </c>
      <c r="F363" s="123">
        <v>8</v>
      </c>
      <c r="G363" s="123">
        <v>23210031214</v>
      </c>
      <c r="H363" s="125" t="s">
        <v>1101</v>
      </c>
      <c r="I363" s="123" t="s">
        <v>1102</v>
      </c>
      <c r="J363" s="123" t="s">
        <v>1225</v>
      </c>
      <c r="K363" s="123">
        <v>16</v>
      </c>
      <c r="L363" s="126">
        <f t="shared" si="13"/>
        <v>2</v>
      </c>
      <c r="M363" s="123" t="s">
        <v>1226</v>
      </c>
      <c r="N363" s="123">
        <v>8</v>
      </c>
      <c r="O363" s="123">
        <f t="shared" si="12"/>
        <v>0</v>
      </c>
      <c r="P363" s="127" t="s">
        <v>338</v>
      </c>
    </row>
    <row r="364" spans="1:16" s="123" customFormat="1" x14ac:dyDescent="0.25">
      <c r="A364" s="123">
        <v>2015</v>
      </c>
      <c r="B364" s="124">
        <v>2</v>
      </c>
      <c r="C364" s="123" t="s">
        <v>165</v>
      </c>
      <c r="D364" s="123" t="s">
        <v>401</v>
      </c>
      <c r="E364" s="123">
        <v>31214</v>
      </c>
      <c r="F364" s="123">
        <v>8</v>
      </c>
      <c r="G364" s="123">
        <v>23210031214</v>
      </c>
      <c r="H364" s="125" t="s">
        <v>1101</v>
      </c>
      <c r="I364" s="123" t="s">
        <v>1102</v>
      </c>
      <c r="J364" s="123" t="s">
        <v>1227</v>
      </c>
      <c r="K364" s="123">
        <v>23</v>
      </c>
      <c r="L364" s="126">
        <f t="shared" si="13"/>
        <v>2.875</v>
      </c>
      <c r="M364" s="123" t="s">
        <v>1228</v>
      </c>
      <c r="N364" s="123">
        <v>9</v>
      </c>
      <c r="O364" s="123">
        <f t="shared" si="12"/>
        <v>-1</v>
      </c>
      <c r="P364" s="127" t="s">
        <v>338</v>
      </c>
    </row>
    <row r="365" spans="1:16" s="123" customFormat="1" x14ac:dyDescent="0.25">
      <c r="A365" s="123">
        <v>2016</v>
      </c>
      <c r="B365" s="124">
        <v>2</v>
      </c>
      <c r="C365" s="123" t="s">
        <v>165</v>
      </c>
      <c r="D365" s="123" t="s">
        <v>401</v>
      </c>
      <c r="E365" s="123">
        <v>31214</v>
      </c>
      <c r="F365" s="123">
        <v>8</v>
      </c>
      <c r="G365" s="123">
        <v>23210031214</v>
      </c>
      <c r="H365" s="125" t="s">
        <v>1101</v>
      </c>
      <c r="I365" s="123" t="s">
        <v>1102</v>
      </c>
      <c r="J365" s="123" t="s">
        <v>1229</v>
      </c>
      <c r="K365" s="123">
        <v>21</v>
      </c>
      <c r="L365" s="126">
        <f t="shared" si="13"/>
        <v>2.625</v>
      </c>
      <c r="M365" s="123" t="s">
        <v>1230</v>
      </c>
      <c r="N365" s="123">
        <v>9</v>
      </c>
      <c r="O365" s="123">
        <f t="shared" si="12"/>
        <v>-1</v>
      </c>
      <c r="P365" s="127" t="s">
        <v>338</v>
      </c>
    </row>
    <row r="366" spans="1:16" s="123" customFormat="1" x14ac:dyDescent="0.25">
      <c r="A366" s="123">
        <v>2014</v>
      </c>
      <c r="B366" s="124">
        <v>2</v>
      </c>
      <c r="C366" s="123" t="s">
        <v>165</v>
      </c>
      <c r="D366" s="123" t="s">
        <v>401</v>
      </c>
      <c r="E366" s="123">
        <v>33411</v>
      </c>
      <c r="F366" s="123">
        <v>8</v>
      </c>
      <c r="G366" s="123">
        <v>23210033411</v>
      </c>
      <c r="H366" s="125" t="s">
        <v>418</v>
      </c>
      <c r="I366" s="123" t="s">
        <v>419</v>
      </c>
      <c r="J366" s="123" t="s">
        <v>1231</v>
      </c>
      <c r="K366" s="123">
        <v>7</v>
      </c>
      <c r="L366" s="126">
        <f t="shared" si="13"/>
        <v>0.875</v>
      </c>
      <c r="M366" s="123" t="s">
        <v>1232</v>
      </c>
      <c r="N366" s="123">
        <v>9</v>
      </c>
      <c r="O366" s="123">
        <f t="shared" si="12"/>
        <v>-1</v>
      </c>
      <c r="P366" s="127" t="s">
        <v>338</v>
      </c>
    </row>
    <row r="367" spans="1:16" s="123" customFormat="1" x14ac:dyDescent="0.25">
      <c r="A367" s="123">
        <v>2015</v>
      </c>
      <c r="B367" s="124">
        <v>2</v>
      </c>
      <c r="C367" s="123" t="s">
        <v>165</v>
      </c>
      <c r="D367" s="123" t="s">
        <v>401</v>
      </c>
      <c r="E367" s="123">
        <v>33411</v>
      </c>
      <c r="F367" s="123">
        <v>8</v>
      </c>
      <c r="G367" s="123">
        <v>23210033411</v>
      </c>
      <c r="H367" s="125" t="s">
        <v>418</v>
      </c>
      <c r="I367" s="123" t="s">
        <v>419</v>
      </c>
      <c r="J367" s="123" t="s">
        <v>1233</v>
      </c>
      <c r="K367" s="123">
        <v>12</v>
      </c>
      <c r="L367" s="126">
        <f t="shared" si="13"/>
        <v>1.5</v>
      </c>
      <c r="M367" s="123" t="s">
        <v>1234</v>
      </c>
      <c r="N367" s="123">
        <v>8</v>
      </c>
      <c r="O367" s="123">
        <f t="shared" si="12"/>
        <v>0</v>
      </c>
      <c r="P367" s="127" t="s">
        <v>338</v>
      </c>
    </row>
    <row r="368" spans="1:16" s="123" customFormat="1" x14ac:dyDescent="0.25">
      <c r="A368" s="123">
        <v>2016</v>
      </c>
      <c r="B368" s="124">
        <v>2</v>
      </c>
      <c r="C368" s="123" t="s">
        <v>165</v>
      </c>
      <c r="D368" s="123" t="s">
        <v>401</v>
      </c>
      <c r="E368" s="123">
        <v>33411</v>
      </c>
      <c r="F368" s="123">
        <v>8</v>
      </c>
      <c r="G368" s="123">
        <v>23210033411</v>
      </c>
      <c r="H368" s="125" t="s">
        <v>418</v>
      </c>
      <c r="I368" s="123" t="s">
        <v>419</v>
      </c>
      <c r="J368" s="123" t="s">
        <v>1235</v>
      </c>
      <c r="K368" s="123">
        <v>7</v>
      </c>
      <c r="L368" s="126">
        <f t="shared" si="13"/>
        <v>0.875</v>
      </c>
      <c r="M368" s="123" t="s">
        <v>1236</v>
      </c>
      <c r="N368" s="123">
        <v>7</v>
      </c>
      <c r="O368" s="123">
        <f t="shared" si="12"/>
        <v>1</v>
      </c>
      <c r="P368" s="127" t="s">
        <v>338</v>
      </c>
    </row>
    <row r="369" spans="1:16" s="123" customFormat="1" x14ac:dyDescent="0.25">
      <c r="A369" s="123">
        <v>2014</v>
      </c>
      <c r="B369" s="124">
        <v>2</v>
      </c>
      <c r="C369" s="123" t="s">
        <v>165</v>
      </c>
      <c r="D369" s="123" t="s">
        <v>401</v>
      </c>
      <c r="E369" s="123">
        <v>34307</v>
      </c>
      <c r="F369" s="123">
        <v>8</v>
      </c>
      <c r="G369" s="123">
        <v>23210034307</v>
      </c>
      <c r="H369" s="125" t="s">
        <v>877</v>
      </c>
      <c r="I369" s="123" t="s">
        <v>878</v>
      </c>
      <c r="J369" s="123" t="s">
        <v>1237</v>
      </c>
      <c r="K369" s="123">
        <v>4</v>
      </c>
      <c r="L369" s="126">
        <f t="shared" si="13"/>
        <v>0.5</v>
      </c>
      <c r="M369" s="123" t="s">
        <v>1238</v>
      </c>
      <c r="N369" s="123">
        <v>9</v>
      </c>
      <c r="O369" s="123">
        <f t="shared" si="12"/>
        <v>-1</v>
      </c>
      <c r="P369" s="127" t="s">
        <v>338</v>
      </c>
    </row>
    <row r="370" spans="1:16" s="123" customFormat="1" x14ac:dyDescent="0.25">
      <c r="A370" s="123">
        <v>2015</v>
      </c>
      <c r="B370" s="124">
        <v>2</v>
      </c>
      <c r="C370" s="123" t="s">
        <v>165</v>
      </c>
      <c r="D370" s="123" t="s">
        <v>401</v>
      </c>
      <c r="E370" s="123">
        <v>34307</v>
      </c>
      <c r="F370" s="123">
        <v>8</v>
      </c>
      <c r="G370" s="123">
        <v>23210034307</v>
      </c>
      <c r="H370" s="125" t="s">
        <v>877</v>
      </c>
      <c r="I370" s="123" t="s">
        <v>878</v>
      </c>
      <c r="J370" s="123" t="s">
        <v>1239</v>
      </c>
      <c r="K370" s="123">
        <v>8</v>
      </c>
      <c r="L370" s="126">
        <f t="shared" si="13"/>
        <v>1</v>
      </c>
      <c r="M370" s="123" t="s">
        <v>1240</v>
      </c>
      <c r="N370" s="123">
        <v>9</v>
      </c>
      <c r="O370" s="123">
        <f t="shared" si="12"/>
        <v>-1</v>
      </c>
      <c r="P370" s="127" t="s">
        <v>338</v>
      </c>
    </row>
    <row r="371" spans="1:16" s="123" customFormat="1" x14ac:dyDescent="0.25">
      <c r="A371" s="123">
        <v>2016</v>
      </c>
      <c r="B371" s="124">
        <v>2</v>
      </c>
      <c r="C371" s="123" t="s">
        <v>165</v>
      </c>
      <c r="D371" s="123" t="s">
        <v>401</v>
      </c>
      <c r="E371" s="123">
        <v>34307</v>
      </c>
      <c r="F371" s="123">
        <v>8</v>
      </c>
      <c r="G371" s="123">
        <v>23210034307</v>
      </c>
      <c r="H371" s="125" t="s">
        <v>877</v>
      </c>
      <c r="I371" s="123" t="s">
        <v>878</v>
      </c>
      <c r="J371" s="123" t="s">
        <v>1241</v>
      </c>
      <c r="K371" s="123">
        <v>7</v>
      </c>
      <c r="L371" s="126">
        <f t="shared" si="13"/>
        <v>0.875</v>
      </c>
      <c r="M371" s="123" t="s">
        <v>1242</v>
      </c>
      <c r="N371" s="123">
        <v>8</v>
      </c>
      <c r="O371" s="123">
        <f t="shared" si="12"/>
        <v>0</v>
      </c>
      <c r="P371" s="127" t="s">
        <v>338</v>
      </c>
    </row>
    <row r="372" spans="1:16" s="123" customFormat="1" x14ac:dyDescent="0.25">
      <c r="A372" s="123">
        <v>2014</v>
      </c>
      <c r="B372" s="124">
        <v>2</v>
      </c>
      <c r="C372" s="123" t="s">
        <v>166</v>
      </c>
      <c r="D372" s="123" t="s">
        <v>333</v>
      </c>
      <c r="E372" s="123">
        <v>30001</v>
      </c>
      <c r="F372" s="123">
        <v>35</v>
      </c>
      <c r="G372" s="123">
        <v>23810030001</v>
      </c>
      <c r="H372" s="125" t="s">
        <v>334</v>
      </c>
      <c r="I372" s="123" t="s">
        <v>335</v>
      </c>
      <c r="J372" s="123" t="s">
        <v>1243</v>
      </c>
      <c r="K372" s="123">
        <v>6</v>
      </c>
      <c r="L372" s="126">
        <f t="shared" si="13"/>
        <v>0.17142857142857143</v>
      </c>
      <c r="M372" s="123" t="s">
        <v>1244</v>
      </c>
      <c r="N372" s="123">
        <v>23</v>
      </c>
      <c r="O372" s="123">
        <f t="shared" si="12"/>
        <v>12</v>
      </c>
      <c r="P372" s="127" t="s">
        <v>338</v>
      </c>
    </row>
    <row r="373" spans="1:16" s="123" customFormat="1" x14ac:dyDescent="0.25">
      <c r="A373" s="123">
        <v>2015</v>
      </c>
      <c r="B373" s="124">
        <v>2</v>
      </c>
      <c r="C373" s="123" t="s">
        <v>166</v>
      </c>
      <c r="D373" s="123" t="s">
        <v>333</v>
      </c>
      <c r="E373" s="123">
        <v>30001</v>
      </c>
      <c r="F373" s="123">
        <v>35</v>
      </c>
      <c r="G373" s="123">
        <v>23810030001</v>
      </c>
      <c r="H373" s="125" t="s">
        <v>334</v>
      </c>
      <c r="I373" s="123" t="s">
        <v>335</v>
      </c>
      <c r="J373" s="123" t="s">
        <v>1245</v>
      </c>
      <c r="K373" s="123">
        <v>5</v>
      </c>
      <c r="L373" s="126">
        <f t="shared" si="13"/>
        <v>0.14285714285714285</v>
      </c>
      <c r="M373" s="123" t="s">
        <v>1246</v>
      </c>
      <c r="N373" s="123">
        <v>21</v>
      </c>
      <c r="O373" s="123">
        <f t="shared" si="12"/>
        <v>14</v>
      </c>
      <c r="P373" s="127" t="s">
        <v>338</v>
      </c>
    </row>
    <row r="374" spans="1:16" s="123" customFormat="1" x14ac:dyDescent="0.25">
      <c r="A374" s="123">
        <v>2016</v>
      </c>
      <c r="B374" s="124">
        <v>2</v>
      </c>
      <c r="C374" s="123" t="s">
        <v>166</v>
      </c>
      <c r="D374" s="123" t="s">
        <v>333</v>
      </c>
      <c r="E374" s="123">
        <v>30001</v>
      </c>
      <c r="F374" s="123">
        <v>25</v>
      </c>
      <c r="G374" s="123">
        <v>23810030001</v>
      </c>
      <c r="H374" s="125" t="s">
        <v>334</v>
      </c>
      <c r="I374" s="123" t="s">
        <v>335</v>
      </c>
      <c r="J374" s="123" t="s">
        <v>1247</v>
      </c>
      <c r="K374" s="123">
        <v>8</v>
      </c>
      <c r="L374" s="126">
        <f t="shared" si="13"/>
        <v>0.32</v>
      </c>
      <c r="M374" s="123" t="s">
        <v>1248</v>
      </c>
      <c r="N374" s="123">
        <v>11</v>
      </c>
      <c r="O374" s="123">
        <f t="shared" si="12"/>
        <v>14</v>
      </c>
      <c r="P374" s="127" t="s">
        <v>338</v>
      </c>
    </row>
    <row r="375" spans="1:16" s="123" customFormat="1" x14ac:dyDescent="0.25">
      <c r="A375" s="123">
        <v>2014</v>
      </c>
      <c r="B375" s="124">
        <v>2</v>
      </c>
      <c r="C375" s="123" t="s">
        <v>166</v>
      </c>
      <c r="D375" s="123" t="s">
        <v>333</v>
      </c>
      <c r="E375" s="123">
        <v>31202</v>
      </c>
      <c r="F375" s="123">
        <v>18</v>
      </c>
      <c r="G375" s="123">
        <v>23810031202</v>
      </c>
      <c r="H375" s="125" t="s">
        <v>343</v>
      </c>
      <c r="I375" s="123" t="s">
        <v>344</v>
      </c>
      <c r="J375" s="123" t="s">
        <v>1249</v>
      </c>
      <c r="K375" s="123">
        <v>18</v>
      </c>
      <c r="L375" s="126">
        <f t="shared" si="13"/>
        <v>1</v>
      </c>
      <c r="M375" s="123" t="s">
        <v>1250</v>
      </c>
      <c r="N375" s="123">
        <v>18</v>
      </c>
      <c r="O375" s="123">
        <f t="shared" si="12"/>
        <v>0</v>
      </c>
      <c r="P375" s="127" t="s">
        <v>338</v>
      </c>
    </row>
    <row r="376" spans="1:16" s="123" customFormat="1" x14ac:dyDescent="0.25">
      <c r="A376" s="123">
        <v>2015</v>
      </c>
      <c r="B376" s="124">
        <v>2</v>
      </c>
      <c r="C376" s="123" t="s">
        <v>166</v>
      </c>
      <c r="D376" s="123" t="s">
        <v>333</v>
      </c>
      <c r="E376" s="123">
        <v>31202</v>
      </c>
      <c r="F376" s="123">
        <v>18</v>
      </c>
      <c r="G376" s="123">
        <v>23810031202</v>
      </c>
      <c r="H376" s="125" t="s">
        <v>343</v>
      </c>
      <c r="I376" s="123" t="s">
        <v>344</v>
      </c>
      <c r="J376" s="123" t="s">
        <v>1251</v>
      </c>
      <c r="K376" s="123">
        <v>36</v>
      </c>
      <c r="L376" s="126">
        <f t="shared" si="13"/>
        <v>2</v>
      </c>
      <c r="M376" s="123" t="s">
        <v>1252</v>
      </c>
      <c r="N376" s="123">
        <v>15</v>
      </c>
      <c r="O376" s="123">
        <f t="shared" si="12"/>
        <v>3</v>
      </c>
      <c r="P376" s="127" t="s">
        <v>338</v>
      </c>
    </row>
    <row r="377" spans="1:16" s="123" customFormat="1" x14ac:dyDescent="0.25">
      <c r="A377" s="123">
        <v>2016</v>
      </c>
      <c r="B377" s="124">
        <v>2</v>
      </c>
      <c r="C377" s="123" t="s">
        <v>166</v>
      </c>
      <c r="D377" s="123" t="s">
        <v>333</v>
      </c>
      <c r="E377" s="123">
        <v>31202</v>
      </c>
      <c r="F377" s="123">
        <v>17</v>
      </c>
      <c r="G377" s="123">
        <v>23810031202</v>
      </c>
      <c r="H377" s="125" t="s">
        <v>343</v>
      </c>
      <c r="I377" s="123" t="s">
        <v>344</v>
      </c>
      <c r="J377" s="123" t="s">
        <v>1253</v>
      </c>
      <c r="K377" s="123">
        <v>22</v>
      </c>
      <c r="L377" s="126">
        <f t="shared" si="13"/>
        <v>1.2941176470588236</v>
      </c>
      <c r="M377" s="123" t="s">
        <v>1254</v>
      </c>
      <c r="N377" s="123">
        <v>17</v>
      </c>
      <c r="O377" s="123">
        <f t="shared" si="12"/>
        <v>0</v>
      </c>
      <c r="P377" s="127" t="s">
        <v>338</v>
      </c>
    </row>
    <row r="378" spans="1:16" s="123" customFormat="1" x14ac:dyDescent="0.25">
      <c r="A378" s="123">
        <v>2014</v>
      </c>
      <c r="B378" s="124">
        <v>2</v>
      </c>
      <c r="C378" s="123" t="s">
        <v>166</v>
      </c>
      <c r="D378" s="123" t="s">
        <v>333</v>
      </c>
      <c r="E378" s="123">
        <v>31210</v>
      </c>
      <c r="F378" s="123">
        <v>17</v>
      </c>
      <c r="G378" s="123">
        <v>23810031210</v>
      </c>
      <c r="H378" s="125" t="s">
        <v>354</v>
      </c>
      <c r="I378" s="123" t="s">
        <v>355</v>
      </c>
      <c r="J378" s="123" t="s">
        <v>1255</v>
      </c>
      <c r="K378" s="123">
        <v>15</v>
      </c>
      <c r="L378" s="126">
        <f t="shared" si="13"/>
        <v>0.88235294117647056</v>
      </c>
      <c r="M378" s="123" t="s">
        <v>1256</v>
      </c>
      <c r="N378" s="123">
        <v>16</v>
      </c>
      <c r="O378" s="123">
        <f t="shared" si="12"/>
        <v>1</v>
      </c>
      <c r="P378" s="127" t="s">
        <v>338</v>
      </c>
    </row>
    <row r="379" spans="1:16" s="123" customFormat="1" x14ac:dyDescent="0.25">
      <c r="A379" s="123">
        <v>2015</v>
      </c>
      <c r="B379" s="124">
        <v>2</v>
      </c>
      <c r="C379" s="123" t="s">
        <v>166</v>
      </c>
      <c r="D379" s="123" t="s">
        <v>333</v>
      </c>
      <c r="E379" s="123">
        <v>31210</v>
      </c>
      <c r="F379" s="123">
        <v>17</v>
      </c>
      <c r="G379" s="123">
        <v>23810031210</v>
      </c>
      <c r="H379" s="125" t="s">
        <v>354</v>
      </c>
      <c r="I379" s="123" t="s">
        <v>355</v>
      </c>
      <c r="J379" s="123" t="s">
        <v>1257</v>
      </c>
      <c r="K379" s="123">
        <v>7</v>
      </c>
      <c r="L379" s="126">
        <f t="shared" si="13"/>
        <v>0.41176470588235292</v>
      </c>
      <c r="M379" s="123" t="s">
        <v>1258</v>
      </c>
      <c r="N379" s="123">
        <v>15</v>
      </c>
      <c r="O379" s="123">
        <f t="shared" si="12"/>
        <v>2</v>
      </c>
      <c r="P379" s="127" t="s">
        <v>338</v>
      </c>
    </row>
    <row r="380" spans="1:16" s="123" customFormat="1" x14ac:dyDescent="0.25">
      <c r="A380" s="123">
        <v>2016</v>
      </c>
      <c r="B380" s="124">
        <v>2</v>
      </c>
      <c r="C380" s="123" t="s">
        <v>166</v>
      </c>
      <c r="D380" s="123" t="s">
        <v>333</v>
      </c>
      <c r="E380" s="123">
        <v>31210</v>
      </c>
      <c r="F380" s="123">
        <v>18</v>
      </c>
      <c r="G380" s="123">
        <v>23810031210</v>
      </c>
      <c r="H380" s="125" t="s">
        <v>354</v>
      </c>
      <c r="I380" s="123" t="s">
        <v>355</v>
      </c>
      <c r="J380" s="123" t="s">
        <v>1259</v>
      </c>
      <c r="K380" s="123">
        <v>4</v>
      </c>
      <c r="L380" s="126">
        <f t="shared" si="13"/>
        <v>0.22222222222222221</v>
      </c>
      <c r="M380" s="123" t="s">
        <v>1260</v>
      </c>
      <c r="N380" s="123">
        <v>15</v>
      </c>
      <c r="O380" s="123">
        <f t="shared" si="12"/>
        <v>3</v>
      </c>
      <c r="P380" s="127" t="s">
        <v>338</v>
      </c>
    </row>
    <row r="381" spans="1:16" s="123" customFormat="1" x14ac:dyDescent="0.25">
      <c r="A381" s="123">
        <v>2014</v>
      </c>
      <c r="B381" s="124">
        <v>2</v>
      </c>
      <c r="C381" s="123" t="s">
        <v>166</v>
      </c>
      <c r="D381" s="123" t="s">
        <v>333</v>
      </c>
      <c r="E381" s="123">
        <v>33005</v>
      </c>
      <c r="F381" s="123">
        <v>30</v>
      </c>
      <c r="G381" s="123">
        <v>23810033005</v>
      </c>
      <c r="H381" s="125" t="s">
        <v>365</v>
      </c>
      <c r="I381" s="123" t="s">
        <v>366</v>
      </c>
      <c r="J381" s="123" t="s">
        <v>1261</v>
      </c>
      <c r="K381" s="123">
        <v>35</v>
      </c>
      <c r="L381" s="126">
        <f t="shared" si="13"/>
        <v>1.1666666666666667</v>
      </c>
      <c r="M381" s="123" t="s">
        <v>1262</v>
      </c>
      <c r="N381" s="123" t="s">
        <v>369</v>
      </c>
      <c r="O381" s="123" t="str">
        <f t="shared" si="12"/>
        <v>-</v>
      </c>
      <c r="P381" s="127" t="s">
        <v>338</v>
      </c>
    </row>
    <row r="382" spans="1:16" s="123" customFormat="1" x14ac:dyDescent="0.25">
      <c r="A382" s="123">
        <v>2015</v>
      </c>
      <c r="B382" s="124">
        <v>2</v>
      </c>
      <c r="C382" s="123" t="s">
        <v>166</v>
      </c>
      <c r="D382" s="123" t="s">
        <v>333</v>
      </c>
      <c r="E382" s="123">
        <v>33005</v>
      </c>
      <c r="F382" s="123">
        <v>30</v>
      </c>
      <c r="G382" s="123">
        <v>23810033005</v>
      </c>
      <c r="H382" s="125" t="s">
        <v>365</v>
      </c>
      <c r="I382" s="123" t="s">
        <v>366</v>
      </c>
      <c r="J382" s="123" t="s">
        <v>1263</v>
      </c>
      <c r="K382" s="123">
        <v>48</v>
      </c>
      <c r="L382" s="126">
        <f t="shared" si="13"/>
        <v>1.6</v>
      </c>
      <c r="M382" s="123" t="s">
        <v>1264</v>
      </c>
      <c r="N382" s="123" t="s">
        <v>369</v>
      </c>
      <c r="O382" s="123" t="str">
        <f t="shared" si="12"/>
        <v>-</v>
      </c>
      <c r="P382" s="127" t="s">
        <v>338</v>
      </c>
    </row>
    <row r="383" spans="1:16" s="123" customFormat="1" x14ac:dyDescent="0.25">
      <c r="A383" s="123">
        <v>2016</v>
      </c>
      <c r="B383" s="124">
        <v>2</v>
      </c>
      <c r="C383" s="123" t="s">
        <v>166</v>
      </c>
      <c r="D383" s="123" t="s">
        <v>333</v>
      </c>
      <c r="E383" s="123">
        <v>33005</v>
      </c>
      <c r="F383" s="123">
        <v>30</v>
      </c>
      <c r="G383" s="123">
        <v>23810033005</v>
      </c>
      <c r="H383" s="125" t="s">
        <v>365</v>
      </c>
      <c r="I383" s="123" t="s">
        <v>366</v>
      </c>
      <c r="J383" s="123" t="s">
        <v>1265</v>
      </c>
      <c r="K383" s="123">
        <v>22</v>
      </c>
      <c r="L383" s="126">
        <f t="shared" si="13"/>
        <v>0.73333333333333328</v>
      </c>
      <c r="M383" s="123" t="s">
        <v>1266</v>
      </c>
      <c r="N383" s="123">
        <v>27</v>
      </c>
      <c r="O383" s="123">
        <f t="shared" si="12"/>
        <v>3</v>
      </c>
      <c r="P383" s="127" t="s">
        <v>338</v>
      </c>
    </row>
    <row r="384" spans="1:16" s="123" customFormat="1" x14ac:dyDescent="0.25">
      <c r="A384" s="123">
        <v>2014</v>
      </c>
      <c r="B384" s="124">
        <v>2</v>
      </c>
      <c r="C384" s="123" t="s">
        <v>166</v>
      </c>
      <c r="D384" s="123" t="s">
        <v>401</v>
      </c>
      <c r="E384" s="123">
        <v>33202</v>
      </c>
      <c r="F384" s="123">
        <v>15</v>
      </c>
      <c r="G384" s="123">
        <v>23210033202</v>
      </c>
      <c r="H384" s="125" t="s">
        <v>410</v>
      </c>
      <c r="I384" s="123" t="s">
        <v>411</v>
      </c>
      <c r="J384" s="123" t="s">
        <v>1267</v>
      </c>
      <c r="K384" s="123">
        <v>38</v>
      </c>
      <c r="L384" s="126">
        <f t="shared" si="13"/>
        <v>2.5333333333333332</v>
      </c>
      <c r="M384" s="123" t="s">
        <v>1268</v>
      </c>
      <c r="N384" s="123">
        <v>15</v>
      </c>
      <c r="O384" s="123">
        <f t="shared" si="12"/>
        <v>0</v>
      </c>
      <c r="P384" s="127" t="s">
        <v>338</v>
      </c>
    </row>
    <row r="385" spans="1:16" s="123" customFormat="1" x14ac:dyDescent="0.25">
      <c r="A385" s="123">
        <v>2015</v>
      </c>
      <c r="B385" s="124">
        <v>2</v>
      </c>
      <c r="C385" s="123" t="s">
        <v>166</v>
      </c>
      <c r="D385" s="123" t="s">
        <v>401</v>
      </c>
      <c r="E385" s="123">
        <v>33202</v>
      </c>
      <c r="F385" s="123">
        <v>15</v>
      </c>
      <c r="G385" s="123">
        <v>23210033202</v>
      </c>
      <c r="H385" s="125" t="s">
        <v>410</v>
      </c>
      <c r="I385" s="123" t="s">
        <v>411</v>
      </c>
      <c r="J385" s="123" t="s">
        <v>1269</v>
      </c>
      <c r="K385" s="123">
        <v>35</v>
      </c>
      <c r="L385" s="126">
        <f t="shared" si="13"/>
        <v>2.3333333333333335</v>
      </c>
      <c r="M385" s="123" t="s">
        <v>1270</v>
      </c>
      <c r="N385" s="123">
        <v>17</v>
      </c>
      <c r="O385" s="123">
        <f t="shared" si="12"/>
        <v>-2</v>
      </c>
      <c r="P385" s="127" t="s">
        <v>338</v>
      </c>
    </row>
    <row r="386" spans="1:16" s="123" customFormat="1" x14ac:dyDescent="0.25">
      <c r="A386" s="123">
        <v>2016</v>
      </c>
      <c r="B386" s="124">
        <v>2</v>
      </c>
      <c r="C386" s="123" t="s">
        <v>166</v>
      </c>
      <c r="D386" s="123" t="s">
        <v>401</v>
      </c>
      <c r="E386" s="123">
        <v>33202</v>
      </c>
      <c r="F386" s="123">
        <v>15</v>
      </c>
      <c r="G386" s="123">
        <v>23210033202</v>
      </c>
      <c r="H386" s="125" t="s">
        <v>410</v>
      </c>
      <c r="I386" s="123" t="s">
        <v>411</v>
      </c>
      <c r="J386" s="123" t="s">
        <v>1271</v>
      </c>
      <c r="K386" s="123">
        <v>60</v>
      </c>
      <c r="L386" s="126">
        <f t="shared" si="13"/>
        <v>4</v>
      </c>
      <c r="M386" s="123" t="s">
        <v>1272</v>
      </c>
      <c r="N386" s="123">
        <v>16</v>
      </c>
      <c r="O386" s="123">
        <f t="shared" si="12"/>
        <v>-1</v>
      </c>
      <c r="P386" s="127" t="s">
        <v>338</v>
      </c>
    </row>
    <row r="387" spans="1:16" s="123" customFormat="1" x14ac:dyDescent="0.25">
      <c r="A387" s="123">
        <v>2014</v>
      </c>
      <c r="B387" s="124">
        <v>2</v>
      </c>
      <c r="C387" s="123" t="s">
        <v>166</v>
      </c>
      <c r="D387" s="123" t="s">
        <v>401</v>
      </c>
      <c r="E387" s="123">
        <v>33411</v>
      </c>
      <c r="F387" s="123">
        <v>15</v>
      </c>
      <c r="G387" s="123">
        <v>23210033411</v>
      </c>
      <c r="H387" s="125" t="s">
        <v>418</v>
      </c>
      <c r="I387" s="123" t="s">
        <v>419</v>
      </c>
      <c r="J387" s="123" t="s">
        <v>1273</v>
      </c>
      <c r="K387" s="123">
        <v>12</v>
      </c>
      <c r="L387" s="126">
        <f t="shared" si="13"/>
        <v>0.8</v>
      </c>
      <c r="M387" s="123" t="s">
        <v>1274</v>
      </c>
      <c r="N387" s="123">
        <v>15</v>
      </c>
      <c r="O387" s="123">
        <f t="shared" ref="O387:O450" si="14">IFERROR(F387-N387,"-")</f>
        <v>0</v>
      </c>
      <c r="P387" s="127" t="s">
        <v>338</v>
      </c>
    </row>
    <row r="388" spans="1:16" s="123" customFormat="1" x14ac:dyDescent="0.25">
      <c r="A388" s="123">
        <v>2015</v>
      </c>
      <c r="B388" s="124">
        <v>2</v>
      </c>
      <c r="C388" s="123" t="s">
        <v>166</v>
      </c>
      <c r="D388" s="123" t="s">
        <v>401</v>
      </c>
      <c r="E388" s="123">
        <v>33411</v>
      </c>
      <c r="F388" s="123">
        <v>15</v>
      </c>
      <c r="G388" s="123">
        <v>23210033411</v>
      </c>
      <c r="H388" s="125" t="s">
        <v>418</v>
      </c>
      <c r="I388" s="123" t="s">
        <v>419</v>
      </c>
      <c r="J388" s="123" t="s">
        <v>1275</v>
      </c>
      <c r="K388" s="123">
        <v>27</v>
      </c>
      <c r="L388" s="126">
        <f t="shared" si="13"/>
        <v>1.8</v>
      </c>
      <c r="M388" s="123" t="s">
        <v>1276</v>
      </c>
      <c r="N388" s="123">
        <v>15</v>
      </c>
      <c r="O388" s="123">
        <f t="shared" si="14"/>
        <v>0</v>
      </c>
      <c r="P388" s="127" t="s">
        <v>338</v>
      </c>
    </row>
    <row r="389" spans="1:16" s="123" customFormat="1" x14ac:dyDescent="0.25">
      <c r="A389" s="123">
        <v>2016</v>
      </c>
      <c r="B389" s="124">
        <v>2</v>
      </c>
      <c r="C389" s="123" t="s">
        <v>166</v>
      </c>
      <c r="D389" s="123" t="s">
        <v>401</v>
      </c>
      <c r="E389" s="123">
        <v>33411</v>
      </c>
      <c r="F389" s="123">
        <v>15</v>
      </c>
      <c r="G389" s="123">
        <v>23210033411</v>
      </c>
      <c r="H389" s="125" t="s">
        <v>418</v>
      </c>
      <c r="I389" s="123" t="s">
        <v>419</v>
      </c>
      <c r="J389" s="123" t="s">
        <v>1277</v>
      </c>
      <c r="K389" s="123">
        <v>19</v>
      </c>
      <c r="L389" s="126">
        <f t="shared" si="13"/>
        <v>1.2666666666666666</v>
      </c>
      <c r="M389" s="123" t="s">
        <v>1278</v>
      </c>
      <c r="N389" s="123">
        <v>13</v>
      </c>
      <c r="O389" s="123">
        <f t="shared" si="14"/>
        <v>2</v>
      </c>
      <c r="P389" s="127" t="s">
        <v>338</v>
      </c>
    </row>
    <row r="390" spans="1:16" s="123" customFormat="1" x14ac:dyDescent="0.25">
      <c r="A390" s="123">
        <v>2016</v>
      </c>
      <c r="B390" s="124">
        <v>2</v>
      </c>
      <c r="C390" s="123" t="s">
        <v>1279</v>
      </c>
      <c r="D390" s="123" t="s">
        <v>401</v>
      </c>
      <c r="E390" s="123">
        <v>33003</v>
      </c>
      <c r="F390" s="123">
        <v>18</v>
      </c>
      <c r="G390" s="123">
        <v>23210033003</v>
      </c>
      <c r="H390" s="125" t="s">
        <v>1280</v>
      </c>
      <c r="I390" s="123" t="s">
        <v>1281</v>
      </c>
      <c r="J390" s="123" t="s">
        <v>1282</v>
      </c>
      <c r="K390" s="123">
        <v>6</v>
      </c>
      <c r="L390" s="126">
        <f t="shared" si="13"/>
        <v>0.33333333333333331</v>
      </c>
      <c r="M390" s="123" t="s">
        <v>1283</v>
      </c>
      <c r="N390" s="123" t="s">
        <v>369</v>
      </c>
      <c r="O390" s="123" t="str">
        <f t="shared" si="14"/>
        <v>-</v>
      </c>
      <c r="P390" s="127" t="s">
        <v>338</v>
      </c>
    </row>
    <row r="391" spans="1:16" s="123" customFormat="1" x14ac:dyDescent="0.25">
      <c r="A391" s="123">
        <v>2014</v>
      </c>
      <c r="B391" s="124">
        <v>2</v>
      </c>
      <c r="C391" s="123" t="s">
        <v>84</v>
      </c>
      <c r="D391" s="123" t="s">
        <v>333</v>
      </c>
      <c r="E391" s="123">
        <v>20002</v>
      </c>
      <c r="F391" s="123">
        <v>15</v>
      </c>
      <c r="G391" s="123">
        <v>23810020002</v>
      </c>
      <c r="H391" s="125" t="s">
        <v>572</v>
      </c>
      <c r="I391" s="123" t="s">
        <v>573</v>
      </c>
      <c r="J391" s="123" t="s">
        <v>1284</v>
      </c>
      <c r="K391" s="123">
        <v>15</v>
      </c>
      <c r="L391" s="126">
        <f t="shared" si="13"/>
        <v>1</v>
      </c>
      <c r="M391" s="123" t="s">
        <v>1285</v>
      </c>
      <c r="N391" s="123">
        <v>15</v>
      </c>
      <c r="O391" s="123">
        <f t="shared" si="14"/>
        <v>0</v>
      </c>
      <c r="P391" s="127" t="s">
        <v>338</v>
      </c>
    </row>
    <row r="392" spans="1:16" s="123" customFormat="1" x14ac:dyDescent="0.25">
      <c r="A392" s="123">
        <v>2015</v>
      </c>
      <c r="B392" s="124">
        <v>2</v>
      </c>
      <c r="C392" s="123" t="s">
        <v>84</v>
      </c>
      <c r="D392" s="123" t="s">
        <v>333</v>
      </c>
      <c r="E392" s="123">
        <v>20002</v>
      </c>
      <c r="F392" s="123">
        <v>15</v>
      </c>
      <c r="G392" s="123">
        <v>23810020002</v>
      </c>
      <c r="H392" s="125" t="s">
        <v>572</v>
      </c>
      <c r="I392" s="123" t="s">
        <v>573</v>
      </c>
      <c r="J392" s="123" t="s">
        <v>1286</v>
      </c>
      <c r="K392" s="123">
        <v>14</v>
      </c>
      <c r="L392" s="126">
        <f t="shared" si="13"/>
        <v>0.93333333333333335</v>
      </c>
      <c r="M392" s="123" t="s">
        <v>1287</v>
      </c>
      <c r="N392" s="123">
        <v>15</v>
      </c>
      <c r="O392" s="123">
        <f t="shared" si="14"/>
        <v>0</v>
      </c>
      <c r="P392" s="127" t="s">
        <v>338</v>
      </c>
    </row>
    <row r="393" spans="1:16" s="123" customFormat="1" x14ac:dyDescent="0.25">
      <c r="A393" s="123">
        <v>2016</v>
      </c>
      <c r="B393" s="124">
        <v>2</v>
      </c>
      <c r="C393" s="123" t="s">
        <v>84</v>
      </c>
      <c r="D393" s="123" t="s">
        <v>333</v>
      </c>
      <c r="E393" s="123">
        <v>20002</v>
      </c>
      <c r="F393" s="123">
        <v>15</v>
      </c>
      <c r="G393" s="123">
        <v>23810020002</v>
      </c>
      <c r="H393" s="125" t="s">
        <v>572</v>
      </c>
      <c r="I393" s="123" t="s">
        <v>573</v>
      </c>
      <c r="J393" s="123" t="s">
        <v>1288</v>
      </c>
      <c r="K393" s="123">
        <v>11</v>
      </c>
      <c r="L393" s="126">
        <f t="shared" si="13"/>
        <v>0.73333333333333328</v>
      </c>
      <c r="M393" s="123" t="s">
        <v>1289</v>
      </c>
      <c r="N393" s="123">
        <v>12</v>
      </c>
      <c r="O393" s="123">
        <f t="shared" si="14"/>
        <v>3</v>
      </c>
      <c r="P393" s="127" t="s">
        <v>338</v>
      </c>
    </row>
    <row r="394" spans="1:16" s="123" customFormat="1" x14ac:dyDescent="0.25">
      <c r="A394" s="123">
        <v>2014</v>
      </c>
      <c r="B394" s="124">
        <v>2</v>
      </c>
      <c r="C394" s="123" t="s">
        <v>84</v>
      </c>
      <c r="D394" s="123" t="s">
        <v>333</v>
      </c>
      <c r="E394" s="123">
        <v>25007</v>
      </c>
      <c r="F394" s="123">
        <v>15</v>
      </c>
      <c r="G394" s="123">
        <v>23810025007</v>
      </c>
      <c r="H394" s="125" t="s">
        <v>580</v>
      </c>
      <c r="I394" s="123" t="s">
        <v>581</v>
      </c>
      <c r="J394" s="123" t="s">
        <v>1290</v>
      </c>
      <c r="K394" s="123">
        <v>18</v>
      </c>
      <c r="L394" s="126">
        <f t="shared" si="13"/>
        <v>1.2</v>
      </c>
      <c r="M394" s="123" t="s">
        <v>1291</v>
      </c>
      <c r="N394" s="123">
        <v>13</v>
      </c>
      <c r="O394" s="123">
        <f t="shared" si="14"/>
        <v>2</v>
      </c>
      <c r="P394" s="127" t="s">
        <v>338</v>
      </c>
    </row>
    <row r="395" spans="1:16" s="123" customFormat="1" x14ac:dyDescent="0.25">
      <c r="A395" s="123">
        <v>2015</v>
      </c>
      <c r="B395" s="124">
        <v>2</v>
      </c>
      <c r="C395" s="123" t="s">
        <v>84</v>
      </c>
      <c r="D395" s="123" t="s">
        <v>333</v>
      </c>
      <c r="E395" s="123">
        <v>25007</v>
      </c>
      <c r="F395" s="123">
        <v>15</v>
      </c>
      <c r="G395" s="123">
        <v>23810025007</v>
      </c>
      <c r="H395" s="125" t="s">
        <v>580</v>
      </c>
      <c r="I395" s="123" t="s">
        <v>581</v>
      </c>
      <c r="J395" s="123" t="s">
        <v>1292</v>
      </c>
      <c r="K395" s="123">
        <v>13</v>
      </c>
      <c r="L395" s="126">
        <f t="shared" si="13"/>
        <v>0.8666666666666667</v>
      </c>
      <c r="M395" s="123" t="s">
        <v>1293</v>
      </c>
      <c r="N395" s="123">
        <v>15</v>
      </c>
      <c r="O395" s="123">
        <f t="shared" si="14"/>
        <v>0</v>
      </c>
      <c r="P395" s="127" t="s">
        <v>338</v>
      </c>
    </row>
    <row r="396" spans="1:16" s="123" customFormat="1" x14ac:dyDescent="0.25">
      <c r="A396" s="123">
        <v>2016</v>
      </c>
      <c r="B396" s="124">
        <v>2</v>
      </c>
      <c r="C396" s="123" t="s">
        <v>84</v>
      </c>
      <c r="D396" s="123" t="s">
        <v>333</v>
      </c>
      <c r="E396" s="123">
        <v>25007</v>
      </c>
      <c r="F396" s="123">
        <v>15</v>
      </c>
      <c r="G396" s="123">
        <v>23810025007</v>
      </c>
      <c r="H396" s="125" t="s">
        <v>580</v>
      </c>
      <c r="I396" s="123" t="s">
        <v>581</v>
      </c>
      <c r="J396" s="123" t="s">
        <v>1294</v>
      </c>
      <c r="K396" s="123">
        <v>17</v>
      </c>
      <c r="L396" s="126">
        <f t="shared" si="13"/>
        <v>1.1333333333333333</v>
      </c>
      <c r="M396" s="123" t="s">
        <v>1295</v>
      </c>
      <c r="N396" s="123">
        <v>12</v>
      </c>
      <c r="O396" s="123">
        <f t="shared" si="14"/>
        <v>3</v>
      </c>
      <c r="P396" s="127" t="s">
        <v>338</v>
      </c>
    </row>
    <row r="397" spans="1:16" s="123" customFormat="1" x14ac:dyDescent="0.25">
      <c r="A397" s="123">
        <v>2014</v>
      </c>
      <c r="B397" s="124">
        <v>2</v>
      </c>
      <c r="C397" s="123" t="s">
        <v>84</v>
      </c>
      <c r="D397" s="123" t="s">
        <v>333</v>
      </c>
      <c r="E397" s="123">
        <v>25510</v>
      </c>
      <c r="F397" s="123">
        <v>30</v>
      </c>
      <c r="G397" s="123">
        <v>23810025510</v>
      </c>
      <c r="H397" s="125" t="s">
        <v>596</v>
      </c>
      <c r="I397" s="123" t="s">
        <v>597</v>
      </c>
      <c r="J397" s="123" t="s">
        <v>1296</v>
      </c>
      <c r="K397" s="123">
        <v>26</v>
      </c>
      <c r="L397" s="126">
        <f t="shared" si="13"/>
        <v>0.8666666666666667</v>
      </c>
      <c r="M397" s="123" t="s">
        <v>1297</v>
      </c>
      <c r="N397" s="123" t="s">
        <v>369</v>
      </c>
      <c r="O397" s="123" t="str">
        <f t="shared" si="14"/>
        <v>-</v>
      </c>
      <c r="P397" s="127" t="s">
        <v>338</v>
      </c>
    </row>
    <row r="398" spans="1:16" s="123" customFormat="1" x14ac:dyDescent="0.25">
      <c r="A398" s="123">
        <v>2015</v>
      </c>
      <c r="B398" s="124">
        <v>2</v>
      </c>
      <c r="C398" s="123" t="s">
        <v>84</v>
      </c>
      <c r="D398" s="123" t="s">
        <v>333</v>
      </c>
      <c r="E398" s="123">
        <v>25510</v>
      </c>
      <c r="F398" s="123">
        <v>30</v>
      </c>
      <c r="G398" s="123">
        <v>23810025510</v>
      </c>
      <c r="H398" s="125" t="s">
        <v>596</v>
      </c>
      <c r="I398" s="123" t="s">
        <v>597</v>
      </c>
      <c r="J398" s="123" t="s">
        <v>1298</v>
      </c>
      <c r="K398" s="123">
        <v>32</v>
      </c>
      <c r="L398" s="126">
        <f t="shared" si="13"/>
        <v>1.0666666666666667</v>
      </c>
      <c r="M398" s="123" t="s">
        <v>1299</v>
      </c>
      <c r="N398" s="123" t="s">
        <v>369</v>
      </c>
      <c r="O398" s="123" t="str">
        <f t="shared" si="14"/>
        <v>-</v>
      </c>
      <c r="P398" s="127" t="s">
        <v>338</v>
      </c>
    </row>
    <row r="399" spans="1:16" s="123" customFormat="1" x14ac:dyDescent="0.25">
      <c r="A399" s="123">
        <v>2016</v>
      </c>
      <c r="B399" s="124">
        <v>2</v>
      </c>
      <c r="C399" s="123" t="s">
        <v>84</v>
      </c>
      <c r="D399" s="123" t="s">
        <v>333</v>
      </c>
      <c r="E399" s="123">
        <v>25510</v>
      </c>
      <c r="F399" s="123">
        <v>30</v>
      </c>
      <c r="G399" s="123">
        <v>23810025510</v>
      </c>
      <c r="H399" s="125" t="s">
        <v>596</v>
      </c>
      <c r="I399" s="123" t="s">
        <v>597</v>
      </c>
      <c r="J399" s="123" t="s">
        <v>1300</v>
      </c>
      <c r="K399" s="123">
        <v>17</v>
      </c>
      <c r="L399" s="126">
        <f t="shared" si="13"/>
        <v>0.56666666666666665</v>
      </c>
      <c r="M399" s="123" t="s">
        <v>1301</v>
      </c>
      <c r="N399" s="123">
        <v>23</v>
      </c>
      <c r="O399" s="123">
        <f t="shared" si="14"/>
        <v>7</v>
      </c>
      <c r="P399" s="127" t="s">
        <v>338</v>
      </c>
    </row>
    <row r="400" spans="1:16" s="123" customFormat="1" x14ac:dyDescent="0.25">
      <c r="A400" s="123">
        <v>2014</v>
      </c>
      <c r="B400" s="124">
        <v>2</v>
      </c>
      <c r="C400" s="123" t="s">
        <v>84</v>
      </c>
      <c r="D400" s="123" t="s">
        <v>333</v>
      </c>
      <c r="E400" s="123">
        <v>25516</v>
      </c>
      <c r="F400" s="123">
        <v>30</v>
      </c>
      <c r="G400" s="123">
        <v>23810025516</v>
      </c>
      <c r="H400" s="125" t="s">
        <v>604</v>
      </c>
      <c r="I400" s="123" t="s">
        <v>605</v>
      </c>
      <c r="J400" s="123" t="s">
        <v>1302</v>
      </c>
      <c r="K400" s="123">
        <v>31</v>
      </c>
      <c r="L400" s="126">
        <f t="shared" si="13"/>
        <v>1.0333333333333334</v>
      </c>
      <c r="M400" s="123" t="s">
        <v>1303</v>
      </c>
      <c r="N400" s="123" t="s">
        <v>369</v>
      </c>
      <c r="O400" s="123" t="str">
        <f t="shared" si="14"/>
        <v>-</v>
      </c>
      <c r="P400" s="127" t="s">
        <v>338</v>
      </c>
    </row>
    <row r="401" spans="1:16" s="123" customFormat="1" x14ac:dyDescent="0.25">
      <c r="A401" s="123">
        <v>2015</v>
      </c>
      <c r="B401" s="124">
        <v>2</v>
      </c>
      <c r="C401" s="123" t="s">
        <v>84</v>
      </c>
      <c r="D401" s="123" t="s">
        <v>333</v>
      </c>
      <c r="E401" s="123">
        <v>25516</v>
      </c>
      <c r="F401" s="123">
        <v>30</v>
      </c>
      <c r="G401" s="123">
        <v>23810025516</v>
      </c>
      <c r="H401" s="125" t="s">
        <v>604</v>
      </c>
      <c r="I401" s="123" t="s">
        <v>605</v>
      </c>
      <c r="J401" s="123" t="s">
        <v>1304</v>
      </c>
      <c r="K401" s="123">
        <v>32</v>
      </c>
      <c r="L401" s="126">
        <f t="shared" si="13"/>
        <v>1.0666666666666667</v>
      </c>
      <c r="M401" s="123" t="s">
        <v>1305</v>
      </c>
      <c r="N401" s="123" t="s">
        <v>369</v>
      </c>
      <c r="O401" s="123" t="str">
        <f t="shared" si="14"/>
        <v>-</v>
      </c>
      <c r="P401" s="127" t="s">
        <v>338</v>
      </c>
    </row>
    <row r="402" spans="1:16" s="123" customFormat="1" x14ac:dyDescent="0.25">
      <c r="A402" s="123">
        <v>2016</v>
      </c>
      <c r="B402" s="124">
        <v>2</v>
      </c>
      <c r="C402" s="123" t="s">
        <v>84</v>
      </c>
      <c r="D402" s="123" t="s">
        <v>333</v>
      </c>
      <c r="E402" s="123">
        <v>25516</v>
      </c>
      <c r="F402" s="123">
        <v>30</v>
      </c>
      <c r="G402" s="123">
        <v>23810025516</v>
      </c>
      <c r="H402" s="125" t="s">
        <v>604</v>
      </c>
      <c r="I402" s="123" t="s">
        <v>605</v>
      </c>
      <c r="J402" s="123" t="s">
        <v>1306</v>
      </c>
      <c r="K402" s="123">
        <v>34</v>
      </c>
      <c r="L402" s="126">
        <f t="shared" si="13"/>
        <v>1.1333333333333333</v>
      </c>
      <c r="M402" s="123" t="s">
        <v>1307</v>
      </c>
      <c r="N402" s="123">
        <v>26</v>
      </c>
      <c r="O402" s="123">
        <f t="shared" si="14"/>
        <v>4</v>
      </c>
      <c r="P402" s="127" t="s">
        <v>338</v>
      </c>
    </row>
    <row r="403" spans="1:16" s="123" customFormat="1" x14ac:dyDescent="0.25">
      <c r="A403" s="123">
        <v>2014</v>
      </c>
      <c r="B403" s="124">
        <v>2</v>
      </c>
      <c r="C403" s="123" t="s">
        <v>84</v>
      </c>
      <c r="D403" s="123" t="s">
        <v>349</v>
      </c>
      <c r="E403" s="123">
        <v>25515</v>
      </c>
      <c r="F403" s="123">
        <v>24</v>
      </c>
      <c r="G403" s="123">
        <v>32211025515</v>
      </c>
      <c r="H403" s="125" t="s">
        <v>715</v>
      </c>
      <c r="I403" s="123" t="s">
        <v>716</v>
      </c>
      <c r="J403" s="123" t="s">
        <v>1308</v>
      </c>
      <c r="K403" s="123">
        <v>16</v>
      </c>
      <c r="L403" s="126">
        <f t="shared" si="13"/>
        <v>0.66666666666666663</v>
      </c>
      <c r="M403" s="123" t="s">
        <v>1309</v>
      </c>
      <c r="N403" s="123">
        <v>17</v>
      </c>
      <c r="O403" s="123">
        <f t="shared" si="14"/>
        <v>7</v>
      </c>
      <c r="P403" s="127" t="s">
        <v>338</v>
      </c>
    </row>
    <row r="404" spans="1:16" s="123" customFormat="1" x14ac:dyDescent="0.25">
      <c r="A404" s="123">
        <v>2015</v>
      </c>
      <c r="B404" s="124">
        <v>2</v>
      </c>
      <c r="C404" s="123" t="s">
        <v>84</v>
      </c>
      <c r="D404" s="123" t="s">
        <v>349</v>
      </c>
      <c r="E404" s="123">
        <v>25515</v>
      </c>
      <c r="F404" s="123">
        <v>24</v>
      </c>
      <c r="G404" s="123">
        <v>32211025515</v>
      </c>
      <c r="H404" s="125" t="s">
        <v>715</v>
      </c>
      <c r="I404" s="123" t="s">
        <v>716</v>
      </c>
      <c r="J404" s="123" t="s">
        <v>1310</v>
      </c>
      <c r="K404" s="123">
        <v>21</v>
      </c>
      <c r="L404" s="126">
        <f t="shared" si="13"/>
        <v>0.875</v>
      </c>
      <c r="M404" s="123" t="s">
        <v>1311</v>
      </c>
      <c r="N404" s="123">
        <v>20</v>
      </c>
      <c r="O404" s="123">
        <f t="shared" si="14"/>
        <v>4</v>
      </c>
      <c r="P404" s="127" t="s">
        <v>338</v>
      </c>
    </row>
    <row r="405" spans="1:16" s="123" customFormat="1" x14ac:dyDescent="0.25">
      <c r="A405" s="123">
        <v>2016</v>
      </c>
      <c r="B405" s="124">
        <v>2</v>
      </c>
      <c r="C405" s="123" t="s">
        <v>84</v>
      </c>
      <c r="D405" s="123" t="s">
        <v>349</v>
      </c>
      <c r="E405" s="123">
        <v>25515</v>
      </c>
      <c r="F405" s="123">
        <v>24</v>
      </c>
      <c r="G405" s="123">
        <v>32211025515</v>
      </c>
      <c r="H405" s="125" t="s">
        <v>715</v>
      </c>
      <c r="I405" s="123" t="s">
        <v>716</v>
      </c>
      <c r="J405" s="123" t="s">
        <v>1312</v>
      </c>
      <c r="K405" s="123">
        <v>14</v>
      </c>
      <c r="L405" s="126">
        <f t="shared" si="13"/>
        <v>0.58333333333333337</v>
      </c>
      <c r="M405" s="123" t="s">
        <v>1313</v>
      </c>
      <c r="N405" s="123">
        <v>22</v>
      </c>
      <c r="O405" s="123">
        <f t="shared" si="14"/>
        <v>2</v>
      </c>
      <c r="P405" s="127" t="s">
        <v>338</v>
      </c>
    </row>
    <row r="406" spans="1:16" s="123" customFormat="1" x14ac:dyDescent="0.25">
      <c r="A406" s="123">
        <v>2014</v>
      </c>
      <c r="B406" s="124">
        <v>2</v>
      </c>
      <c r="C406" s="123" t="s">
        <v>84</v>
      </c>
      <c r="D406" s="123" t="s">
        <v>401</v>
      </c>
      <c r="E406" s="123">
        <v>23441</v>
      </c>
      <c r="F406" s="123">
        <v>15</v>
      </c>
      <c r="G406" s="123">
        <v>23210023441</v>
      </c>
      <c r="H406" s="125" t="s">
        <v>1314</v>
      </c>
      <c r="I406" s="123" t="s">
        <v>1315</v>
      </c>
      <c r="J406" s="123" t="s">
        <v>1316</v>
      </c>
      <c r="K406" s="123">
        <v>16</v>
      </c>
      <c r="L406" s="126">
        <f t="shared" si="13"/>
        <v>1.0666666666666667</v>
      </c>
      <c r="M406" s="123" t="s">
        <v>1317</v>
      </c>
      <c r="N406" s="123">
        <v>13</v>
      </c>
      <c r="O406" s="123">
        <f t="shared" si="14"/>
        <v>2</v>
      </c>
      <c r="P406" s="127" t="s">
        <v>338</v>
      </c>
    </row>
    <row r="407" spans="1:16" s="123" customFormat="1" x14ac:dyDescent="0.25">
      <c r="A407" s="123">
        <v>2015</v>
      </c>
      <c r="B407" s="124">
        <v>2</v>
      </c>
      <c r="C407" s="123" t="s">
        <v>84</v>
      </c>
      <c r="D407" s="123" t="s">
        <v>401</v>
      </c>
      <c r="E407" s="123">
        <v>23441</v>
      </c>
      <c r="F407" s="123">
        <v>15</v>
      </c>
      <c r="G407" s="123">
        <v>23210023441</v>
      </c>
      <c r="H407" s="125" t="s">
        <v>1314</v>
      </c>
      <c r="I407" s="123" t="s">
        <v>1315</v>
      </c>
      <c r="J407" s="123" t="s">
        <v>1318</v>
      </c>
      <c r="K407" s="123">
        <v>21</v>
      </c>
      <c r="L407" s="126">
        <f t="shared" si="13"/>
        <v>1.4</v>
      </c>
      <c r="M407" s="123" t="s">
        <v>1319</v>
      </c>
      <c r="N407" s="123">
        <v>13</v>
      </c>
      <c r="O407" s="123">
        <f t="shared" si="14"/>
        <v>2</v>
      </c>
      <c r="P407" s="127" t="s">
        <v>338</v>
      </c>
    </row>
    <row r="408" spans="1:16" s="123" customFormat="1" x14ac:dyDescent="0.25">
      <c r="A408" s="123">
        <v>2016</v>
      </c>
      <c r="B408" s="124">
        <v>2</v>
      </c>
      <c r="C408" s="123" t="s">
        <v>84</v>
      </c>
      <c r="D408" s="123" t="s">
        <v>401</v>
      </c>
      <c r="E408" s="123">
        <v>23441</v>
      </c>
      <c r="F408" s="123">
        <v>15</v>
      </c>
      <c r="G408" s="123">
        <v>23210023441</v>
      </c>
      <c r="H408" s="125" t="s">
        <v>1314</v>
      </c>
      <c r="I408" s="123" t="s">
        <v>1315</v>
      </c>
      <c r="J408" s="123" t="s">
        <v>1320</v>
      </c>
      <c r="K408" s="123">
        <v>27</v>
      </c>
      <c r="L408" s="126">
        <f t="shared" si="13"/>
        <v>1.8</v>
      </c>
      <c r="M408" s="123" t="s">
        <v>1321</v>
      </c>
      <c r="N408" s="123">
        <v>14</v>
      </c>
      <c r="O408" s="123">
        <f t="shared" si="14"/>
        <v>1</v>
      </c>
      <c r="P408" s="127" t="s">
        <v>338</v>
      </c>
    </row>
    <row r="409" spans="1:16" s="123" customFormat="1" x14ac:dyDescent="0.25">
      <c r="A409" s="123">
        <v>2014</v>
      </c>
      <c r="B409" s="124">
        <v>2</v>
      </c>
      <c r="C409" s="123" t="s">
        <v>84</v>
      </c>
      <c r="D409" s="123" t="s">
        <v>401</v>
      </c>
      <c r="E409" s="123">
        <v>25431</v>
      </c>
      <c r="F409" s="123">
        <v>15</v>
      </c>
      <c r="G409" s="123">
        <v>23210025431</v>
      </c>
      <c r="H409" s="125" t="s">
        <v>1209</v>
      </c>
      <c r="I409" s="123" t="s">
        <v>1210</v>
      </c>
      <c r="J409" s="123" t="s">
        <v>1322</v>
      </c>
      <c r="K409" s="123">
        <v>28</v>
      </c>
      <c r="L409" s="126">
        <f t="shared" si="13"/>
        <v>1.8666666666666667</v>
      </c>
      <c r="M409" s="123" t="s">
        <v>1323</v>
      </c>
      <c r="N409" s="123">
        <v>11</v>
      </c>
      <c r="O409" s="123">
        <f t="shared" si="14"/>
        <v>4</v>
      </c>
      <c r="P409" s="127" t="s">
        <v>338</v>
      </c>
    </row>
    <row r="410" spans="1:16" s="123" customFormat="1" x14ac:dyDescent="0.25">
      <c r="A410" s="123">
        <v>2015</v>
      </c>
      <c r="B410" s="124">
        <v>2</v>
      </c>
      <c r="C410" s="123" t="s">
        <v>84</v>
      </c>
      <c r="D410" s="123" t="s">
        <v>401</v>
      </c>
      <c r="E410" s="123">
        <v>25431</v>
      </c>
      <c r="F410" s="123">
        <v>15</v>
      </c>
      <c r="G410" s="123">
        <v>23210025431</v>
      </c>
      <c r="H410" s="125" t="s">
        <v>1209</v>
      </c>
      <c r="I410" s="123" t="s">
        <v>1210</v>
      </c>
      <c r="J410" s="123" t="s">
        <v>1324</v>
      </c>
      <c r="K410" s="123">
        <v>13</v>
      </c>
      <c r="L410" s="126">
        <f t="shared" si="13"/>
        <v>0.8666666666666667</v>
      </c>
      <c r="M410" s="123" t="s">
        <v>1325</v>
      </c>
      <c r="N410" s="123">
        <v>13</v>
      </c>
      <c r="O410" s="123">
        <f t="shared" si="14"/>
        <v>2</v>
      </c>
      <c r="P410" s="127" t="s">
        <v>338</v>
      </c>
    </row>
    <row r="411" spans="1:16" s="123" customFormat="1" x14ac:dyDescent="0.25">
      <c r="A411" s="123">
        <v>2016</v>
      </c>
      <c r="B411" s="124">
        <v>2</v>
      </c>
      <c r="C411" s="123" t="s">
        <v>84</v>
      </c>
      <c r="D411" s="123" t="s">
        <v>401</v>
      </c>
      <c r="E411" s="123">
        <v>25431</v>
      </c>
      <c r="F411" s="123">
        <v>15</v>
      </c>
      <c r="G411" s="123">
        <v>23210025431</v>
      </c>
      <c r="H411" s="125" t="s">
        <v>1209</v>
      </c>
      <c r="I411" s="123" t="s">
        <v>1210</v>
      </c>
      <c r="J411" s="123" t="s">
        <v>1326</v>
      </c>
      <c r="K411" s="123">
        <v>9</v>
      </c>
      <c r="L411" s="126">
        <f t="shared" si="13"/>
        <v>0.6</v>
      </c>
      <c r="M411" s="123" t="s">
        <v>1327</v>
      </c>
      <c r="N411" s="123">
        <v>11</v>
      </c>
      <c r="O411" s="123">
        <f t="shared" si="14"/>
        <v>4</v>
      </c>
      <c r="P411" s="127" t="s">
        <v>338</v>
      </c>
    </row>
    <row r="412" spans="1:16" s="123" customFormat="1" x14ac:dyDescent="0.25">
      <c r="A412" s="123">
        <v>2014</v>
      </c>
      <c r="B412" s="124">
        <v>2</v>
      </c>
      <c r="C412" s="123" t="s">
        <v>167</v>
      </c>
      <c r="D412" s="123" t="s">
        <v>333</v>
      </c>
      <c r="E412" s="123">
        <v>22503</v>
      </c>
      <c r="F412" s="123">
        <v>10</v>
      </c>
      <c r="G412" s="123">
        <v>23810022503</v>
      </c>
      <c r="H412" s="125" t="s">
        <v>1328</v>
      </c>
      <c r="I412" s="123" t="s">
        <v>1329</v>
      </c>
      <c r="J412" s="123" t="s">
        <v>1330</v>
      </c>
      <c r="K412" s="123">
        <v>9</v>
      </c>
      <c r="L412" s="126">
        <f t="shared" si="13"/>
        <v>0.9</v>
      </c>
      <c r="M412" s="123" t="s">
        <v>1331</v>
      </c>
      <c r="N412" s="123">
        <v>8</v>
      </c>
      <c r="O412" s="123">
        <f t="shared" si="14"/>
        <v>2</v>
      </c>
      <c r="P412" s="127" t="s">
        <v>338</v>
      </c>
    </row>
    <row r="413" spans="1:16" s="123" customFormat="1" x14ac:dyDescent="0.25">
      <c r="A413" s="123">
        <v>2015</v>
      </c>
      <c r="B413" s="124">
        <v>2</v>
      </c>
      <c r="C413" s="123" t="s">
        <v>167</v>
      </c>
      <c r="D413" s="123" t="s">
        <v>333</v>
      </c>
      <c r="E413" s="123">
        <v>22503</v>
      </c>
      <c r="F413" s="123">
        <v>15</v>
      </c>
      <c r="G413" s="123">
        <v>23810022503</v>
      </c>
      <c r="H413" s="125" t="s">
        <v>1328</v>
      </c>
      <c r="I413" s="123" t="s">
        <v>1329</v>
      </c>
      <c r="J413" s="123" t="s">
        <v>1332</v>
      </c>
      <c r="K413" s="123">
        <v>6</v>
      </c>
      <c r="L413" s="126">
        <f t="shared" si="13"/>
        <v>0.4</v>
      </c>
      <c r="M413" s="123" t="s">
        <v>1333</v>
      </c>
      <c r="N413" s="123">
        <v>8</v>
      </c>
      <c r="O413" s="123">
        <f t="shared" si="14"/>
        <v>7</v>
      </c>
      <c r="P413" s="127" t="s">
        <v>338</v>
      </c>
    </row>
    <row r="414" spans="1:16" s="123" customFormat="1" x14ac:dyDescent="0.25">
      <c r="A414" s="123">
        <v>2016</v>
      </c>
      <c r="B414" s="124">
        <v>2</v>
      </c>
      <c r="C414" s="123" t="s">
        <v>167</v>
      </c>
      <c r="D414" s="123" t="s">
        <v>333</v>
      </c>
      <c r="E414" s="123">
        <v>22503</v>
      </c>
      <c r="F414" s="123">
        <v>15</v>
      </c>
      <c r="G414" s="123">
        <v>23810022503</v>
      </c>
      <c r="H414" s="125" t="s">
        <v>1328</v>
      </c>
      <c r="I414" s="123" t="s">
        <v>1329</v>
      </c>
      <c r="J414" s="123" t="s">
        <v>1334</v>
      </c>
      <c r="K414" s="123">
        <v>8</v>
      </c>
      <c r="L414" s="126">
        <f t="shared" si="13"/>
        <v>0.53333333333333333</v>
      </c>
      <c r="M414" s="123" t="s">
        <v>1335</v>
      </c>
      <c r="N414" s="123">
        <v>8</v>
      </c>
      <c r="O414" s="123">
        <f t="shared" si="14"/>
        <v>7</v>
      </c>
      <c r="P414" s="127" t="s">
        <v>338</v>
      </c>
    </row>
    <row r="415" spans="1:16" s="123" customFormat="1" x14ac:dyDescent="0.25">
      <c r="A415" s="123">
        <v>2014</v>
      </c>
      <c r="B415" s="124">
        <v>2</v>
      </c>
      <c r="C415" s="123" t="s">
        <v>167</v>
      </c>
      <c r="D415" s="123" t="s">
        <v>333</v>
      </c>
      <c r="E415" s="123">
        <v>25007</v>
      </c>
      <c r="F415" s="123">
        <v>20</v>
      </c>
      <c r="G415" s="123">
        <v>23810025007</v>
      </c>
      <c r="H415" s="125" t="s">
        <v>580</v>
      </c>
      <c r="I415" s="123" t="s">
        <v>581</v>
      </c>
      <c r="J415" s="123" t="s">
        <v>1336</v>
      </c>
      <c r="K415" s="123">
        <v>13</v>
      </c>
      <c r="L415" s="126">
        <f t="shared" si="13"/>
        <v>0.65</v>
      </c>
      <c r="M415" s="123" t="s">
        <v>1337</v>
      </c>
      <c r="N415" s="123">
        <v>20</v>
      </c>
      <c r="O415" s="123">
        <f t="shared" si="14"/>
        <v>0</v>
      </c>
      <c r="P415" s="127" t="s">
        <v>338</v>
      </c>
    </row>
    <row r="416" spans="1:16" s="123" customFormat="1" x14ac:dyDescent="0.25">
      <c r="A416" s="123">
        <v>2015</v>
      </c>
      <c r="B416" s="124">
        <v>2</v>
      </c>
      <c r="C416" s="123" t="s">
        <v>167</v>
      </c>
      <c r="D416" s="123" t="s">
        <v>333</v>
      </c>
      <c r="E416" s="123">
        <v>25007</v>
      </c>
      <c r="F416" s="123">
        <v>15</v>
      </c>
      <c r="G416" s="123">
        <v>23810025007</v>
      </c>
      <c r="H416" s="125" t="s">
        <v>580</v>
      </c>
      <c r="I416" s="123" t="s">
        <v>581</v>
      </c>
      <c r="J416" s="123" t="s">
        <v>1338</v>
      </c>
      <c r="K416" s="123">
        <v>26</v>
      </c>
      <c r="L416" s="126">
        <f t="shared" si="13"/>
        <v>1.7333333333333334</v>
      </c>
      <c r="M416" s="123" t="s">
        <v>1339</v>
      </c>
      <c r="N416" s="123">
        <v>14</v>
      </c>
      <c r="O416" s="123">
        <f t="shared" si="14"/>
        <v>1</v>
      </c>
      <c r="P416" s="127" t="s">
        <v>338</v>
      </c>
    </row>
    <row r="417" spans="1:16" s="123" customFormat="1" x14ac:dyDescent="0.25">
      <c r="A417" s="123">
        <v>2016</v>
      </c>
      <c r="B417" s="124">
        <v>2</v>
      </c>
      <c r="C417" s="123" t="s">
        <v>167</v>
      </c>
      <c r="D417" s="123" t="s">
        <v>333</v>
      </c>
      <c r="E417" s="123">
        <v>25007</v>
      </c>
      <c r="F417" s="123">
        <v>15</v>
      </c>
      <c r="G417" s="123">
        <v>23810025007</v>
      </c>
      <c r="H417" s="125" t="s">
        <v>580</v>
      </c>
      <c r="I417" s="123" t="s">
        <v>581</v>
      </c>
      <c r="J417" s="123" t="s">
        <v>1340</v>
      </c>
      <c r="K417" s="123">
        <v>17</v>
      </c>
      <c r="L417" s="126">
        <f t="shared" si="13"/>
        <v>1.1333333333333333</v>
      </c>
      <c r="M417" s="123" t="s">
        <v>1341</v>
      </c>
      <c r="N417" s="123">
        <v>14</v>
      </c>
      <c r="O417" s="123">
        <f t="shared" si="14"/>
        <v>1</v>
      </c>
      <c r="P417" s="127" t="s">
        <v>338</v>
      </c>
    </row>
    <row r="418" spans="1:16" s="123" customFormat="1" x14ac:dyDescent="0.25">
      <c r="A418" s="123">
        <v>2014</v>
      </c>
      <c r="B418" s="124">
        <v>2</v>
      </c>
      <c r="C418" s="123" t="s">
        <v>167</v>
      </c>
      <c r="D418" s="123" t="s">
        <v>333</v>
      </c>
      <c r="E418" s="123">
        <v>25509</v>
      </c>
      <c r="F418" s="123">
        <v>30</v>
      </c>
      <c r="G418" s="123">
        <v>23810025509</v>
      </c>
      <c r="H418" s="125" t="s">
        <v>1342</v>
      </c>
      <c r="I418" s="123" t="s">
        <v>1343</v>
      </c>
      <c r="J418" s="123" t="s">
        <v>1344</v>
      </c>
      <c r="K418" s="123">
        <v>8</v>
      </c>
      <c r="L418" s="126">
        <f t="shared" si="13"/>
        <v>0.26666666666666666</v>
      </c>
      <c r="M418" s="123" t="s">
        <v>1345</v>
      </c>
      <c r="N418" s="123">
        <v>17</v>
      </c>
      <c r="O418" s="123">
        <f t="shared" si="14"/>
        <v>13</v>
      </c>
      <c r="P418" s="127" t="s">
        <v>338</v>
      </c>
    </row>
    <row r="419" spans="1:16" s="123" customFormat="1" x14ac:dyDescent="0.25">
      <c r="A419" s="123">
        <v>2015</v>
      </c>
      <c r="B419" s="124">
        <v>2</v>
      </c>
      <c r="C419" s="123" t="s">
        <v>167</v>
      </c>
      <c r="D419" s="123" t="s">
        <v>333</v>
      </c>
      <c r="E419" s="123">
        <v>25509</v>
      </c>
      <c r="F419" s="123">
        <v>30</v>
      </c>
      <c r="G419" s="123">
        <v>23810025509</v>
      </c>
      <c r="H419" s="125" t="s">
        <v>1342</v>
      </c>
      <c r="I419" s="123" t="s">
        <v>1343</v>
      </c>
      <c r="J419" s="123" t="s">
        <v>1346</v>
      </c>
      <c r="K419" s="123">
        <v>11</v>
      </c>
      <c r="L419" s="126">
        <f t="shared" si="13"/>
        <v>0.36666666666666664</v>
      </c>
      <c r="M419" s="123" t="s">
        <v>1347</v>
      </c>
      <c r="N419" s="123">
        <v>19</v>
      </c>
      <c r="O419" s="123">
        <f t="shared" si="14"/>
        <v>11</v>
      </c>
      <c r="P419" s="127" t="s">
        <v>338</v>
      </c>
    </row>
    <row r="420" spans="1:16" s="123" customFormat="1" x14ac:dyDescent="0.25">
      <c r="A420" s="123">
        <v>2016</v>
      </c>
      <c r="B420" s="124">
        <v>2</v>
      </c>
      <c r="C420" s="123" t="s">
        <v>167</v>
      </c>
      <c r="D420" s="123" t="s">
        <v>333</v>
      </c>
      <c r="E420" s="123">
        <v>25509</v>
      </c>
      <c r="F420" s="123">
        <v>30</v>
      </c>
      <c r="G420" s="123">
        <v>23810025509</v>
      </c>
      <c r="H420" s="125" t="s">
        <v>1342</v>
      </c>
      <c r="I420" s="123" t="s">
        <v>1343</v>
      </c>
      <c r="J420" s="123" t="s">
        <v>1348</v>
      </c>
      <c r="K420" s="123">
        <v>12</v>
      </c>
      <c r="L420" s="126">
        <f t="shared" si="13"/>
        <v>0.4</v>
      </c>
      <c r="M420" s="123" t="s">
        <v>1349</v>
      </c>
      <c r="N420" s="123">
        <v>18</v>
      </c>
      <c r="O420" s="123">
        <f t="shared" si="14"/>
        <v>12</v>
      </c>
      <c r="P420" s="127" t="s">
        <v>338</v>
      </c>
    </row>
    <row r="421" spans="1:16" s="123" customFormat="1" x14ac:dyDescent="0.25">
      <c r="A421" s="123">
        <v>2014</v>
      </c>
      <c r="B421" s="124">
        <v>2</v>
      </c>
      <c r="C421" s="123" t="s">
        <v>167</v>
      </c>
      <c r="D421" s="123" t="s">
        <v>333</v>
      </c>
      <c r="E421" s="123">
        <v>25510</v>
      </c>
      <c r="F421" s="123">
        <v>30</v>
      </c>
      <c r="G421" s="123">
        <v>23810025510</v>
      </c>
      <c r="H421" s="125" t="s">
        <v>596</v>
      </c>
      <c r="I421" s="123" t="s">
        <v>597</v>
      </c>
      <c r="J421" s="123" t="s">
        <v>1350</v>
      </c>
      <c r="K421" s="123">
        <v>17</v>
      </c>
      <c r="L421" s="126">
        <f t="shared" si="13"/>
        <v>0.56666666666666665</v>
      </c>
      <c r="M421" s="123" t="s">
        <v>1351</v>
      </c>
      <c r="N421" s="123" t="s">
        <v>369</v>
      </c>
      <c r="O421" s="123" t="str">
        <f t="shared" si="14"/>
        <v>-</v>
      </c>
      <c r="P421" s="127" t="s">
        <v>338</v>
      </c>
    </row>
    <row r="422" spans="1:16" s="123" customFormat="1" x14ac:dyDescent="0.25">
      <c r="A422" s="123">
        <v>2015</v>
      </c>
      <c r="B422" s="124">
        <v>2</v>
      </c>
      <c r="C422" s="123" t="s">
        <v>167</v>
      </c>
      <c r="D422" s="123" t="s">
        <v>333</v>
      </c>
      <c r="E422" s="123">
        <v>25510</v>
      </c>
      <c r="F422" s="123">
        <v>30</v>
      </c>
      <c r="G422" s="123">
        <v>23810025510</v>
      </c>
      <c r="H422" s="125" t="s">
        <v>596</v>
      </c>
      <c r="I422" s="123" t="s">
        <v>597</v>
      </c>
      <c r="J422" s="123" t="s">
        <v>1352</v>
      </c>
      <c r="K422" s="123">
        <v>17</v>
      </c>
      <c r="L422" s="126">
        <f t="shared" si="13"/>
        <v>0.56666666666666665</v>
      </c>
      <c r="M422" s="123" t="s">
        <v>1353</v>
      </c>
      <c r="N422" s="123" t="s">
        <v>369</v>
      </c>
      <c r="O422" s="123" t="str">
        <f t="shared" si="14"/>
        <v>-</v>
      </c>
      <c r="P422" s="127" t="s">
        <v>338</v>
      </c>
    </row>
    <row r="423" spans="1:16" s="123" customFormat="1" x14ac:dyDescent="0.25">
      <c r="A423" s="123">
        <v>2016</v>
      </c>
      <c r="B423" s="124">
        <v>2</v>
      </c>
      <c r="C423" s="123" t="s">
        <v>167</v>
      </c>
      <c r="D423" s="123" t="s">
        <v>333</v>
      </c>
      <c r="E423" s="123">
        <v>25510</v>
      </c>
      <c r="F423" s="123">
        <v>30</v>
      </c>
      <c r="G423" s="123">
        <v>23810025510</v>
      </c>
      <c r="H423" s="125" t="s">
        <v>596</v>
      </c>
      <c r="I423" s="123" t="s">
        <v>597</v>
      </c>
      <c r="J423" s="123" t="s">
        <v>1354</v>
      </c>
      <c r="K423" s="123">
        <v>15</v>
      </c>
      <c r="L423" s="126">
        <f t="shared" si="13"/>
        <v>0.5</v>
      </c>
      <c r="M423" s="123" t="s">
        <v>1355</v>
      </c>
      <c r="N423" s="123">
        <v>16</v>
      </c>
      <c r="O423" s="123">
        <f t="shared" si="14"/>
        <v>14</v>
      </c>
      <c r="P423" s="127" t="s">
        <v>338</v>
      </c>
    </row>
    <row r="424" spans="1:16" s="123" customFormat="1" x14ac:dyDescent="0.25">
      <c r="A424" s="123">
        <v>2014</v>
      </c>
      <c r="B424" s="124">
        <v>2</v>
      </c>
      <c r="C424" s="123" t="s">
        <v>167</v>
      </c>
      <c r="D424" s="123" t="s">
        <v>333</v>
      </c>
      <c r="E424" s="123">
        <v>30001</v>
      </c>
      <c r="F424" s="123">
        <v>35</v>
      </c>
      <c r="G424" s="123">
        <v>23810030001</v>
      </c>
      <c r="H424" s="125" t="s">
        <v>334</v>
      </c>
      <c r="I424" s="123" t="s">
        <v>335</v>
      </c>
      <c r="J424" s="123" t="s">
        <v>1356</v>
      </c>
      <c r="K424" s="123">
        <v>19</v>
      </c>
      <c r="L424" s="126">
        <f t="shared" si="13"/>
        <v>0.54285714285714282</v>
      </c>
      <c r="M424" s="123" t="s">
        <v>1357</v>
      </c>
      <c r="N424" s="123">
        <v>30</v>
      </c>
      <c r="O424" s="123">
        <f t="shared" si="14"/>
        <v>5</v>
      </c>
      <c r="P424" s="127" t="s">
        <v>338</v>
      </c>
    </row>
    <row r="425" spans="1:16" s="123" customFormat="1" x14ac:dyDescent="0.25">
      <c r="A425" s="123">
        <v>2015</v>
      </c>
      <c r="B425" s="124">
        <v>2</v>
      </c>
      <c r="C425" s="123" t="s">
        <v>167</v>
      </c>
      <c r="D425" s="123" t="s">
        <v>333</v>
      </c>
      <c r="E425" s="123">
        <v>30001</v>
      </c>
      <c r="F425" s="123">
        <v>35</v>
      </c>
      <c r="G425" s="123">
        <v>23810030001</v>
      </c>
      <c r="H425" s="125" t="s">
        <v>334</v>
      </c>
      <c r="I425" s="123" t="s">
        <v>335</v>
      </c>
      <c r="J425" s="123" t="s">
        <v>1358</v>
      </c>
      <c r="K425" s="123">
        <v>15</v>
      </c>
      <c r="L425" s="126">
        <f t="shared" ref="L425:L488" si="15">K425/F425</f>
        <v>0.42857142857142855</v>
      </c>
      <c r="M425" s="123" t="s">
        <v>1359</v>
      </c>
      <c r="N425" s="123">
        <v>27</v>
      </c>
      <c r="O425" s="123">
        <f t="shared" si="14"/>
        <v>8</v>
      </c>
      <c r="P425" s="127" t="s">
        <v>338</v>
      </c>
    </row>
    <row r="426" spans="1:16" s="123" customFormat="1" x14ac:dyDescent="0.25">
      <c r="A426" s="123">
        <v>2016</v>
      </c>
      <c r="B426" s="124">
        <v>2</v>
      </c>
      <c r="C426" s="123" t="s">
        <v>167</v>
      </c>
      <c r="D426" s="123" t="s">
        <v>333</v>
      </c>
      <c r="E426" s="123">
        <v>30001</v>
      </c>
      <c r="F426" s="123">
        <v>35</v>
      </c>
      <c r="G426" s="123">
        <v>23810030001</v>
      </c>
      <c r="H426" s="125" t="s">
        <v>334</v>
      </c>
      <c r="I426" s="123" t="s">
        <v>335</v>
      </c>
      <c r="J426" s="123" t="s">
        <v>1360</v>
      </c>
      <c r="K426" s="123">
        <v>10</v>
      </c>
      <c r="L426" s="126">
        <f t="shared" si="15"/>
        <v>0.2857142857142857</v>
      </c>
      <c r="M426" s="123" t="s">
        <v>1361</v>
      </c>
      <c r="N426" s="123">
        <v>14</v>
      </c>
      <c r="O426" s="123">
        <f t="shared" si="14"/>
        <v>21</v>
      </c>
      <c r="P426" s="127" t="s">
        <v>338</v>
      </c>
    </row>
    <row r="427" spans="1:16" s="123" customFormat="1" x14ac:dyDescent="0.25">
      <c r="A427" s="123">
        <v>2014</v>
      </c>
      <c r="B427" s="124">
        <v>2</v>
      </c>
      <c r="C427" s="123" t="s">
        <v>167</v>
      </c>
      <c r="D427" s="123" t="s">
        <v>333</v>
      </c>
      <c r="E427" s="123">
        <v>31202</v>
      </c>
      <c r="F427" s="123">
        <v>53</v>
      </c>
      <c r="G427" s="123">
        <v>23810031202</v>
      </c>
      <c r="H427" s="125" t="s">
        <v>343</v>
      </c>
      <c r="I427" s="123" t="s">
        <v>344</v>
      </c>
      <c r="J427" s="123" t="s">
        <v>1362</v>
      </c>
      <c r="K427" s="123">
        <v>67</v>
      </c>
      <c r="L427" s="126">
        <f t="shared" si="15"/>
        <v>1.2641509433962264</v>
      </c>
      <c r="M427" s="123" t="s">
        <v>1363</v>
      </c>
      <c r="N427" s="123">
        <v>49</v>
      </c>
      <c r="O427" s="123">
        <f t="shared" si="14"/>
        <v>4</v>
      </c>
      <c r="P427" s="127" t="s">
        <v>338</v>
      </c>
    </row>
    <row r="428" spans="1:16" s="123" customFormat="1" x14ac:dyDescent="0.25">
      <c r="A428" s="123">
        <v>2015</v>
      </c>
      <c r="B428" s="124">
        <v>2</v>
      </c>
      <c r="C428" s="123" t="s">
        <v>167</v>
      </c>
      <c r="D428" s="123" t="s">
        <v>333</v>
      </c>
      <c r="E428" s="123">
        <v>31202</v>
      </c>
      <c r="F428" s="123">
        <v>52</v>
      </c>
      <c r="G428" s="123">
        <v>23810031202</v>
      </c>
      <c r="H428" s="125" t="s">
        <v>343</v>
      </c>
      <c r="I428" s="123" t="s">
        <v>344</v>
      </c>
      <c r="J428" s="123" t="s">
        <v>1364</v>
      </c>
      <c r="K428" s="123">
        <v>67</v>
      </c>
      <c r="L428" s="126">
        <f t="shared" si="15"/>
        <v>1.2884615384615385</v>
      </c>
      <c r="M428" s="123" t="s">
        <v>1365</v>
      </c>
      <c r="N428" s="123">
        <v>48</v>
      </c>
      <c r="O428" s="123">
        <f t="shared" si="14"/>
        <v>4</v>
      </c>
      <c r="P428" s="127" t="s">
        <v>338</v>
      </c>
    </row>
    <row r="429" spans="1:16" s="123" customFormat="1" x14ac:dyDescent="0.25">
      <c r="A429" s="123">
        <v>2016</v>
      </c>
      <c r="B429" s="124">
        <v>2</v>
      </c>
      <c r="C429" s="123" t="s">
        <v>167</v>
      </c>
      <c r="D429" s="123" t="s">
        <v>333</v>
      </c>
      <c r="E429" s="123">
        <v>31202</v>
      </c>
      <c r="F429" s="123">
        <v>52</v>
      </c>
      <c r="G429" s="123">
        <v>23810031202</v>
      </c>
      <c r="H429" s="125" t="s">
        <v>343</v>
      </c>
      <c r="I429" s="123" t="s">
        <v>344</v>
      </c>
      <c r="J429" s="123" t="s">
        <v>1366</v>
      </c>
      <c r="K429" s="123">
        <v>54</v>
      </c>
      <c r="L429" s="126">
        <f t="shared" si="15"/>
        <v>1.0384615384615385</v>
      </c>
      <c r="M429" s="123" t="s">
        <v>1367</v>
      </c>
      <c r="N429" s="123">
        <v>52</v>
      </c>
      <c r="O429" s="123">
        <f t="shared" si="14"/>
        <v>0</v>
      </c>
      <c r="P429" s="127" t="s">
        <v>338</v>
      </c>
    </row>
    <row r="430" spans="1:16" s="123" customFormat="1" x14ac:dyDescent="0.25">
      <c r="A430" s="123">
        <v>2014</v>
      </c>
      <c r="B430" s="124">
        <v>2</v>
      </c>
      <c r="C430" s="123" t="s">
        <v>167</v>
      </c>
      <c r="D430" s="123" t="s">
        <v>333</v>
      </c>
      <c r="E430" s="123">
        <v>31210</v>
      </c>
      <c r="F430" s="123">
        <v>17</v>
      </c>
      <c r="G430" s="123">
        <v>23810031210</v>
      </c>
      <c r="H430" s="125" t="s">
        <v>354</v>
      </c>
      <c r="I430" s="123" t="s">
        <v>355</v>
      </c>
      <c r="J430" s="123" t="s">
        <v>1368</v>
      </c>
      <c r="K430" s="123">
        <v>20</v>
      </c>
      <c r="L430" s="126">
        <f t="shared" si="15"/>
        <v>1.1764705882352942</v>
      </c>
      <c r="M430" s="123" t="s">
        <v>1369</v>
      </c>
      <c r="N430" s="123">
        <v>18</v>
      </c>
      <c r="O430" s="123">
        <f t="shared" si="14"/>
        <v>-1</v>
      </c>
      <c r="P430" s="127" t="s">
        <v>338</v>
      </c>
    </row>
    <row r="431" spans="1:16" s="123" customFormat="1" x14ac:dyDescent="0.25">
      <c r="A431" s="123">
        <v>2015</v>
      </c>
      <c r="B431" s="124">
        <v>2</v>
      </c>
      <c r="C431" s="123" t="s">
        <v>167</v>
      </c>
      <c r="D431" s="123" t="s">
        <v>333</v>
      </c>
      <c r="E431" s="123">
        <v>31210</v>
      </c>
      <c r="F431" s="123">
        <v>18</v>
      </c>
      <c r="G431" s="123">
        <v>23810031210</v>
      </c>
      <c r="H431" s="125" t="s">
        <v>354</v>
      </c>
      <c r="I431" s="123" t="s">
        <v>355</v>
      </c>
      <c r="J431" s="123" t="s">
        <v>1370</v>
      </c>
      <c r="K431" s="123">
        <v>13</v>
      </c>
      <c r="L431" s="126">
        <f t="shared" si="15"/>
        <v>0.72222222222222221</v>
      </c>
      <c r="M431" s="123" t="s">
        <v>1371</v>
      </c>
      <c r="N431" s="123">
        <v>16</v>
      </c>
      <c r="O431" s="123">
        <f t="shared" si="14"/>
        <v>2</v>
      </c>
      <c r="P431" s="127" t="s">
        <v>338</v>
      </c>
    </row>
    <row r="432" spans="1:16" s="123" customFormat="1" x14ac:dyDescent="0.25">
      <c r="A432" s="123">
        <v>2016</v>
      </c>
      <c r="B432" s="124">
        <v>2</v>
      </c>
      <c r="C432" s="123" t="s">
        <v>167</v>
      </c>
      <c r="D432" s="123" t="s">
        <v>333</v>
      </c>
      <c r="E432" s="123">
        <v>31210</v>
      </c>
      <c r="F432" s="123">
        <v>18</v>
      </c>
      <c r="G432" s="123">
        <v>23810031210</v>
      </c>
      <c r="H432" s="125" t="s">
        <v>354</v>
      </c>
      <c r="I432" s="123" t="s">
        <v>355</v>
      </c>
      <c r="J432" s="123" t="s">
        <v>1372</v>
      </c>
      <c r="K432" s="123">
        <v>11</v>
      </c>
      <c r="L432" s="126">
        <f t="shared" si="15"/>
        <v>0.61111111111111116</v>
      </c>
      <c r="M432" s="123" t="s">
        <v>1373</v>
      </c>
      <c r="N432" s="123">
        <v>18</v>
      </c>
      <c r="O432" s="123">
        <f t="shared" si="14"/>
        <v>0</v>
      </c>
      <c r="P432" s="127" t="s">
        <v>338</v>
      </c>
    </row>
    <row r="433" spans="1:16" s="123" customFormat="1" x14ac:dyDescent="0.25">
      <c r="A433" s="123">
        <v>2015</v>
      </c>
      <c r="B433" s="124">
        <v>2</v>
      </c>
      <c r="C433" s="123" t="s">
        <v>167</v>
      </c>
      <c r="D433" s="123" t="s">
        <v>349</v>
      </c>
      <c r="E433" s="123">
        <v>22506</v>
      </c>
      <c r="F433" s="123">
        <v>15</v>
      </c>
      <c r="G433" s="123">
        <v>32211022506</v>
      </c>
      <c r="H433" s="125" t="s">
        <v>427</v>
      </c>
      <c r="I433" s="123" t="s">
        <v>428</v>
      </c>
      <c r="J433" s="123" t="s">
        <v>1374</v>
      </c>
      <c r="K433" s="123">
        <v>13</v>
      </c>
      <c r="L433" s="126">
        <f t="shared" si="15"/>
        <v>0.8666666666666667</v>
      </c>
      <c r="M433" s="123" t="s">
        <v>1375</v>
      </c>
      <c r="N433" s="123" t="s">
        <v>369</v>
      </c>
      <c r="O433" s="123" t="str">
        <f t="shared" si="14"/>
        <v>-</v>
      </c>
      <c r="P433" s="127" t="s">
        <v>338</v>
      </c>
    </row>
    <row r="434" spans="1:16" s="123" customFormat="1" x14ac:dyDescent="0.25">
      <c r="A434" s="123">
        <v>2016</v>
      </c>
      <c r="B434" s="124">
        <v>2</v>
      </c>
      <c r="C434" s="123" t="s">
        <v>167</v>
      </c>
      <c r="D434" s="123" t="s">
        <v>349</v>
      </c>
      <c r="E434" s="123">
        <v>22506</v>
      </c>
      <c r="F434" s="123">
        <v>24</v>
      </c>
      <c r="G434" s="123">
        <v>32211022506</v>
      </c>
      <c r="H434" s="125" t="s">
        <v>427</v>
      </c>
      <c r="I434" s="123" t="s">
        <v>428</v>
      </c>
      <c r="J434" s="123" t="s">
        <v>1376</v>
      </c>
      <c r="K434" s="123">
        <v>11</v>
      </c>
      <c r="L434" s="126">
        <f t="shared" si="15"/>
        <v>0.45833333333333331</v>
      </c>
      <c r="M434" s="123" t="s">
        <v>1377</v>
      </c>
      <c r="N434" s="123" t="s">
        <v>369</v>
      </c>
      <c r="O434" s="123" t="str">
        <f t="shared" si="14"/>
        <v>-</v>
      </c>
      <c r="P434" s="127" t="s">
        <v>338</v>
      </c>
    </row>
    <row r="435" spans="1:16" s="123" customFormat="1" x14ac:dyDescent="0.25">
      <c r="A435" s="123">
        <v>2014</v>
      </c>
      <c r="B435" s="124">
        <v>2</v>
      </c>
      <c r="C435" s="123" t="s">
        <v>167</v>
      </c>
      <c r="D435" s="123" t="s">
        <v>401</v>
      </c>
      <c r="E435" s="123">
        <v>22510</v>
      </c>
      <c r="F435" s="123">
        <v>15</v>
      </c>
      <c r="G435" s="123">
        <v>23210022510</v>
      </c>
      <c r="H435" s="125" t="s">
        <v>1378</v>
      </c>
      <c r="I435" s="123" t="s">
        <v>1379</v>
      </c>
      <c r="J435" s="123" t="s">
        <v>1380</v>
      </c>
      <c r="K435" s="123">
        <v>7</v>
      </c>
      <c r="L435" s="126">
        <f t="shared" si="15"/>
        <v>0.46666666666666667</v>
      </c>
      <c r="M435" s="123" t="s">
        <v>1381</v>
      </c>
      <c r="N435" s="123">
        <v>12</v>
      </c>
      <c r="O435" s="123">
        <f t="shared" si="14"/>
        <v>3</v>
      </c>
      <c r="P435" s="127" t="s">
        <v>338</v>
      </c>
    </row>
    <row r="436" spans="1:16" s="123" customFormat="1" x14ac:dyDescent="0.25">
      <c r="A436" s="123">
        <v>2015</v>
      </c>
      <c r="B436" s="124">
        <v>2</v>
      </c>
      <c r="C436" s="123" t="s">
        <v>167</v>
      </c>
      <c r="D436" s="123" t="s">
        <v>401</v>
      </c>
      <c r="E436" s="123">
        <v>22510</v>
      </c>
      <c r="F436" s="123">
        <v>15</v>
      </c>
      <c r="G436" s="123">
        <v>23210022510</v>
      </c>
      <c r="H436" s="125" t="s">
        <v>1378</v>
      </c>
      <c r="I436" s="123" t="s">
        <v>1379</v>
      </c>
      <c r="J436" s="123" t="s">
        <v>1382</v>
      </c>
      <c r="K436" s="123">
        <v>10</v>
      </c>
      <c r="L436" s="126">
        <f t="shared" si="15"/>
        <v>0.66666666666666663</v>
      </c>
      <c r="M436" s="123" t="s">
        <v>1383</v>
      </c>
      <c r="N436" s="123">
        <v>15</v>
      </c>
      <c r="O436" s="123">
        <f t="shared" si="14"/>
        <v>0</v>
      </c>
      <c r="P436" s="127" t="s">
        <v>338</v>
      </c>
    </row>
    <row r="437" spans="1:16" s="123" customFormat="1" x14ac:dyDescent="0.25">
      <c r="A437" s="123">
        <v>2016</v>
      </c>
      <c r="B437" s="124">
        <v>2</v>
      </c>
      <c r="C437" s="123" t="s">
        <v>167</v>
      </c>
      <c r="D437" s="123" t="s">
        <v>401</v>
      </c>
      <c r="E437" s="123">
        <v>22510</v>
      </c>
      <c r="F437" s="123">
        <v>15</v>
      </c>
      <c r="G437" s="123">
        <v>23210022510</v>
      </c>
      <c r="H437" s="125" t="s">
        <v>1378</v>
      </c>
      <c r="I437" s="123" t="s">
        <v>1379</v>
      </c>
      <c r="J437" s="123" t="s">
        <v>1384</v>
      </c>
      <c r="K437" s="123">
        <v>8</v>
      </c>
      <c r="L437" s="126">
        <f t="shared" si="15"/>
        <v>0.53333333333333333</v>
      </c>
      <c r="M437" s="123" t="s">
        <v>1385</v>
      </c>
      <c r="N437" s="123">
        <v>15</v>
      </c>
      <c r="O437" s="123">
        <f t="shared" si="14"/>
        <v>0</v>
      </c>
      <c r="P437" s="127" t="s">
        <v>338</v>
      </c>
    </row>
    <row r="438" spans="1:16" s="123" customFormat="1" x14ac:dyDescent="0.25">
      <c r="A438" s="123">
        <v>2014</v>
      </c>
      <c r="B438" s="124">
        <v>2</v>
      </c>
      <c r="C438" s="123" t="s">
        <v>167</v>
      </c>
      <c r="D438" s="123" t="s">
        <v>401</v>
      </c>
      <c r="E438" s="123">
        <v>31214</v>
      </c>
      <c r="F438" s="123">
        <v>15</v>
      </c>
      <c r="G438" s="123">
        <v>23210031214</v>
      </c>
      <c r="H438" s="125" t="s">
        <v>1101</v>
      </c>
      <c r="I438" s="123" t="s">
        <v>1102</v>
      </c>
      <c r="J438" s="123" t="s">
        <v>1386</v>
      </c>
      <c r="K438" s="123">
        <v>30</v>
      </c>
      <c r="L438" s="126">
        <f t="shared" si="15"/>
        <v>2</v>
      </c>
      <c r="M438" s="123" t="s">
        <v>1387</v>
      </c>
      <c r="N438" s="123">
        <v>14</v>
      </c>
      <c r="O438" s="123">
        <f t="shared" si="14"/>
        <v>1</v>
      </c>
      <c r="P438" s="127" t="s">
        <v>338</v>
      </c>
    </row>
    <row r="439" spans="1:16" s="123" customFormat="1" x14ac:dyDescent="0.25">
      <c r="A439" s="123">
        <v>2015</v>
      </c>
      <c r="B439" s="124">
        <v>2</v>
      </c>
      <c r="C439" s="123" t="s">
        <v>167</v>
      </c>
      <c r="D439" s="123" t="s">
        <v>401</v>
      </c>
      <c r="E439" s="123">
        <v>31214</v>
      </c>
      <c r="F439" s="123">
        <v>15</v>
      </c>
      <c r="G439" s="123">
        <v>23210031214</v>
      </c>
      <c r="H439" s="125" t="s">
        <v>1101</v>
      </c>
      <c r="I439" s="123" t="s">
        <v>1102</v>
      </c>
      <c r="J439" s="123" t="s">
        <v>1388</v>
      </c>
      <c r="K439" s="123">
        <v>33</v>
      </c>
      <c r="L439" s="126">
        <f t="shared" si="15"/>
        <v>2.2000000000000002</v>
      </c>
      <c r="M439" s="123" t="s">
        <v>1389</v>
      </c>
      <c r="N439" s="123">
        <v>15</v>
      </c>
      <c r="O439" s="123">
        <f t="shared" si="14"/>
        <v>0</v>
      </c>
      <c r="P439" s="127" t="s">
        <v>338</v>
      </c>
    </row>
    <row r="440" spans="1:16" s="123" customFormat="1" x14ac:dyDescent="0.25">
      <c r="A440" s="123">
        <v>2016</v>
      </c>
      <c r="B440" s="124">
        <v>2</v>
      </c>
      <c r="C440" s="123" t="s">
        <v>167</v>
      </c>
      <c r="D440" s="123" t="s">
        <v>401</v>
      </c>
      <c r="E440" s="123">
        <v>31214</v>
      </c>
      <c r="F440" s="123">
        <v>15</v>
      </c>
      <c r="G440" s="123">
        <v>23210031214</v>
      </c>
      <c r="H440" s="125" t="s">
        <v>1101</v>
      </c>
      <c r="I440" s="123" t="s">
        <v>1102</v>
      </c>
      <c r="J440" s="123" t="s">
        <v>1390</v>
      </c>
      <c r="K440" s="123">
        <v>20</v>
      </c>
      <c r="L440" s="126">
        <f t="shared" si="15"/>
        <v>1.3333333333333333</v>
      </c>
      <c r="M440" s="123" t="s">
        <v>1391</v>
      </c>
      <c r="N440" s="123">
        <v>14</v>
      </c>
      <c r="O440" s="123">
        <f t="shared" si="14"/>
        <v>1</v>
      </c>
      <c r="P440" s="127" t="s">
        <v>338</v>
      </c>
    </row>
    <row r="441" spans="1:16" s="123" customFormat="1" x14ac:dyDescent="0.25">
      <c r="A441" s="123">
        <v>2014</v>
      </c>
      <c r="B441" s="124">
        <v>2</v>
      </c>
      <c r="C441" s="123" t="s">
        <v>85</v>
      </c>
      <c r="D441" s="123" t="s">
        <v>333</v>
      </c>
      <c r="E441" s="123">
        <v>24203</v>
      </c>
      <c r="F441" s="123">
        <v>30</v>
      </c>
      <c r="G441" s="123">
        <v>23810024203</v>
      </c>
      <c r="H441" s="125" t="s">
        <v>904</v>
      </c>
      <c r="I441" s="123" t="s">
        <v>905</v>
      </c>
      <c r="J441" s="123" t="s">
        <v>1392</v>
      </c>
      <c r="K441" s="123">
        <v>16</v>
      </c>
      <c r="L441" s="126">
        <f t="shared" si="15"/>
        <v>0.53333333333333333</v>
      </c>
      <c r="M441" s="123" t="s">
        <v>1393</v>
      </c>
      <c r="N441" s="123">
        <v>25</v>
      </c>
      <c r="O441" s="123">
        <f t="shared" si="14"/>
        <v>5</v>
      </c>
      <c r="P441" s="127" t="s">
        <v>338</v>
      </c>
    </row>
    <row r="442" spans="1:16" s="123" customFormat="1" x14ac:dyDescent="0.25">
      <c r="A442" s="123">
        <v>2015</v>
      </c>
      <c r="B442" s="124">
        <v>2</v>
      </c>
      <c r="C442" s="123" t="s">
        <v>85</v>
      </c>
      <c r="D442" s="123" t="s">
        <v>333</v>
      </c>
      <c r="E442" s="123">
        <v>24203</v>
      </c>
      <c r="F442" s="123">
        <v>30</v>
      </c>
      <c r="G442" s="123">
        <v>23810024203</v>
      </c>
      <c r="H442" s="125" t="s">
        <v>904</v>
      </c>
      <c r="I442" s="123" t="s">
        <v>905</v>
      </c>
      <c r="J442" s="123" t="s">
        <v>1394</v>
      </c>
      <c r="K442" s="123">
        <v>19</v>
      </c>
      <c r="L442" s="126">
        <f t="shared" si="15"/>
        <v>0.6333333333333333</v>
      </c>
      <c r="M442" s="123" t="s">
        <v>1395</v>
      </c>
      <c r="N442" s="123">
        <v>26</v>
      </c>
      <c r="O442" s="123">
        <f t="shared" si="14"/>
        <v>4</v>
      </c>
      <c r="P442" s="127" t="s">
        <v>338</v>
      </c>
    </row>
    <row r="443" spans="1:16" s="123" customFormat="1" x14ac:dyDescent="0.25">
      <c r="A443" s="123">
        <v>2016</v>
      </c>
      <c r="B443" s="124">
        <v>2</v>
      </c>
      <c r="C443" s="123" t="s">
        <v>85</v>
      </c>
      <c r="D443" s="123" t="s">
        <v>333</v>
      </c>
      <c r="E443" s="123">
        <v>24203</v>
      </c>
      <c r="F443" s="123">
        <v>30</v>
      </c>
      <c r="G443" s="123">
        <v>23810024203</v>
      </c>
      <c r="H443" s="125" t="s">
        <v>904</v>
      </c>
      <c r="I443" s="123" t="s">
        <v>905</v>
      </c>
      <c r="J443" s="123" t="s">
        <v>1396</v>
      </c>
      <c r="K443" s="123">
        <v>16</v>
      </c>
      <c r="L443" s="126">
        <f t="shared" si="15"/>
        <v>0.53333333333333333</v>
      </c>
      <c r="M443" s="123" t="s">
        <v>1397</v>
      </c>
      <c r="N443" s="123">
        <v>18</v>
      </c>
      <c r="O443" s="123">
        <f t="shared" si="14"/>
        <v>12</v>
      </c>
      <c r="P443" s="127" t="s">
        <v>338</v>
      </c>
    </row>
    <row r="444" spans="1:16" s="123" customFormat="1" x14ac:dyDescent="0.25">
      <c r="A444" s="123">
        <v>2014</v>
      </c>
      <c r="B444" s="124">
        <v>2</v>
      </c>
      <c r="C444" s="123" t="s">
        <v>85</v>
      </c>
      <c r="D444" s="123" t="s">
        <v>333</v>
      </c>
      <c r="E444" s="123">
        <v>33005</v>
      </c>
      <c r="F444" s="123">
        <v>45</v>
      </c>
      <c r="G444" s="123">
        <v>23810033005</v>
      </c>
      <c r="H444" s="125" t="s">
        <v>365</v>
      </c>
      <c r="I444" s="123" t="s">
        <v>366</v>
      </c>
      <c r="J444" s="123" t="s">
        <v>1398</v>
      </c>
      <c r="K444" s="123">
        <v>82</v>
      </c>
      <c r="L444" s="126">
        <f t="shared" si="15"/>
        <v>1.8222222222222222</v>
      </c>
      <c r="M444" s="123" t="s">
        <v>1399</v>
      </c>
      <c r="N444" s="123" t="s">
        <v>369</v>
      </c>
      <c r="O444" s="123" t="str">
        <f t="shared" si="14"/>
        <v>-</v>
      </c>
      <c r="P444" s="127" t="s">
        <v>338</v>
      </c>
    </row>
    <row r="445" spans="1:16" s="123" customFormat="1" x14ac:dyDescent="0.25">
      <c r="A445" s="123">
        <v>2015</v>
      </c>
      <c r="B445" s="124">
        <v>2</v>
      </c>
      <c r="C445" s="123" t="s">
        <v>85</v>
      </c>
      <c r="D445" s="123" t="s">
        <v>333</v>
      </c>
      <c r="E445" s="123">
        <v>33005</v>
      </c>
      <c r="F445" s="123">
        <v>45</v>
      </c>
      <c r="G445" s="123">
        <v>23810033005</v>
      </c>
      <c r="H445" s="125" t="s">
        <v>365</v>
      </c>
      <c r="I445" s="123" t="s">
        <v>366</v>
      </c>
      <c r="J445" s="123" t="s">
        <v>1400</v>
      </c>
      <c r="K445" s="123">
        <v>96</v>
      </c>
      <c r="L445" s="126">
        <f t="shared" si="15"/>
        <v>2.1333333333333333</v>
      </c>
      <c r="M445" s="123" t="s">
        <v>1401</v>
      </c>
      <c r="N445" s="123" t="s">
        <v>369</v>
      </c>
      <c r="O445" s="123" t="str">
        <f t="shared" si="14"/>
        <v>-</v>
      </c>
      <c r="P445" s="127" t="s">
        <v>338</v>
      </c>
    </row>
    <row r="446" spans="1:16" s="123" customFormat="1" x14ac:dyDescent="0.25">
      <c r="A446" s="123">
        <v>2016</v>
      </c>
      <c r="B446" s="124">
        <v>2</v>
      </c>
      <c r="C446" s="123" t="s">
        <v>85</v>
      </c>
      <c r="D446" s="123" t="s">
        <v>333</v>
      </c>
      <c r="E446" s="123">
        <v>33005</v>
      </c>
      <c r="F446" s="123">
        <v>45</v>
      </c>
      <c r="G446" s="123">
        <v>23810033005</v>
      </c>
      <c r="H446" s="125" t="s">
        <v>365</v>
      </c>
      <c r="I446" s="123" t="s">
        <v>366</v>
      </c>
      <c r="J446" s="123" t="s">
        <v>1402</v>
      </c>
      <c r="K446" s="123">
        <v>88</v>
      </c>
      <c r="L446" s="126">
        <f t="shared" si="15"/>
        <v>1.9555555555555555</v>
      </c>
      <c r="M446" s="123" t="s">
        <v>1403</v>
      </c>
      <c r="N446" s="123">
        <v>45</v>
      </c>
      <c r="O446" s="123">
        <f t="shared" si="14"/>
        <v>0</v>
      </c>
      <c r="P446" s="127" t="s">
        <v>338</v>
      </c>
    </row>
    <row r="447" spans="1:16" s="123" customFormat="1" x14ac:dyDescent="0.25">
      <c r="A447" s="123">
        <v>2014</v>
      </c>
      <c r="B447" s="124">
        <v>2</v>
      </c>
      <c r="C447" s="123" t="s">
        <v>85</v>
      </c>
      <c r="D447" s="123" t="s">
        <v>401</v>
      </c>
      <c r="E447" s="123">
        <v>22129</v>
      </c>
      <c r="F447" s="123">
        <v>24</v>
      </c>
      <c r="G447" s="123">
        <v>23210022129</v>
      </c>
      <c r="H447" s="125" t="s">
        <v>402</v>
      </c>
      <c r="I447" s="123" t="s">
        <v>403</v>
      </c>
      <c r="J447" s="123" t="s">
        <v>1404</v>
      </c>
      <c r="K447" s="123">
        <v>44</v>
      </c>
      <c r="L447" s="126">
        <f t="shared" si="15"/>
        <v>1.8333333333333333</v>
      </c>
      <c r="M447" s="123" t="s">
        <v>1405</v>
      </c>
      <c r="N447" s="123">
        <v>20</v>
      </c>
      <c r="O447" s="123">
        <f t="shared" si="14"/>
        <v>4</v>
      </c>
      <c r="P447" s="127" t="s">
        <v>338</v>
      </c>
    </row>
    <row r="448" spans="1:16" s="123" customFormat="1" x14ac:dyDescent="0.25">
      <c r="A448" s="123">
        <v>2015</v>
      </c>
      <c r="B448" s="124">
        <v>2</v>
      </c>
      <c r="C448" s="123" t="s">
        <v>85</v>
      </c>
      <c r="D448" s="123" t="s">
        <v>401</v>
      </c>
      <c r="E448" s="123">
        <v>22129</v>
      </c>
      <c r="F448" s="123">
        <v>24</v>
      </c>
      <c r="G448" s="123">
        <v>23210022129</v>
      </c>
      <c r="H448" s="125" t="s">
        <v>402</v>
      </c>
      <c r="I448" s="123" t="s">
        <v>403</v>
      </c>
      <c r="J448" s="123" t="s">
        <v>1406</v>
      </c>
      <c r="K448" s="123">
        <v>44</v>
      </c>
      <c r="L448" s="126">
        <f t="shared" si="15"/>
        <v>1.8333333333333333</v>
      </c>
      <c r="M448" s="123" t="s">
        <v>1407</v>
      </c>
      <c r="N448" s="123">
        <v>24</v>
      </c>
      <c r="O448" s="123">
        <f t="shared" si="14"/>
        <v>0</v>
      </c>
      <c r="P448" s="127" t="s">
        <v>338</v>
      </c>
    </row>
    <row r="449" spans="1:16" s="123" customFormat="1" x14ac:dyDescent="0.25">
      <c r="A449" s="123">
        <v>2016</v>
      </c>
      <c r="B449" s="124">
        <v>2</v>
      </c>
      <c r="C449" s="123" t="s">
        <v>85</v>
      </c>
      <c r="D449" s="123" t="s">
        <v>401</v>
      </c>
      <c r="E449" s="123">
        <v>22129</v>
      </c>
      <c r="F449" s="123">
        <v>24</v>
      </c>
      <c r="G449" s="123">
        <v>23210022129</v>
      </c>
      <c r="H449" s="125" t="s">
        <v>402</v>
      </c>
      <c r="I449" s="123" t="s">
        <v>403</v>
      </c>
      <c r="J449" s="123" t="s">
        <v>1408</v>
      </c>
      <c r="K449" s="123">
        <v>41</v>
      </c>
      <c r="L449" s="126">
        <f t="shared" si="15"/>
        <v>1.7083333333333333</v>
      </c>
      <c r="M449" s="123" t="s">
        <v>1409</v>
      </c>
      <c r="N449" s="123">
        <v>23</v>
      </c>
      <c r="O449" s="123">
        <f t="shared" si="14"/>
        <v>1</v>
      </c>
      <c r="P449" s="127" t="s">
        <v>338</v>
      </c>
    </row>
    <row r="450" spans="1:16" s="123" customFormat="1" x14ac:dyDescent="0.25">
      <c r="A450" s="123">
        <v>2014</v>
      </c>
      <c r="B450" s="124">
        <v>2</v>
      </c>
      <c r="C450" s="123" t="s">
        <v>85</v>
      </c>
      <c r="D450" s="123" t="s">
        <v>401</v>
      </c>
      <c r="E450" s="123">
        <v>24240</v>
      </c>
      <c r="F450" s="123">
        <v>15</v>
      </c>
      <c r="G450" s="123">
        <v>23210024240</v>
      </c>
      <c r="H450" s="125" t="s">
        <v>958</v>
      </c>
      <c r="I450" s="123" t="s">
        <v>959</v>
      </c>
      <c r="J450" s="123" t="s">
        <v>1410</v>
      </c>
      <c r="K450" s="123">
        <v>7</v>
      </c>
      <c r="L450" s="126">
        <f t="shared" si="15"/>
        <v>0.46666666666666667</v>
      </c>
      <c r="M450" s="123" t="s">
        <v>1411</v>
      </c>
      <c r="N450" s="123">
        <v>15</v>
      </c>
      <c r="O450" s="123">
        <f t="shared" si="14"/>
        <v>0</v>
      </c>
      <c r="P450" s="127" t="s">
        <v>338</v>
      </c>
    </row>
    <row r="451" spans="1:16" s="123" customFormat="1" x14ac:dyDescent="0.25">
      <c r="A451" s="123">
        <v>2015</v>
      </c>
      <c r="B451" s="124">
        <v>2</v>
      </c>
      <c r="C451" s="123" t="s">
        <v>85</v>
      </c>
      <c r="D451" s="123" t="s">
        <v>401</v>
      </c>
      <c r="E451" s="123">
        <v>24240</v>
      </c>
      <c r="F451" s="123">
        <v>15</v>
      </c>
      <c r="G451" s="123">
        <v>23210024240</v>
      </c>
      <c r="H451" s="125" t="s">
        <v>958</v>
      </c>
      <c r="I451" s="123" t="s">
        <v>959</v>
      </c>
      <c r="J451" s="123" t="s">
        <v>1412</v>
      </c>
      <c r="K451" s="123">
        <v>12</v>
      </c>
      <c r="L451" s="126">
        <f t="shared" si="15"/>
        <v>0.8</v>
      </c>
      <c r="M451" s="123" t="s">
        <v>1413</v>
      </c>
      <c r="N451" s="123">
        <v>14</v>
      </c>
      <c r="O451" s="123">
        <f t="shared" ref="O451:O514" si="16">IFERROR(F451-N451,"-")</f>
        <v>1</v>
      </c>
      <c r="P451" s="127" t="s">
        <v>338</v>
      </c>
    </row>
    <row r="452" spans="1:16" s="123" customFormat="1" x14ac:dyDescent="0.25">
      <c r="A452" s="123">
        <v>2016</v>
      </c>
      <c r="B452" s="124">
        <v>2</v>
      </c>
      <c r="C452" s="123" t="s">
        <v>85</v>
      </c>
      <c r="D452" s="123" t="s">
        <v>401</v>
      </c>
      <c r="E452" s="123">
        <v>24240</v>
      </c>
      <c r="F452" s="123">
        <v>15</v>
      </c>
      <c r="G452" s="123">
        <v>23210024240</v>
      </c>
      <c r="H452" s="125" t="s">
        <v>958</v>
      </c>
      <c r="I452" s="123" t="s">
        <v>959</v>
      </c>
      <c r="J452" s="123" t="s">
        <v>1414</v>
      </c>
      <c r="K452" s="123">
        <v>9</v>
      </c>
      <c r="L452" s="126">
        <f t="shared" si="15"/>
        <v>0.6</v>
      </c>
      <c r="M452" s="123" t="s">
        <v>1415</v>
      </c>
      <c r="N452" s="123">
        <v>15</v>
      </c>
      <c r="O452" s="123">
        <f t="shared" si="16"/>
        <v>0</v>
      </c>
      <c r="P452" s="127" t="s">
        <v>338</v>
      </c>
    </row>
    <row r="453" spans="1:16" s="123" customFormat="1" x14ac:dyDescent="0.25">
      <c r="A453" s="123">
        <v>2014</v>
      </c>
      <c r="B453" s="124">
        <v>2</v>
      </c>
      <c r="C453" s="123" t="s">
        <v>85</v>
      </c>
      <c r="D453" s="123" t="s">
        <v>401</v>
      </c>
      <c r="E453" s="123">
        <v>33411</v>
      </c>
      <c r="F453" s="123">
        <v>30</v>
      </c>
      <c r="G453" s="123">
        <v>23210033411</v>
      </c>
      <c r="H453" s="125" t="s">
        <v>418</v>
      </c>
      <c r="I453" s="123" t="s">
        <v>419</v>
      </c>
      <c r="J453" s="123" t="s">
        <v>1416</v>
      </c>
      <c r="K453" s="123">
        <v>28</v>
      </c>
      <c r="L453" s="126">
        <f t="shared" si="15"/>
        <v>0.93333333333333335</v>
      </c>
      <c r="M453" s="123" t="s">
        <v>1417</v>
      </c>
      <c r="N453" s="123">
        <v>26</v>
      </c>
      <c r="O453" s="123">
        <f t="shared" si="16"/>
        <v>4</v>
      </c>
      <c r="P453" s="127" t="s">
        <v>338</v>
      </c>
    </row>
    <row r="454" spans="1:16" s="123" customFormat="1" x14ac:dyDescent="0.25">
      <c r="A454" s="123">
        <v>2015</v>
      </c>
      <c r="B454" s="124">
        <v>2</v>
      </c>
      <c r="C454" s="123" t="s">
        <v>85</v>
      </c>
      <c r="D454" s="123" t="s">
        <v>401</v>
      </c>
      <c r="E454" s="123">
        <v>33411</v>
      </c>
      <c r="F454" s="123">
        <v>30</v>
      </c>
      <c r="G454" s="123">
        <v>23210033411</v>
      </c>
      <c r="H454" s="125" t="s">
        <v>418</v>
      </c>
      <c r="I454" s="123" t="s">
        <v>419</v>
      </c>
      <c r="J454" s="123" t="s">
        <v>1418</v>
      </c>
      <c r="K454" s="123">
        <v>37</v>
      </c>
      <c r="L454" s="126">
        <f t="shared" si="15"/>
        <v>1.2333333333333334</v>
      </c>
      <c r="M454" s="123" t="s">
        <v>1419</v>
      </c>
      <c r="N454" s="123">
        <v>30</v>
      </c>
      <c r="O454" s="123">
        <f t="shared" si="16"/>
        <v>0</v>
      </c>
      <c r="P454" s="127" t="s">
        <v>338</v>
      </c>
    </row>
    <row r="455" spans="1:16" s="123" customFormat="1" x14ac:dyDescent="0.25">
      <c r="A455" s="123">
        <v>2016</v>
      </c>
      <c r="B455" s="124">
        <v>2</v>
      </c>
      <c r="C455" s="123" t="s">
        <v>85</v>
      </c>
      <c r="D455" s="123" t="s">
        <v>401</v>
      </c>
      <c r="E455" s="123">
        <v>33411</v>
      </c>
      <c r="F455" s="123">
        <v>30</v>
      </c>
      <c r="G455" s="123">
        <v>23210033411</v>
      </c>
      <c r="H455" s="125" t="s">
        <v>418</v>
      </c>
      <c r="I455" s="123" t="s">
        <v>419</v>
      </c>
      <c r="J455" s="123" t="s">
        <v>1420</v>
      </c>
      <c r="K455" s="123">
        <v>41</v>
      </c>
      <c r="L455" s="126">
        <f t="shared" si="15"/>
        <v>1.3666666666666667</v>
      </c>
      <c r="M455" s="123" t="s">
        <v>1421</v>
      </c>
      <c r="N455" s="123">
        <v>30</v>
      </c>
      <c r="O455" s="123">
        <f t="shared" si="16"/>
        <v>0</v>
      </c>
      <c r="P455" s="127" t="s">
        <v>338</v>
      </c>
    </row>
    <row r="456" spans="1:16" s="123" customFormat="1" x14ac:dyDescent="0.25">
      <c r="A456" s="123">
        <v>2014</v>
      </c>
      <c r="B456" s="124">
        <v>2</v>
      </c>
      <c r="C456" s="123" t="s">
        <v>86</v>
      </c>
      <c r="D456" s="123" t="s">
        <v>333</v>
      </c>
      <c r="E456" s="123">
        <v>22106</v>
      </c>
      <c r="F456" s="123">
        <v>24</v>
      </c>
      <c r="G456" s="123">
        <v>23810022106</v>
      </c>
      <c r="H456" s="125" t="s">
        <v>759</v>
      </c>
      <c r="I456" s="123" t="s">
        <v>760</v>
      </c>
      <c r="J456" s="123" t="s">
        <v>1422</v>
      </c>
      <c r="K456" s="123">
        <v>59</v>
      </c>
      <c r="L456" s="126">
        <f t="shared" si="15"/>
        <v>2.4583333333333335</v>
      </c>
      <c r="M456" s="123" t="s">
        <v>1423</v>
      </c>
      <c r="N456" s="123">
        <v>22</v>
      </c>
      <c r="O456" s="123">
        <f t="shared" si="16"/>
        <v>2</v>
      </c>
      <c r="P456" s="127" t="s">
        <v>338</v>
      </c>
    </row>
    <row r="457" spans="1:16" s="123" customFormat="1" x14ac:dyDescent="0.25">
      <c r="A457" s="123">
        <v>2015</v>
      </c>
      <c r="B457" s="124">
        <v>2</v>
      </c>
      <c r="C457" s="123" t="s">
        <v>86</v>
      </c>
      <c r="D457" s="123" t="s">
        <v>333</v>
      </c>
      <c r="E457" s="123">
        <v>22106</v>
      </c>
      <c r="F457" s="123">
        <v>24</v>
      </c>
      <c r="G457" s="123">
        <v>23810022106</v>
      </c>
      <c r="H457" s="125" t="s">
        <v>759</v>
      </c>
      <c r="I457" s="123" t="s">
        <v>760</v>
      </c>
      <c r="J457" s="123" t="s">
        <v>1424</v>
      </c>
      <c r="K457" s="123">
        <v>50</v>
      </c>
      <c r="L457" s="126">
        <f t="shared" si="15"/>
        <v>2.0833333333333335</v>
      </c>
      <c r="M457" s="123" t="s">
        <v>1425</v>
      </c>
      <c r="N457" s="123">
        <v>25</v>
      </c>
      <c r="O457" s="123">
        <f t="shared" si="16"/>
        <v>-1</v>
      </c>
      <c r="P457" s="127" t="s">
        <v>338</v>
      </c>
    </row>
    <row r="458" spans="1:16" s="123" customFormat="1" x14ac:dyDescent="0.25">
      <c r="A458" s="123">
        <v>2016</v>
      </c>
      <c r="B458" s="124">
        <v>2</v>
      </c>
      <c r="C458" s="123" t="s">
        <v>86</v>
      </c>
      <c r="D458" s="123" t="s">
        <v>333</v>
      </c>
      <c r="E458" s="123">
        <v>22106</v>
      </c>
      <c r="F458" s="123">
        <v>24</v>
      </c>
      <c r="G458" s="123">
        <v>23810022106</v>
      </c>
      <c r="H458" s="125" t="s">
        <v>759</v>
      </c>
      <c r="I458" s="123" t="s">
        <v>760</v>
      </c>
      <c r="J458" s="123" t="s">
        <v>1426</v>
      </c>
      <c r="K458" s="123">
        <v>65</v>
      </c>
      <c r="L458" s="126">
        <f t="shared" si="15"/>
        <v>2.7083333333333335</v>
      </c>
      <c r="M458" s="123" t="s">
        <v>1427</v>
      </c>
      <c r="N458" s="123">
        <v>23</v>
      </c>
      <c r="O458" s="123">
        <f t="shared" si="16"/>
        <v>1</v>
      </c>
      <c r="P458" s="127" t="s">
        <v>338</v>
      </c>
    </row>
    <row r="459" spans="1:16" s="123" customFormat="1" x14ac:dyDescent="0.25">
      <c r="A459" s="123">
        <v>2014</v>
      </c>
      <c r="B459" s="124">
        <v>2</v>
      </c>
      <c r="C459" s="123" t="s">
        <v>86</v>
      </c>
      <c r="D459" s="123" t="s">
        <v>333</v>
      </c>
      <c r="E459" s="123">
        <v>22703</v>
      </c>
      <c r="F459" s="123">
        <v>15</v>
      </c>
      <c r="G459" s="123">
        <v>23810022703</v>
      </c>
      <c r="H459" s="125" t="s">
        <v>1428</v>
      </c>
      <c r="I459" s="123" t="s">
        <v>1429</v>
      </c>
      <c r="J459" s="123" t="s">
        <v>1430</v>
      </c>
      <c r="K459" s="123">
        <v>19</v>
      </c>
      <c r="L459" s="126">
        <f t="shared" si="15"/>
        <v>1.2666666666666666</v>
      </c>
      <c r="M459" s="123" t="s">
        <v>1431</v>
      </c>
      <c r="N459" s="123">
        <v>12</v>
      </c>
      <c r="O459" s="123">
        <f t="shared" si="16"/>
        <v>3</v>
      </c>
      <c r="P459" s="127" t="s">
        <v>338</v>
      </c>
    </row>
    <row r="460" spans="1:16" s="123" customFormat="1" x14ac:dyDescent="0.25">
      <c r="A460" s="123">
        <v>2015</v>
      </c>
      <c r="B460" s="124">
        <v>2</v>
      </c>
      <c r="C460" s="123" t="s">
        <v>86</v>
      </c>
      <c r="D460" s="123" t="s">
        <v>333</v>
      </c>
      <c r="E460" s="123">
        <v>22703</v>
      </c>
      <c r="F460" s="123">
        <v>15</v>
      </c>
      <c r="G460" s="123">
        <v>23810022703</v>
      </c>
      <c r="H460" s="125" t="s">
        <v>1428</v>
      </c>
      <c r="I460" s="123" t="s">
        <v>1429</v>
      </c>
      <c r="J460" s="123" t="s">
        <v>1432</v>
      </c>
      <c r="K460" s="123">
        <v>23</v>
      </c>
      <c r="L460" s="126">
        <f t="shared" si="15"/>
        <v>1.5333333333333334</v>
      </c>
      <c r="M460" s="123" t="s">
        <v>1433</v>
      </c>
      <c r="N460" s="123">
        <v>16</v>
      </c>
      <c r="O460" s="123">
        <f t="shared" si="16"/>
        <v>-1</v>
      </c>
      <c r="P460" s="127" t="s">
        <v>338</v>
      </c>
    </row>
    <row r="461" spans="1:16" s="123" customFormat="1" x14ac:dyDescent="0.25">
      <c r="A461" s="123">
        <v>2016</v>
      </c>
      <c r="B461" s="124">
        <v>2</v>
      </c>
      <c r="C461" s="123" t="s">
        <v>86</v>
      </c>
      <c r="D461" s="123" t="s">
        <v>333</v>
      </c>
      <c r="E461" s="123">
        <v>22703</v>
      </c>
      <c r="F461" s="123">
        <v>15</v>
      </c>
      <c r="G461" s="123">
        <v>23810022703</v>
      </c>
      <c r="H461" s="125" t="s">
        <v>1428</v>
      </c>
      <c r="I461" s="123" t="s">
        <v>1429</v>
      </c>
      <c r="J461" s="123" t="s">
        <v>1434</v>
      </c>
      <c r="K461" s="123">
        <v>17</v>
      </c>
      <c r="L461" s="126">
        <f t="shared" si="15"/>
        <v>1.1333333333333333</v>
      </c>
      <c r="M461" s="123" t="s">
        <v>1435</v>
      </c>
      <c r="N461" s="123">
        <v>13</v>
      </c>
      <c r="O461" s="123">
        <f t="shared" si="16"/>
        <v>2</v>
      </c>
      <c r="P461" s="127" t="s">
        <v>338</v>
      </c>
    </row>
    <row r="462" spans="1:16" s="123" customFormat="1" x14ac:dyDescent="0.25">
      <c r="A462" s="123">
        <v>2014</v>
      </c>
      <c r="B462" s="124">
        <v>2</v>
      </c>
      <c r="C462" s="123" t="s">
        <v>86</v>
      </c>
      <c r="D462" s="123" t="s">
        <v>333</v>
      </c>
      <c r="E462" s="123">
        <v>23006</v>
      </c>
      <c r="F462" s="123">
        <v>15</v>
      </c>
      <c r="G462" s="123">
        <v>23810023006</v>
      </c>
      <c r="H462" s="125" t="s">
        <v>775</v>
      </c>
      <c r="I462" s="123" t="s">
        <v>776</v>
      </c>
      <c r="J462" s="123" t="s">
        <v>1436</v>
      </c>
      <c r="K462" s="123">
        <v>8</v>
      </c>
      <c r="L462" s="126">
        <f t="shared" si="15"/>
        <v>0.53333333333333333</v>
      </c>
      <c r="M462" s="123" t="s">
        <v>1437</v>
      </c>
      <c r="N462" s="123" t="s">
        <v>369</v>
      </c>
      <c r="O462" s="123" t="str">
        <f t="shared" si="16"/>
        <v>-</v>
      </c>
      <c r="P462" s="127" t="s">
        <v>338</v>
      </c>
    </row>
    <row r="463" spans="1:16" s="123" customFormat="1" x14ac:dyDescent="0.25">
      <c r="A463" s="123">
        <v>2015</v>
      </c>
      <c r="B463" s="124">
        <v>2</v>
      </c>
      <c r="C463" s="123" t="s">
        <v>86</v>
      </c>
      <c r="D463" s="123" t="s">
        <v>333</v>
      </c>
      <c r="E463" s="123">
        <v>23006</v>
      </c>
      <c r="F463" s="123">
        <v>15</v>
      </c>
      <c r="G463" s="123">
        <v>23810023006</v>
      </c>
      <c r="H463" s="125" t="s">
        <v>775</v>
      </c>
      <c r="I463" s="123" t="s">
        <v>776</v>
      </c>
      <c r="J463" s="123" t="s">
        <v>1438</v>
      </c>
      <c r="K463" s="123">
        <v>6</v>
      </c>
      <c r="L463" s="126">
        <f t="shared" si="15"/>
        <v>0.4</v>
      </c>
      <c r="M463" s="123" t="s">
        <v>1439</v>
      </c>
      <c r="N463" s="123" t="s">
        <v>369</v>
      </c>
      <c r="O463" s="123" t="str">
        <f t="shared" si="16"/>
        <v>-</v>
      </c>
      <c r="P463" s="127" t="s">
        <v>338</v>
      </c>
    </row>
    <row r="464" spans="1:16" s="123" customFormat="1" x14ac:dyDescent="0.25">
      <c r="A464" s="123">
        <v>2016</v>
      </c>
      <c r="B464" s="124">
        <v>2</v>
      </c>
      <c r="C464" s="123" t="s">
        <v>86</v>
      </c>
      <c r="D464" s="123" t="s">
        <v>333</v>
      </c>
      <c r="E464" s="123">
        <v>23006</v>
      </c>
      <c r="F464" s="123">
        <v>15</v>
      </c>
      <c r="G464" s="123">
        <v>23810023006</v>
      </c>
      <c r="H464" s="125" t="s">
        <v>775</v>
      </c>
      <c r="I464" s="123" t="s">
        <v>776</v>
      </c>
      <c r="J464" s="123" t="s">
        <v>1440</v>
      </c>
      <c r="K464" s="123">
        <v>6</v>
      </c>
      <c r="L464" s="126">
        <f t="shared" si="15"/>
        <v>0.4</v>
      </c>
      <c r="M464" s="123" t="s">
        <v>1441</v>
      </c>
      <c r="N464" s="123">
        <v>8</v>
      </c>
      <c r="O464" s="123">
        <f t="shared" si="16"/>
        <v>7</v>
      </c>
      <c r="P464" s="127" t="s">
        <v>338</v>
      </c>
    </row>
    <row r="465" spans="1:16" s="123" customFormat="1" x14ac:dyDescent="0.25">
      <c r="A465" s="123">
        <v>2014</v>
      </c>
      <c r="B465" s="124">
        <v>2</v>
      </c>
      <c r="C465" s="123" t="s">
        <v>86</v>
      </c>
      <c r="D465" s="123" t="s">
        <v>333</v>
      </c>
      <c r="E465" s="123">
        <v>23203</v>
      </c>
      <c r="F465" s="123">
        <v>15</v>
      </c>
      <c r="G465" s="123">
        <v>23810023203</v>
      </c>
      <c r="H465" s="125" t="s">
        <v>783</v>
      </c>
      <c r="I465" s="123" t="s">
        <v>784</v>
      </c>
      <c r="J465" s="123" t="s">
        <v>1442</v>
      </c>
      <c r="K465" s="123">
        <v>19</v>
      </c>
      <c r="L465" s="126">
        <f t="shared" si="15"/>
        <v>1.2666666666666666</v>
      </c>
      <c r="M465" s="123" t="s">
        <v>1443</v>
      </c>
      <c r="N465" s="123">
        <v>13</v>
      </c>
      <c r="O465" s="123">
        <f t="shared" si="16"/>
        <v>2</v>
      </c>
      <c r="P465" s="127" t="s">
        <v>338</v>
      </c>
    </row>
    <row r="466" spans="1:16" s="123" customFormat="1" x14ac:dyDescent="0.25">
      <c r="A466" s="123">
        <v>2015</v>
      </c>
      <c r="B466" s="124">
        <v>2</v>
      </c>
      <c r="C466" s="123" t="s">
        <v>86</v>
      </c>
      <c r="D466" s="123" t="s">
        <v>333</v>
      </c>
      <c r="E466" s="123">
        <v>23203</v>
      </c>
      <c r="F466" s="123">
        <v>15</v>
      </c>
      <c r="G466" s="123">
        <v>23810023203</v>
      </c>
      <c r="H466" s="125" t="s">
        <v>783</v>
      </c>
      <c r="I466" s="123" t="s">
        <v>784</v>
      </c>
      <c r="J466" s="123" t="s">
        <v>1444</v>
      </c>
      <c r="K466" s="123">
        <v>21</v>
      </c>
      <c r="L466" s="126">
        <f t="shared" si="15"/>
        <v>1.4</v>
      </c>
      <c r="M466" s="123" t="s">
        <v>1445</v>
      </c>
      <c r="N466" s="123">
        <v>11</v>
      </c>
      <c r="O466" s="123">
        <f t="shared" si="16"/>
        <v>4</v>
      </c>
      <c r="P466" s="127" t="s">
        <v>338</v>
      </c>
    </row>
    <row r="467" spans="1:16" s="123" customFormat="1" x14ac:dyDescent="0.25">
      <c r="A467" s="123">
        <v>2016</v>
      </c>
      <c r="B467" s="124">
        <v>2</v>
      </c>
      <c r="C467" s="123" t="s">
        <v>86</v>
      </c>
      <c r="D467" s="123" t="s">
        <v>333</v>
      </c>
      <c r="E467" s="123">
        <v>23203</v>
      </c>
      <c r="F467" s="123">
        <v>15</v>
      </c>
      <c r="G467" s="123">
        <v>23810023203</v>
      </c>
      <c r="H467" s="125" t="s">
        <v>783</v>
      </c>
      <c r="I467" s="123" t="s">
        <v>784</v>
      </c>
      <c r="J467" s="123" t="s">
        <v>1446</v>
      </c>
      <c r="K467" s="123">
        <v>26</v>
      </c>
      <c r="L467" s="126">
        <f t="shared" si="15"/>
        <v>1.7333333333333334</v>
      </c>
      <c r="M467" s="123" t="s">
        <v>1447</v>
      </c>
      <c r="N467" s="123">
        <v>14</v>
      </c>
      <c r="O467" s="123">
        <f t="shared" si="16"/>
        <v>1</v>
      </c>
      <c r="P467" s="127" t="s">
        <v>338</v>
      </c>
    </row>
    <row r="468" spans="1:16" s="123" customFormat="1" x14ac:dyDescent="0.25">
      <c r="A468" s="123">
        <v>2014</v>
      </c>
      <c r="B468" s="124">
        <v>2</v>
      </c>
      <c r="C468" s="123" t="s">
        <v>86</v>
      </c>
      <c r="D468" s="123" t="s">
        <v>333</v>
      </c>
      <c r="E468" s="123">
        <v>23404</v>
      </c>
      <c r="F468" s="123">
        <v>15</v>
      </c>
      <c r="G468" s="123">
        <v>23810023404</v>
      </c>
      <c r="H468" s="125" t="s">
        <v>1448</v>
      </c>
      <c r="I468" s="123" t="s">
        <v>1449</v>
      </c>
      <c r="J468" s="123" t="s">
        <v>1450</v>
      </c>
      <c r="K468" s="123">
        <v>18</v>
      </c>
      <c r="L468" s="126">
        <f t="shared" si="15"/>
        <v>1.2</v>
      </c>
      <c r="M468" s="123" t="s">
        <v>1451</v>
      </c>
      <c r="N468" s="123">
        <v>15</v>
      </c>
      <c r="O468" s="123">
        <f t="shared" si="16"/>
        <v>0</v>
      </c>
      <c r="P468" s="127" t="s">
        <v>338</v>
      </c>
    </row>
    <row r="469" spans="1:16" s="123" customFormat="1" x14ac:dyDescent="0.25">
      <c r="A469" s="123">
        <v>2015</v>
      </c>
      <c r="B469" s="124">
        <v>2</v>
      </c>
      <c r="C469" s="123" t="s">
        <v>86</v>
      </c>
      <c r="D469" s="123" t="s">
        <v>333</v>
      </c>
      <c r="E469" s="123">
        <v>23404</v>
      </c>
      <c r="F469" s="123">
        <v>15</v>
      </c>
      <c r="G469" s="123">
        <v>23810023404</v>
      </c>
      <c r="H469" s="125" t="s">
        <v>1448</v>
      </c>
      <c r="I469" s="123" t="s">
        <v>1449</v>
      </c>
      <c r="J469" s="123" t="s">
        <v>1452</v>
      </c>
      <c r="K469" s="123">
        <v>6</v>
      </c>
      <c r="L469" s="126">
        <f t="shared" si="15"/>
        <v>0.4</v>
      </c>
      <c r="M469" s="123" t="s">
        <v>1453</v>
      </c>
      <c r="N469" s="123">
        <v>10</v>
      </c>
      <c r="O469" s="123">
        <f t="shared" si="16"/>
        <v>5</v>
      </c>
      <c r="P469" s="127" t="s">
        <v>338</v>
      </c>
    </row>
    <row r="470" spans="1:16" s="123" customFormat="1" x14ac:dyDescent="0.25">
      <c r="A470" s="123">
        <v>2016</v>
      </c>
      <c r="B470" s="124">
        <v>2</v>
      </c>
      <c r="C470" s="123" t="s">
        <v>86</v>
      </c>
      <c r="D470" s="123" t="s">
        <v>333</v>
      </c>
      <c r="E470" s="123">
        <v>23404</v>
      </c>
      <c r="F470" s="123">
        <v>15</v>
      </c>
      <c r="G470" s="123">
        <v>23810023404</v>
      </c>
      <c r="H470" s="125" t="s">
        <v>1448</v>
      </c>
      <c r="I470" s="123" t="s">
        <v>1449</v>
      </c>
      <c r="J470" s="123" t="s">
        <v>1454</v>
      </c>
      <c r="K470" s="123">
        <v>16</v>
      </c>
      <c r="L470" s="126">
        <f t="shared" si="15"/>
        <v>1.0666666666666667</v>
      </c>
      <c r="M470" s="123" t="s">
        <v>1455</v>
      </c>
      <c r="N470" s="123">
        <v>15</v>
      </c>
      <c r="O470" s="123">
        <f t="shared" si="16"/>
        <v>0</v>
      </c>
      <c r="P470" s="127" t="s">
        <v>338</v>
      </c>
    </row>
    <row r="471" spans="1:16" s="123" customFormat="1" x14ac:dyDescent="0.25">
      <c r="A471" s="123">
        <v>2014</v>
      </c>
      <c r="B471" s="124">
        <v>2</v>
      </c>
      <c r="C471" s="123" t="s">
        <v>86</v>
      </c>
      <c r="D471" s="123" t="s">
        <v>333</v>
      </c>
      <c r="E471" s="123">
        <v>33403</v>
      </c>
      <c r="F471" s="123">
        <v>24</v>
      </c>
      <c r="G471" s="123">
        <v>23810033403</v>
      </c>
      <c r="H471" s="125" t="s">
        <v>813</v>
      </c>
      <c r="I471" s="123" t="s">
        <v>814</v>
      </c>
      <c r="J471" s="123" t="s">
        <v>1456</v>
      </c>
      <c r="K471" s="123">
        <v>23</v>
      </c>
      <c r="L471" s="126">
        <f t="shared" si="15"/>
        <v>0.95833333333333337</v>
      </c>
      <c r="M471" s="123" t="s">
        <v>1457</v>
      </c>
      <c r="N471" s="123">
        <v>16</v>
      </c>
      <c r="O471" s="123">
        <f t="shared" si="16"/>
        <v>8</v>
      </c>
      <c r="P471" s="127" t="s">
        <v>338</v>
      </c>
    </row>
    <row r="472" spans="1:16" s="123" customFormat="1" x14ac:dyDescent="0.25">
      <c r="A472" s="123">
        <v>2015</v>
      </c>
      <c r="B472" s="124">
        <v>2</v>
      </c>
      <c r="C472" s="123" t="s">
        <v>86</v>
      </c>
      <c r="D472" s="123" t="s">
        <v>333</v>
      </c>
      <c r="E472" s="123">
        <v>33403</v>
      </c>
      <c r="F472" s="123">
        <v>24</v>
      </c>
      <c r="G472" s="123">
        <v>23810033403</v>
      </c>
      <c r="H472" s="125" t="s">
        <v>813</v>
      </c>
      <c r="I472" s="123" t="s">
        <v>814</v>
      </c>
      <c r="J472" s="123" t="s">
        <v>1458</v>
      </c>
      <c r="K472" s="123">
        <v>23</v>
      </c>
      <c r="L472" s="126">
        <f t="shared" si="15"/>
        <v>0.95833333333333337</v>
      </c>
      <c r="M472" s="123" t="s">
        <v>1459</v>
      </c>
      <c r="N472" s="123">
        <v>22</v>
      </c>
      <c r="O472" s="123">
        <f t="shared" si="16"/>
        <v>2</v>
      </c>
      <c r="P472" s="127" t="s">
        <v>338</v>
      </c>
    </row>
    <row r="473" spans="1:16" s="123" customFormat="1" x14ac:dyDescent="0.25">
      <c r="A473" s="123">
        <v>2016</v>
      </c>
      <c r="B473" s="124">
        <v>2</v>
      </c>
      <c r="C473" s="123" t="s">
        <v>86</v>
      </c>
      <c r="D473" s="123" t="s">
        <v>333</v>
      </c>
      <c r="E473" s="123">
        <v>33403</v>
      </c>
      <c r="F473" s="123">
        <v>24</v>
      </c>
      <c r="G473" s="123">
        <v>23810033403</v>
      </c>
      <c r="H473" s="125" t="s">
        <v>813</v>
      </c>
      <c r="I473" s="123" t="s">
        <v>814</v>
      </c>
      <c r="J473" s="123" t="s">
        <v>1460</v>
      </c>
      <c r="K473" s="123">
        <v>40</v>
      </c>
      <c r="L473" s="126">
        <f t="shared" si="15"/>
        <v>1.6666666666666667</v>
      </c>
      <c r="M473" s="123" t="s">
        <v>1461</v>
      </c>
      <c r="N473" s="123">
        <v>20</v>
      </c>
      <c r="O473" s="123">
        <f t="shared" si="16"/>
        <v>4</v>
      </c>
      <c r="P473" s="127" t="s">
        <v>338</v>
      </c>
    </row>
    <row r="474" spans="1:16" s="123" customFormat="1" x14ac:dyDescent="0.25">
      <c r="A474" s="123">
        <v>2014</v>
      </c>
      <c r="B474" s="124">
        <v>2</v>
      </c>
      <c r="C474" s="123" t="s">
        <v>86</v>
      </c>
      <c r="D474" s="123" t="s">
        <v>349</v>
      </c>
      <c r="E474" s="123">
        <v>33406</v>
      </c>
      <c r="F474" s="123">
        <v>30</v>
      </c>
      <c r="G474" s="123">
        <v>32211033406</v>
      </c>
      <c r="H474" s="125" t="s">
        <v>1462</v>
      </c>
      <c r="I474" s="123" t="s">
        <v>1463</v>
      </c>
      <c r="J474" s="123" t="s">
        <v>1464</v>
      </c>
      <c r="K474" s="123">
        <v>32</v>
      </c>
      <c r="L474" s="126">
        <f t="shared" si="15"/>
        <v>1.0666666666666667</v>
      </c>
      <c r="M474" s="123" t="s">
        <v>1465</v>
      </c>
      <c r="N474" s="123">
        <v>29</v>
      </c>
      <c r="O474" s="123">
        <f t="shared" si="16"/>
        <v>1</v>
      </c>
      <c r="P474" s="127" t="s">
        <v>338</v>
      </c>
    </row>
    <row r="475" spans="1:16" s="123" customFormat="1" x14ac:dyDescent="0.25">
      <c r="A475" s="123">
        <v>2015</v>
      </c>
      <c r="B475" s="124">
        <v>2</v>
      </c>
      <c r="C475" s="123" t="s">
        <v>86</v>
      </c>
      <c r="D475" s="123" t="s">
        <v>349</v>
      </c>
      <c r="E475" s="123">
        <v>33406</v>
      </c>
      <c r="F475" s="123">
        <v>35</v>
      </c>
      <c r="G475" s="123">
        <v>32211033406</v>
      </c>
      <c r="H475" s="125" t="s">
        <v>1462</v>
      </c>
      <c r="I475" s="123" t="s">
        <v>1463</v>
      </c>
      <c r="J475" s="123" t="s">
        <v>1466</v>
      </c>
      <c r="K475" s="123">
        <v>41</v>
      </c>
      <c r="L475" s="126">
        <f t="shared" si="15"/>
        <v>1.1714285714285715</v>
      </c>
      <c r="M475" s="123" t="s">
        <v>1467</v>
      </c>
      <c r="N475" s="123">
        <v>28</v>
      </c>
      <c r="O475" s="123">
        <f t="shared" si="16"/>
        <v>7</v>
      </c>
      <c r="P475" s="127" t="s">
        <v>338</v>
      </c>
    </row>
    <row r="476" spans="1:16" s="123" customFormat="1" x14ac:dyDescent="0.25">
      <c r="A476" s="123">
        <v>2016</v>
      </c>
      <c r="B476" s="124">
        <v>2</v>
      </c>
      <c r="C476" s="123" t="s">
        <v>86</v>
      </c>
      <c r="D476" s="123" t="s">
        <v>349</v>
      </c>
      <c r="E476" s="123">
        <v>33406</v>
      </c>
      <c r="F476" s="123">
        <v>35</v>
      </c>
      <c r="G476" s="123">
        <v>32211033406</v>
      </c>
      <c r="H476" s="125" t="s">
        <v>1462</v>
      </c>
      <c r="I476" s="123" t="s">
        <v>1463</v>
      </c>
      <c r="J476" s="123" t="s">
        <v>1468</v>
      </c>
      <c r="K476" s="123">
        <v>34</v>
      </c>
      <c r="L476" s="126">
        <f t="shared" si="15"/>
        <v>0.97142857142857142</v>
      </c>
      <c r="M476" s="123" t="s">
        <v>1469</v>
      </c>
      <c r="N476" s="123">
        <v>28</v>
      </c>
      <c r="O476" s="123">
        <f t="shared" si="16"/>
        <v>7</v>
      </c>
      <c r="P476" s="127" t="s">
        <v>338</v>
      </c>
    </row>
    <row r="477" spans="1:16" s="123" customFormat="1" x14ac:dyDescent="0.25">
      <c r="A477" s="123">
        <v>2014</v>
      </c>
      <c r="B477" s="124">
        <v>2</v>
      </c>
      <c r="C477" s="123" t="s">
        <v>86</v>
      </c>
      <c r="D477" s="123" t="s">
        <v>401</v>
      </c>
      <c r="E477" s="123">
        <v>22713</v>
      </c>
      <c r="F477" s="123">
        <v>15</v>
      </c>
      <c r="G477" s="123">
        <v>23210022713</v>
      </c>
      <c r="H477" s="125" t="s">
        <v>1470</v>
      </c>
      <c r="I477" s="123" t="s">
        <v>1471</v>
      </c>
      <c r="J477" s="123" t="s">
        <v>1472</v>
      </c>
      <c r="K477" s="123">
        <v>17</v>
      </c>
      <c r="L477" s="126">
        <f t="shared" si="15"/>
        <v>1.1333333333333333</v>
      </c>
      <c r="M477" s="123" t="s">
        <v>1473</v>
      </c>
      <c r="N477" s="123">
        <v>16</v>
      </c>
      <c r="O477" s="123">
        <f t="shared" si="16"/>
        <v>-1</v>
      </c>
      <c r="P477" s="127" t="s">
        <v>338</v>
      </c>
    </row>
    <row r="478" spans="1:16" s="123" customFormat="1" x14ac:dyDescent="0.25">
      <c r="A478" s="123">
        <v>2015</v>
      </c>
      <c r="B478" s="124">
        <v>2</v>
      </c>
      <c r="C478" s="123" t="s">
        <v>86</v>
      </c>
      <c r="D478" s="123" t="s">
        <v>401</v>
      </c>
      <c r="E478" s="123">
        <v>22713</v>
      </c>
      <c r="F478" s="123">
        <v>15</v>
      </c>
      <c r="G478" s="123">
        <v>23210022713</v>
      </c>
      <c r="H478" s="125" t="s">
        <v>1470</v>
      </c>
      <c r="I478" s="123" t="s">
        <v>1471</v>
      </c>
      <c r="J478" s="123" t="s">
        <v>1474</v>
      </c>
      <c r="K478" s="123">
        <v>13</v>
      </c>
      <c r="L478" s="126">
        <f t="shared" si="15"/>
        <v>0.8666666666666667</v>
      </c>
      <c r="M478" s="123" t="s">
        <v>1475</v>
      </c>
      <c r="N478" s="123">
        <v>15</v>
      </c>
      <c r="O478" s="123">
        <f t="shared" si="16"/>
        <v>0</v>
      </c>
      <c r="P478" s="127" t="s">
        <v>338</v>
      </c>
    </row>
    <row r="479" spans="1:16" s="123" customFormat="1" x14ac:dyDescent="0.25">
      <c r="A479" s="123">
        <v>2016</v>
      </c>
      <c r="B479" s="124">
        <v>2</v>
      </c>
      <c r="C479" s="123" t="s">
        <v>86</v>
      </c>
      <c r="D479" s="123" t="s">
        <v>401</v>
      </c>
      <c r="E479" s="123">
        <v>22713</v>
      </c>
      <c r="F479" s="123">
        <v>15</v>
      </c>
      <c r="G479" s="123">
        <v>23210022713</v>
      </c>
      <c r="H479" s="125" t="s">
        <v>1470</v>
      </c>
      <c r="I479" s="123" t="s">
        <v>1471</v>
      </c>
      <c r="J479" s="123" t="s">
        <v>1476</v>
      </c>
      <c r="K479" s="123">
        <v>18</v>
      </c>
      <c r="L479" s="126">
        <f t="shared" si="15"/>
        <v>1.2</v>
      </c>
      <c r="M479" s="123" t="s">
        <v>1477</v>
      </c>
      <c r="N479" s="123">
        <v>14</v>
      </c>
      <c r="O479" s="123">
        <f t="shared" si="16"/>
        <v>1</v>
      </c>
      <c r="P479" s="127" t="s">
        <v>338</v>
      </c>
    </row>
    <row r="480" spans="1:16" s="123" customFormat="1" x14ac:dyDescent="0.25">
      <c r="A480" s="123">
        <v>2014</v>
      </c>
      <c r="B480" s="124">
        <v>2</v>
      </c>
      <c r="C480" s="123" t="s">
        <v>86</v>
      </c>
      <c r="D480" s="123" t="s">
        <v>401</v>
      </c>
      <c r="E480" s="123">
        <v>23217</v>
      </c>
      <c r="F480" s="123">
        <v>15</v>
      </c>
      <c r="G480" s="123">
        <v>23210023217</v>
      </c>
      <c r="H480" s="125" t="s">
        <v>829</v>
      </c>
      <c r="I480" s="123" t="s">
        <v>830</v>
      </c>
      <c r="J480" s="123" t="s">
        <v>1478</v>
      </c>
      <c r="K480" s="123">
        <v>28</v>
      </c>
      <c r="L480" s="126">
        <f t="shared" si="15"/>
        <v>1.8666666666666667</v>
      </c>
      <c r="M480" s="123" t="s">
        <v>1479</v>
      </c>
      <c r="N480" s="123">
        <v>14</v>
      </c>
      <c r="O480" s="123">
        <f t="shared" si="16"/>
        <v>1</v>
      </c>
      <c r="P480" s="127" t="s">
        <v>338</v>
      </c>
    </row>
    <row r="481" spans="1:16" s="123" customFormat="1" x14ac:dyDescent="0.25">
      <c r="A481" s="123">
        <v>2015</v>
      </c>
      <c r="B481" s="124">
        <v>2</v>
      </c>
      <c r="C481" s="123" t="s">
        <v>86</v>
      </c>
      <c r="D481" s="123" t="s">
        <v>401</v>
      </c>
      <c r="E481" s="123">
        <v>23217</v>
      </c>
      <c r="F481" s="123">
        <v>15</v>
      </c>
      <c r="G481" s="123">
        <v>23210023217</v>
      </c>
      <c r="H481" s="125" t="s">
        <v>829</v>
      </c>
      <c r="I481" s="123" t="s">
        <v>830</v>
      </c>
      <c r="J481" s="123" t="s">
        <v>1480</v>
      </c>
      <c r="K481" s="123">
        <v>28</v>
      </c>
      <c r="L481" s="126">
        <f t="shared" si="15"/>
        <v>1.8666666666666667</v>
      </c>
      <c r="M481" s="123" t="s">
        <v>1481</v>
      </c>
      <c r="N481" s="123">
        <v>14</v>
      </c>
      <c r="O481" s="123">
        <f t="shared" si="16"/>
        <v>1</v>
      </c>
      <c r="P481" s="127" t="s">
        <v>338</v>
      </c>
    </row>
    <row r="482" spans="1:16" s="123" customFormat="1" x14ac:dyDescent="0.25">
      <c r="A482" s="123">
        <v>2016</v>
      </c>
      <c r="B482" s="124">
        <v>2</v>
      </c>
      <c r="C482" s="123" t="s">
        <v>86</v>
      </c>
      <c r="D482" s="123" t="s">
        <v>401</v>
      </c>
      <c r="E482" s="123">
        <v>23217</v>
      </c>
      <c r="F482" s="123">
        <v>15</v>
      </c>
      <c r="G482" s="123">
        <v>23210023217</v>
      </c>
      <c r="H482" s="125" t="s">
        <v>829</v>
      </c>
      <c r="I482" s="123" t="s">
        <v>830</v>
      </c>
      <c r="J482" s="123" t="s">
        <v>1482</v>
      </c>
      <c r="K482" s="123">
        <v>20</v>
      </c>
      <c r="L482" s="126">
        <f t="shared" si="15"/>
        <v>1.3333333333333333</v>
      </c>
      <c r="M482" s="123" t="s">
        <v>1483</v>
      </c>
      <c r="N482" s="123">
        <v>14</v>
      </c>
      <c r="O482" s="123">
        <f t="shared" si="16"/>
        <v>1</v>
      </c>
      <c r="P482" s="127" t="s">
        <v>338</v>
      </c>
    </row>
    <row r="483" spans="1:16" s="123" customFormat="1" x14ac:dyDescent="0.25">
      <c r="A483" s="123">
        <v>2014</v>
      </c>
      <c r="B483" s="124">
        <v>2</v>
      </c>
      <c r="C483" s="123" t="s">
        <v>86</v>
      </c>
      <c r="D483" s="123" t="s">
        <v>401</v>
      </c>
      <c r="E483" s="123">
        <v>23218</v>
      </c>
      <c r="F483" s="123">
        <v>15</v>
      </c>
      <c r="G483" s="123">
        <v>23210023218</v>
      </c>
      <c r="H483" s="125" t="s">
        <v>1484</v>
      </c>
      <c r="I483" s="123" t="s">
        <v>1485</v>
      </c>
      <c r="J483" s="123" t="s">
        <v>1486</v>
      </c>
      <c r="K483" s="123">
        <v>19</v>
      </c>
      <c r="L483" s="126">
        <f t="shared" si="15"/>
        <v>1.2666666666666666</v>
      </c>
      <c r="M483" s="123" t="s">
        <v>1487</v>
      </c>
      <c r="N483" s="123">
        <v>11</v>
      </c>
      <c r="O483" s="123">
        <f t="shared" si="16"/>
        <v>4</v>
      </c>
      <c r="P483" s="127" t="s">
        <v>338</v>
      </c>
    </row>
    <row r="484" spans="1:16" s="123" customFormat="1" x14ac:dyDescent="0.25">
      <c r="A484" s="123">
        <v>2015</v>
      </c>
      <c r="B484" s="124">
        <v>2</v>
      </c>
      <c r="C484" s="123" t="s">
        <v>86</v>
      </c>
      <c r="D484" s="123" t="s">
        <v>401</v>
      </c>
      <c r="E484" s="123">
        <v>23218</v>
      </c>
      <c r="F484" s="123">
        <v>15</v>
      </c>
      <c r="G484" s="123">
        <v>23210023218</v>
      </c>
      <c r="H484" s="125" t="s">
        <v>1484</v>
      </c>
      <c r="I484" s="123" t="s">
        <v>1485</v>
      </c>
      <c r="J484" s="123" t="s">
        <v>1488</v>
      </c>
      <c r="K484" s="123">
        <v>18</v>
      </c>
      <c r="L484" s="126">
        <f t="shared" si="15"/>
        <v>1.2</v>
      </c>
      <c r="M484" s="123" t="s">
        <v>1489</v>
      </c>
      <c r="N484" s="123">
        <v>14</v>
      </c>
      <c r="O484" s="123">
        <f t="shared" si="16"/>
        <v>1</v>
      </c>
      <c r="P484" s="127" t="s">
        <v>338</v>
      </c>
    </row>
    <row r="485" spans="1:16" s="123" customFormat="1" x14ac:dyDescent="0.25">
      <c r="A485" s="123">
        <v>2016</v>
      </c>
      <c r="B485" s="124">
        <v>2</v>
      </c>
      <c r="C485" s="123" t="s">
        <v>86</v>
      </c>
      <c r="D485" s="123" t="s">
        <v>401</v>
      </c>
      <c r="E485" s="123">
        <v>23218</v>
      </c>
      <c r="F485" s="123">
        <v>15</v>
      </c>
      <c r="G485" s="123">
        <v>23210023218</v>
      </c>
      <c r="H485" s="125" t="s">
        <v>1484</v>
      </c>
      <c r="I485" s="123" t="s">
        <v>1485</v>
      </c>
      <c r="J485" s="123" t="s">
        <v>1490</v>
      </c>
      <c r="K485" s="123">
        <v>14</v>
      </c>
      <c r="L485" s="126">
        <f t="shared" si="15"/>
        <v>0.93333333333333335</v>
      </c>
      <c r="M485" s="123" t="s">
        <v>1491</v>
      </c>
      <c r="N485" s="123">
        <v>14</v>
      </c>
      <c r="O485" s="123">
        <f t="shared" si="16"/>
        <v>1</v>
      </c>
      <c r="P485" s="127" t="s">
        <v>338</v>
      </c>
    </row>
    <row r="486" spans="1:16" s="123" customFormat="1" x14ac:dyDescent="0.25">
      <c r="A486" s="123">
        <v>2014</v>
      </c>
      <c r="B486" s="124">
        <v>2</v>
      </c>
      <c r="C486" s="123" t="s">
        <v>86</v>
      </c>
      <c r="D486" s="123" t="s">
        <v>401</v>
      </c>
      <c r="E486" s="123">
        <v>23319</v>
      </c>
      <c r="F486" s="123">
        <v>15</v>
      </c>
      <c r="G486" s="123">
        <v>23210023319</v>
      </c>
      <c r="H486" s="125" t="s">
        <v>853</v>
      </c>
      <c r="I486" s="123" t="s">
        <v>854</v>
      </c>
      <c r="J486" s="123" t="s">
        <v>1492</v>
      </c>
      <c r="K486" s="123">
        <v>23</v>
      </c>
      <c r="L486" s="126">
        <f t="shared" si="15"/>
        <v>1.5333333333333334</v>
      </c>
      <c r="M486" s="123" t="s">
        <v>1493</v>
      </c>
      <c r="N486" s="123">
        <v>12</v>
      </c>
      <c r="O486" s="123">
        <f t="shared" si="16"/>
        <v>3</v>
      </c>
      <c r="P486" s="127" t="s">
        <v>338</v>
      </c>
    </row>
    <row r="487" spans="1:16" s="123" customFormat="1" x14ac:dyDescent="0.25">
      <c r="A487" s="123">
        <v>2015</v>
      </c>
      <c r="B487" s="124">
        <v>2</v>
      </c>
      <c r="C487" s="123" t="s">
        <v>86</v>
      </c>
      <c r="D487" s="123" t="s">
        <v>401</v>
      </c>
      <c r="E487" s="123">
        <v>23319</v>
      </c>
      <c r="F487" s="123">
        <v>15</v>
      </c>
      <c r="G487" s="123">
        <v>23210023319</v>
      </c>
      <c r="H487" s="125" t="s">
        <v>853</v>
      </c>
      <c r="I487" s="123" t="s">
        <v>854</v>
      </c>
      <c r="J487" s="123" t="s">
        <v>1494</v>
      </c>
      <c r="K487" s="123">
        <v>25</v>
      </c>
      <c r="L487" s="126">
        <f t="shared" si="15"/>
        <v>1.6666666666666667</v>
      </c>
      <c r="M487" s="123" t="s">
        <v>1495</v>
      </c>
      <c r="N487" s="123">
        <v>15</v>
      </c>
      <c r="O487" s="123">
        <f t="shared" si="16"/>
        <v>0</v>
      </c>
      <c r="P487" s="127" t="s">
        <v>338</v>
      </c>
    </row>
    <row r="488" spans="1:16" s="123" customFormat="1" x14ac:dyDescent="0.25">
      <c r="A488" s="123">
        <v>2016</v>
      </c>
      <c r="B488" s="124">
        <v>2</v>
      </c>
      <c r="C488" s="123" t="s">
        <v>86</v>
      </c>
      <c r="D488" s="123" t="s">
        <v>401</v>
      </c>
      <c r="E488" s="123">
        <v>23319</v>
      </c>
      <c r="F488" s="123">
        <v>15</v>
      </c>
      <c r="G488" s="123">
        <v>23210023319</v>
      </c>
      <c r="H488" s="125" t="s">
        <v>853</v>
      </c>
      <c r="I488" s="123" t="s">
        <v>854</v>
      </c>
      <c r="J488" s="123" t="s">
        <v>1496</v>
      </c>
      <c r="K488" s="123">
        <v>20</v>
      </c>
      <c r="L488" s="126">
        <f t="shared" si="15"/>
        <v>1.3333333333333333</v>
      </c>
      <c r="M488" s="123" t="s">
        <v>1497</v>
      </c>
      <c r="N488" s="123">
        <v>15</v>
      </c>
      <c r="O488" s="123">
        <f t="shared" si="16"/>
        <v>0</v>
      </c>
      <c r="P488" s="127" t="s">
        <v>338</v>
      </c>
    </row>
    <row r="489" spans="1:16" s="123" customFormat="1" x14ac:dyDescent="0.25">
      <c r="A489" s="123">
        <v>2014</v>
      </c>
      <c r="B489" s="124">
        <v>2</v>
      </c>
      <c r="C489" s="123" t="s">
        <v>86</v>
      </c>
      <c r="D489" s="123" t="s">
        <v>401</v>
      </c>
      <c r="E489" s="123">
        <v>23440</v>
      </c>
      <c r="F489" s="123">
        <v>15</v>
      </c>
      <c r="G489" s="123">
        <v>23210023440</v>
      </c>
      <c r="H489" s="125" t="s">
        <v>1498</v>
      </c>
      <c r="I489" s="123" t="s">
        <v>1499</v>
      </c>
      <c r="J489" s="123" t="s">
        <v>1500</v>
      </c>
      <c r="K489" s="123">
        <v>5</v>
      </c>
      <c r="L489" s="126">
        <f t="shared" ref="L489:L552" si="17">K489/F489</f>
        <v>0.33333333333333331</v>
      </c>
      <c r="M489" s="123" t="s">
        <v>1501</v>
      </c>
      <c r="N489" s="123">
        <v>12</v>
      </c>
      <c r="O489" s="123">
        <f t="shared" si="16"/>
        <v>3</v>
      </c>
      <c r="P489" s="127" t="s">
        <v>338</v>
      </c>
    </row>
    <row r="490" spans="1:16" s="123" customFormat="1" x14ac:dyDescent="0.25">
      <c r="A490" s="123">
        <v>2015</v>
      </c>
      <c r="B490" s="124">
        <v>2</v>
      </c>
      <c r="C490" s="123" t="s">
        <v>86</v>
      </c>
      <c r="D490" s="123" t="s">
        <v>401</v>
      </c>
      <c r="E490" s="123">
        <v>23440</v>
      </c>
      <c r="F490" s="123">
        <v>15</v>
      </c>
      <c r="G490" s="123">
        <v>23210023440</v>
      </c>
      <c r="H490" s="125" t="s">
        <v>1498</v>
      </c>
      <c r="I490" s="123" t="s">
        <v>1499</v>
      </c>
      <c r="J490" s="123" t="s">
        <v>1502</v>
      </c>
      <c r="K490" s="123">
        <v>8</v>
      </c>
      <c r="L490" s="126">
        <f t="shared" si="17"/>
        <v>0.53333333333333333</v>
      </c>
      <c r="M490" s="123" t="s">
        <v>1503</v>
      </c>
      <c r="N490" s="123">
        <v>11</v>
      </c>
      <c r="O490" s="123">
        <f t="shared" si="16"/>
        <v>4</v>
      </c>
      <c r="P490" s="127" t="s">
        <v>338</v>
      </c>
    </row>
    <row r="491" spans="1:16" s="123" customFormat="1" x14ac:dyDescent="0.25">
      <c r="A491" s="123">
        <v>2016</v>
      </c>
      <c r="B491" s="124">
        <v>2</v>
      </c>
      <c r="C491" s="123" t="s">
        <v>86</v>
      </c>
      <c r="D491" s="123" t="s">
        <v>401</v>
      </c>
      <c r="E491" s="123">
        <v>23440</v>
      </c>
      <c r="F491" s="123">
        <v>15</v>
      </c>
      <c r="G491" s="123">
        <v>23210023440</v>
      </c>
      <c r="H491" s="125" t="s">
        <v>1498</v>
      </c>
      <c r="I491" s="123" t="s">
        <v>1499</v>
      </c>
      <c r="J491" s="123" t="s">
        <v>1504</v>
      </c>
      <c r="K491" s="123">
        <v>6</v>
      </c>
      <c r="L491" s="126">
        <f t="shared" si="17"/>
        <v>0.4</v>
      </c>
      <c r="M491" s="123" t="s">
        <v>1505</v>
      </c>
      <c r="N491" s="123">
        <v>7</v>
      </c>
      <c r="O491" s="123">
        <f t="shared" si="16"/>
        <v>8</v>
      </c>
      <c r="P491" s="127" t="s">
        <v>338</v>
      </c>
    </row>
    <row r="492" spans="1:16" s="123" customFormat="1" x14ac:dyDescent="0.25">
      <c r="A492" s="123">
        <v>2014</v>
      </c>
      <c r="B492" s="124">
        <v>2</v>
      </c>
      <c r="C492" s="123" t="s">
        <v>86</v>
      </c>
      <c r="D492" s="123" t="s">
        <v>401</v>
      </c>
      <c r="E492" s="123">
        <v>23441</v>
      </c>
      <c r="F492" s="123">
        <v>15</v>
      </c>
      <c r="G492" s="123">
        <v>23210023441</v>
      </c>
      <c r="H492" s="125" t="s">
        <v>1314</v>
      </c>
      <c r="I492" s="123" t="s">
        <v>1315</v>
      </c>
      <c r="J492" s="123" t="s">
        <v>1506</v>
      </c>
      <c r="K492" s="123">
        <v>9</v>
      </c>
      <c r="L492" s="126">
        <f t="shared" si="17"/>
        <v>0.6</v>
      </c>
      <c r="M492" s="123" t="s">
        <v>1507</v>
      </c>
      <c r="N492" s="123">
        <v>14</v>
      </c>
      <c r="O492" s="123">
        <f t="shared" si="16"/>
        <v>1</v>
      </c>
      <c r="P492" s="127" t="s">
        <v>338</v>
      </c>
    </row>
    <row r="493" spans="1:16" s="123" customFormat="1" x14ac:dyDescent="0.25">
      <c r="A493" s="123">
        <v>2015</v>
      </c>
      <c r="B493" s="124">
        <v>2</v>
      </c>
      <c r="C493" s="123" t="s">
        <v>86</v>
      </c>
      <c r="D493" s="123" t="s">
        <v>401</v>
      </c>
      <c r="E493" s="123">
        <v>23441</v>
      </c>
      <c r="F493" s="123">
        <v>15</v>
      </c>
      <c r="G493" s="123">
        <v>23210023441</v>
      </c>
      <c r="H493" s="125" t="s">
        <v>1314</v>
      </c>
      <c r="I493" s="123" t="s">
        <v>1315</v>
      </c>
      <c r="J493" s="123" t="s">
        <v>1508</v>
      </c>
      <c r="K493" s="123">
        <v>7</v>
      </c>
      <c r="L493" s="126">
        <f t="shared" si="17"/>
        <v>0.46666666666666667</v>
      </c>
      <c r="M493" s="123" t="s">
        <v>1509</v>
      </c>
      <c r="N493" s="123">
        <v>9</v>
      </c>
      <c r="O493" s="123">
        <f t="shared" si="16"/>
        <v>6</v>
      </c>
      <c r="P493" s="127" t="s">
        <v>338</v>
      </c>
    </row>
    <row r="494" spans="1:16" s="123" customFormat="1" x14ac:dyDescent="0.25">
      <c r="A494" s="123">
        <v>2016</v>
      </c>
      <c r="B494" s="124">
        <v>2</v>
      </c>
      <c r="C494" s="123" t="s">
        <v>86</v>
      </c>
      <c r="D494" s="123" t="s">
        <v>401</v>
      </c>
      <c r="E494" s="123">
        <v>23441</v>
      </c>
      <c r="F494" s="123">
        <v>15</v>
      </c>
      <c r="G494" s="123">
        <v>23210023441</v>
      </c>
      <c r="H494" s="125" t="s">
        <v>1314</v>
      </c>
      <c r="I494" s="123" t="s">
        <v>1315</v>
      </c>
      <c r="J494" s="123" t="s">
        <v>1510</v>
      </c>
      <c r="K494" s="123">
        <v>8</v>
      </c>
      <c r="L494" s="126">
        <f t="shared" si="17"/>
        <v>0.53333333333333333</v>
      </c>
      <c r="M494" s="123" t="s">
        <v>1511</v>
      </c>
      <c r="N494" s="123">
        <v>8</v>
      </c>
      <c r="O494" s="123">
        <f t="shared" si="16"/>
        <v>7</v>
      </c>
      <c r="P494" s="127" t="s">
        <v>338</v>
      </c>
    </row>
    <row r="495" spans="1:16" s="123" customFormat="1" x14ac:dyDescent="0.25">
      <c r="A495" s="123">
        <v>2014</v>
      </c>
      <c r="B495" s="124">
        <v>60</v>
      </c>
      <c r="C495" s="123" t="s">
        <v>1512</v>
      </c>
      <c r="D495" s="123" t="s">
        <v>349</v>
      </c>
      <c r="E495" s="123">
        <v>20008</v>
      </c>
      <c r="F495" s="123">
        <v>35</v>
      </c>
      <c r="G495" s="123">
        <v>32211020008</v>
      </c>
      <c r="H495" s="125" t="s">
        <v>1513</v>
      </c>
      <c r="I495" s="123" t="s">
        <v>1514</v>
      </c>
      <c r="J495" s="123" t="s">
        <v>1515</v>
      </c>
      <c r="K495" s="123">
        <v>41</v>
      </c>
      <c r="L495" s="126">
        <f t="shared" si="17"/>
        <v>1.1714285714285715</v>
      </c>
      <c r="M495" s="123" t="s">
        <v>1516</v>
      </c>
      <c r="N495" s="123">
        <v>28</v>
      </c>
      <c r="O495" s="123">
        <f t="shared" si="16"/>
        <v>7</v>
      </c>
      <c r="P495" s="127" t="s">
        <v>338</v>
      </c>
    </row>
    <row r="496" spans="1:16" s="123" customFormat="1" x14ac:dyDescent="0.25">
      <c r="A496" s="123">
        <v>2015</v>
      </c>
      <c r="B496" s="124">
        <v>60</v>
      </c>
      <c r="C496" s="123" t="s">
        <v>1512</v>
      </c>
      <c r="D496" s="123" t="s">
        <v>349</v>
      </c>
      <c r="E496" s="123">
        <v>20008</v>
      </c>
      <c r="F496" s="123">
        <v>35</v>
      </c>
      <c r="G496" s="123">
        <v>32211020008</v>
      </c>
      <c r="H496" s="125" t="s">
        <v>1513</v>
      </c>
      <c r="I496" s="123" t="s">
        <v>1514</v>
      </c>
      <c r="J496" s="123" t="s">
        <v>1517</v>
      </c>
      <c r="K496" s="123">
        <v>30</v>
      </c>
      <c r="L496" s="126">
        <f t="shared" si="17"/>
        <v>0.8571428571428571</v>
      </c>
      <c r="M496" s="123" t="s">
        <v>1518</v>
      </c>
      <c r="N496" s="123">
        <v>29</v>
      </c>
      <c r="O496" s="123">
        <f t="shared" si="16"/>
        <v>6</v>
      </c>
      <c r="P496" s="127" t="s">
        <v>338</v>
      </c>
    </row>
    <row r="497" spans="1:16" s="123" customFormat="1" x14ac:dyDescent="0.25">
      <c r="A497" s="123">
        <v>2016</v>
      </c>
      <c r="B497" s="124">
        <v>60</v>
      </c>
      <c r="C497" s="123" t="s">
        <v>1512</v>
      </c>
      <c r="D497" s="123" t="s">
        <v>349</v>
      </c>
      <c r="E497" s="123">
        <v>20008</v>
      </c>
      <c r="F497" s="123">
        <v>35</v>
      </c>
      <c r="G497" s="123">
        <v>32211020008</v>
      </c>
      <c r="H497" s="125" t="s">
        <v>1513</v>
      </c>
      <c r="I497" s="123" t="s">
        <v>1514</v>
      </c>
      <c r="J497" s="123" t="s">
        <v>1519</v>
      </c>
      <c r="K497" s="123">
        <v>35</v>
      </c>
      <c r="L497" s="126">
        <f t="shared" si="17"/>
        <v>1</v>
      </c>
      <c r="M497" s="123" t="s">
        <v>1520</v>
      </c>
      <c r="N497" s="123">
        <v>26</v>
      </c>
      <c r="O497" s="123">
        <f t="shared" si="16"/>
        <v>9</v>
      </c>
      <c r="P497" s="127" t="s">
        <v>338</v>
      </c>
    </row>
    <row r="498" spans="1:16" s="123" customFormat="1" x14ac:dyDescent="0.25">
      <c r="A498" s="123">
        <v>2014</v>
      </c>
      <c r="B498" s="124">
        <v>60</v>
      </c>
      <c r="C498" s="123" t="s">
        <v>1512</v>
      </c>
      <c r="D498" s="123" t="s">
        <v>349</v>
      </c>
      <c r="E498" s="123">
        <v>31211</v>
      </c>
      <c r="F498" s="123">
        <v>35</v>
      </c>
      <c r="G498" s="123">
        <v>32211031211</v>
      </c>
      <c r="H498" s="125" t="s">
        <v>545</v>
      </c>
      <c r="I498" s="123" t="s">
        <v>361</v>
      </c>
      <c r="J498" s="123" t="s">
        <v>1521</v>
      </c>
      <c r="K498" s="123">
        <v>70</v>
      </c>
      <c r="L498" s="126">
        <f t="shared" si="17"/>
        <v>2</v>
      </c>
      <c r="M498" s="123" t="s">
        <v>1522</v>
      </c>
      <c r="N498" s="123">
        <v>33</v>
      </c>
      <c r="O498" s="123">
        <f t="shared" si="16"/>
        <v>2</v>
      </c>
      <c r="P498" s="127" t="s">
        <v>338</v>
      </c>
    </row>
    <row r="499" spans="1:16" s="123" customFormat="1" x14ac:dyDescent="0.25">
      <c r="A499" s="123">
        <v>2015</v>
      </c>
      <c r="B499" s="124">
        <v>60</v>
      </c>
      <c r="C499" s="123" t="s">
        <v>1512</v>
      </c>
      <c r="D499" s="123" t="s">
        <v>349</v>
      </c>
      <c r="E499" s="123">
        <v>31211</v>
      </c>
      <c r="F499" s="123">
        <v>35</v>
      </c>
      <c r="G499" s="123">
        <v>32211031211</v>
      </c>
      <c r="H499" s="125" t="s">
        <v>545</v>
      </c>
      <c r="I499" s="123" t="s">
        <v>361</v>
      </c>
      <c r="J499" s="123" t="s">
        <v>1523</v>
      </c>
      <c r="K499" s="123">
        <v>53</v>
      </c>
      <c r="L499" s="126">
        <f t="shared" si="17"/>
        <v>1.5142857142857142</v>
      </c>
      <c r="M499" s="123" t="s">
        <v>1524</v>
      </c>
      <c r="N499" s="123">
        <v>35</v>
      </c>
      <c r="O499" s="123">
        <f t="shared" si="16"/>
        <v>0</v>
      </c>
      <c r="P499" s="127" t="s">
        <v>338</v>
      </c>
    </row>
    <row r="500" spans="1:16" s="123" customFormat="1" x14ac:dyDescent="0.25">
      <c r="A500" s="123">
        <v>2016</v>
      </c>
      <c r="B500" s="124">
        <v>60</v>
      </c>
      <c r="C500" s="123" t="s">
        <v>1512</v>
      </c>
      <c r="D500" s="123" t="s">
        <v>349</v>
      </c>
      <c r="E500" s="123">
        <v>31211</v>
      </c>
      <c r="F500" s="123">
        <v>35</v>
      </c>
      <c r="G500" s="123">
        <v>32211031211</v>
      </c>
      <c r="H500" s="125" t="s">
        <v>545</v>
      </c>
      <c r="I500" s="123" t="s">
        <v>361</v>
      </c>
      <c r="J500" s="123" t="s">
        <v>1525</v>
      </c>
      <c r="K500" s="123">
        <v>43</v>
      </c>
      <c r="L500" s="126">
        <f t="shared" si="17"/>
        <v>1.2285714285714286</v>
      </c>
      <c r="M500" s="123" t="s">
        <v>1526</v>
      </c>
      <c r="N500" s="123">
        <v>33</v>
      </c>
      <c r="O500" s="123">
        <f t="shared" si="16"/>
        <v>2</v>
      </c>
      <c r="P500" s="127" t="s">
        <v>338</v>
      </c>
    </row>
    <row r="501" spans="1:16" s="123" customFormat="1" x14ac:dyDescent="0.25">
      <c r="A501" s="123">
        <v>2014</v>
      </c>
      <c r="B501" s="124">
        <v>60</v>
      </c>
      <c r="C501" s="123" t="s">
        <v>1512</v>
      </c>
      <c r="D501" s="123" t="s">
        <v>349</v>
      </c>
      <c r="E501" s="123">
        <v>31408</v>
      </c>
      <c r="F501" s="123">
        <v>35</v>
      </c>
      <c r="G501" s="123">
        <v>32211031408</v>
      </c>
      <c r="H501" s="125" t="s">
        <v>387</v>
      </c>
      <c r="I501" s="123" t="s">
        <v>364</v>
      </c>
      <c r="J501" s="123" t="s">
        <v>1527</v>
      </c>
      <c r="K501" s="123">
        <v>34</v>
      </c>
      <c r="L501" s="126">
        <f t="shared" si="17"/>
        <v>0.97142857142857142</v>
      </c>
      <c r="M501" s="123" t="s">
        <v>1528</v>
      </c>
      <c r="N501" s="123" t="s">
        <v>369</v>
      </c>
      <c r="O501" s="123" t="str">
        <f t="shared" si="16"/>
        <v>-</v>
      </c>
      <c r="P501" s="127" t="s">
        <v>338</v>
      </c>
    </row>
    <row r="502" spans="1:16" s="123" customFormat="1" x14ac:dyDescent="0.25">
      <c r="A502" s="123">
        <v>2015</v>
      </c>
      <c r="B502" s="124">
        <v>60</v>
      </c>
      <c r="C502" s="123" t="s">
        <v>1512</v>
      </c>
      <c r="D502" s="123" t="s">
        <v>349</v>
      </c>
      <c r="E502" s="123">
        <v>31408</v>
      </c>
      <c r="F502" s="123">
        <v>35</v>
      </c>
      <c r="G502" s="123">
        <v>32211031408</v>
      </c>
      <c r="H502" s="125" t="s">
        <v>387</v>
      </c>
      <c r="I502" s="123" t="s">
        <v>364</v>
      </c>
      <c r="J502" s="123" t="s">
        <v>1529</v>
      </c>
      <c r="K502" s="123">
        <v>34</v>
      </c>
      <c r="L502" s="126">
        <f t="shared" si="17"/>
        <v>0.97142857142857142</v>
      </c>
      <c r="M502" s="123" t="s">
        <v>1530</v>
      </c>
      <c r="N502" s="123">
        <v>32</v>
      </c>
      <c r="O502" s="123">
        <f t="shared" si="16"/>
        <v>3</v>
      </c>
      <c r="P502" s="127" t="s">
        <v>338</v>
      </c>
    </row>
    <row r="503" spans="1:16" s="123" customFormat="1" x14ac:dyDescent="0.25">
      <c r="A503" s="123">
        <v>2016</v>
      </c>
      <c r="B503" s="124">
        <v>60</v>
      </c>
      <c r="C503" s="123" t="s">
        <v>1512</v>
      </c>
      <c r="D503" s="123" t="s">
        <v>349</v>
      </c>
      <c r="E503" s="123">
        <v>31408</v>
      </c>
      <c r="F503" s="123">
        <v>35</v>
      </c>
      <c r="G503" s="123">
        <v>32211031408</v>
      </c>
      <c r="H503" s="125" t="s">
        <v>387</v>
      </c>
      <c r="I503" s="123" t="s">
        <v>364</v>
      </c>
      <c r="J503" s="123" t="s">
        <v>1531</v>
      </c>
      <c r="K503" s="123">
        <v>28</v>
      </c>
      <c r="L503" s="126">
        <f t="shared" si="17"/>
        <v>0.8</v>
      </c>
      <c r="M503" s="123" t="s">
        <v>1532</v>
      </c>
      <c r="N503" s="123">
        <v>34</v>
      </c>
      <c r="O503" s="123">
        <f t="shared" si="16"/>
        <v>1</v>
      </c>
      <c r="P503" s="127" t="s">
        <v>338</v>
      </c>
    </row>
    <row r="504" spans="1:16" s="123" customFormat="1" x14ac:dyDescent="0.25">
      <c r="A504" s="123">
        <v>2014</v>
      </c>
      <c r="B504" s="124">
        <v>60</v>
      </c>
      <c r="C504" s="123" t="s">
        <v>1512</v>
      </c>
      <c r="D504" s="123" t="s">
        <v>349</v>
      </c>
      <c r="E504" s="123">
        <v>32408</v>
      </c>
      <c r="F504" s="123">
        <v>35</v>
      </c>
      <c r="G504" s="123">
        <v>32211032408</v>
      </c>
      <c r="H504" s="125" t="s">
        <v>558</v>
      </c>
      <c r="I504" s="123" t="s">
        <v>350</v>
      </c>
      <c r="J504" s="123" t="s">
        <v>1533</v>
      </c>
      <c r="K504" s="123">
        <v>25</v>
      </c>
      <c r="L504" s="126">
        <f t="shared" si="17"/>
        <v>0.7142857142857143</v>
      </c>
      <c r="M504" s="123" t="s">
        <v>1534</v>
      </c>
      <c r="N504" s="123">
        <v>29</v>
      </c>
      <c r="O504" s="123">
        <f t="shared" si="16"/>
        <v>6</v>
      </c>
      <c r="P504" s="127" t="s">
        <v>338</v>
      </c>
    </row>
    <row r="505" spans="1:16" s="123" customFormat="1" x14ac:dyDescent="0.25">
      <c r="A505" s="123">
        <v>2015</v>
      </c>
      <c r="B505" s="124">
        <v>60</v>
      </c>
      <c r="C505" s="123" t="s">
        <v>1512</v>
      </c>
      <c r="D505" s="123" t="s">
        <v>349</v>
      </c>
      <c r="E505" s="123">
        <v>32408</v>
      </c>
      <c r="F505" s="123">
        <v>35</v>
      </c>
      <c r="G505" s="123">
        <v>32211032408</v>
      </c>
      <c r="H505" s="125" t="s">
        <v>558</v>
      </c>
      <c r="I505" s="123" t="s">
        <v>350</v>
      </c>
      <c r="J505" s="123" t="s">
        <v>1535</v>
      </c>
      <c r="K505" s="123">
        <v>27</v>
      </c>
      <c r="L505" s="126">
        <f t="shared" si="17"/>
        <v>0.77142857142857146</v>
      </c>
      <c r="M505" s="123" t="s">
        <v>1536</v>
      </c>
      <c r="N505" s="123">
        <v>31</v>
      </c>
      <c r="O505" s="123">
        <f t="shared" si="16"/>
        <v>4</v>
      </c>
      <c r="P505" s="127" t="s">
        <v>338</v>
      </c>
    </row>
    <row r="506" spans="1:16" s="123" customFormat="1" x14ac:dyDescent="0.25">
      <c r="A506" s="123">
        <v>2016</v>
      </c>
      <c r="B506" s="124">
        <v>60</v>
      </c>
      <c r="C506" s="123" t="s">
        <v>1512</v>
      </c>
      <c r="D506" s="123" t="s">
        <v>349</v>
      </c>
      <c r="E506" s="123">
        <v>32408</v>
      </c>
      <c r="F506" s="123">
        <v>35</v>
      </c>
      <c r="G506" s="123">
        <v>32211032408</v>
      </c>
      <c r="H506" s="125" t="s">
        <v>558</v>
      </c>
      <c r="I506" s="123" t="s">
        <v>350</v>
      </c>
      <c r="J506" s="123" t="s">
        <v>1537</v>
      </c>
      <c r="K506" s="123">
        <v>45</v>
      </c>
      <c r="L506" s="126">
        <f t="shared" si="17"/>
        <v>1.2857142857142858</v>
      </c>
      <c r="M506" s="123" t="s">
        <v>1538</v>
      </c>
      <c r="N506" s="123">
        <v>31</v>
      </c>
      <c r="O506" s="123">
        <f t="shared" si="16"/>
        <v>4</v>
      </c>
      <c r="P506" s="127" t="s">
        <v>338</v>
      </c>
    </row>
    <row r="507" spans="1:16" s="123" customFormat="1" x14ac:dyDescent="0.25">
      <c r="A507" s="123">
        <v>2014</v>
      </c>
      <c r="B507" s="124">
        <v>60</v>
      </c>
      <c r="C507" s="123" t="s">
        <v>87</v>
      </c>
      <c r="D507" s="123" t="s">
        <v>333</v>
      </c>
      <c r="E507" s="123">
        <v>25007</v>
      </c>
      <c r="F507" s="123">
        <v>30</v>
      </c>
      <c r="G507" s="123">
        <v>23810025007</v>
      </c>
      <c r="H507" s="125" t="s">
        <v>580</v>
      </c>
      <c r="I507" s="123" t="s">
        <v>581</v>
      </c>
      <c r="J507" s="123" t="s">
        <v>1539</v>
      </c>
      <c r="K507" s="123">
        <v>31</v>
      </c>
      <c r="L507" s="126">
        <f t="shared" si="17"/>
        <v>1.0333333333333334</v>
      </c>
      <c r="M507" s="123" t="s">
        <v>1540</v>
      </c>
      <c r="N507" s="123" t="s">
        <v>369</v>
      </c>
      <c r="O507" s="123" t="str">
        <f t="shared" si="16"/>
        <v>-</v>
      </c>
      <c r="P507" s="127" t="s">
        <v>338</v>
      </c>
    </row>
    <row r="508" spans="1:16" s="123" customFormat="1" x14ac:dyDescent="0.25">
      <c r="A508" s="123">
        <v>2015</v>
      </c>
      <c r="B508" s="124">
        <v>60</v>
      </c>
      <c r="C508" s="123" t="s">
        <v>87</v>
      </c>
      <c r="D508" s="123" t="s">
        <v>333</v>
      </c>
      <c r="E508" s="123">
        <v>25007</v>
      </c>
      <c r="F508" s="123">
        <v>30</v>
      </c>
      <c r="G508" s="123">
        <v>23810025007</v>
      </c>
      <c r="H508" s="125" t="s">
        <v>580</v>
      </c>
      <c r="I508" s="123" t="s">
        <v>581</v>
      </c>
      <c r="J508" s="123" t="s">
        <v>1541</v>
      </c>
      <c r="K508" s="123">
        <v>34</v>
      </c>
      <c r="L508" s="126">
        <f t="shared" si="17"/>
        <v>1.1333333333333333</v>
      </c>
      <c r="M508" s="123" t="s">
        <v>1542</v>
      </c>
      <c r="N508" s="123" t="s">
        <v>369</v>
      </c>
      <c r="O508" s="123" t="str">
        <f t="shared" si="16"/>
        <v>-</v>
      </c>
      <c r="P508" s="127" t="s">
        <v>338</v>
      </c>
    </row>
    <row r="509" spans="1:16" s="123" customFormat="1" x14ac:dyDescent="0.25">
      <c r="A509" s="123">
        <v>2016</v>
      </c>
      <c r="B509" s="124">
        <v>60</v>
      </c>
      <c r="C509" s="123" t="s">
        <v>87</v>
      </c>
      <c r="D509" s="123" t="s">
        <v>333</v>
      </c>
      <c r="E509" s="123">
        <v>25007</v>
      </c>
      <c r="F509" s="123">
        <v>30</v>
      </c>
      <c r="G509" s="123">
        <v>23810025007</v>
      </c>
      <c r="H509" s="125" t="s">
        <v>580</v>
      </c>
      <c r="I509" s="123" t="s">
        <v>581</v>
      </c>
      <c r="J509" s="123" t="s">
        <v>1543</v>
      </c>
      <c r="K509" s="123">
        <v>49</v>
      </c>
      <c r="L509" s="126">
        <f t="shared" si="17"/>
        <v>1.6333333333333333</v>
      </c>
      <c r="M509" s="123" t="s">
        <v>1544</v>
      </c>
      <c r="N509" s="123">
        <v>30</v>
      </c>
      <c r="O509" s="123">
        <f t="shared" si="16"/>
        <v>0</v>
      </c>
      <c r="P509" s="127" t="s">
        <v>338</v>
      </c>
    </row>
    <row r="510" spans="1:16" s="123" customFormat="1" x14ac:dyDescent="0.25">
      <c r="A510" s="123">
        <v>2014</v>
      </c>
      <c r="B510" s="124">
        <v>60</v>
      </c>
      <c r="C510" s="123" t="s">
        <v>87</v>
      </c>
      <c r="D510" s="123" t="s">
        <v>333</v>
      </c>
      <c r="E510" s="123">
        <v>25106</v>
      </c>
      <c r="F510" s="123">
        <v>15</v>
      </c>
      <c r="G510" s="123">
        <v>23810025106</v>
      </c>
      <c r="H510" s="125" t="s">
        <v>588</v>
      </c>
      <c r="I510" s="123" t="s">
        <v>589</v>
      </c>
      <c r="J510" s="123" t="s">
        <v>1545</v>
      </c>
      <c r="K510" s="123">
        <v>20</v>
      </c>
      <c r="L510" s="126">
        <f t="shared" si="17"/>
        <v>1.3333333333333333</v>
      </c>
      <c r="M510" s="123" t="s">
        <v>1546</v>
      </c>
      <c r="N510" s="123" t="s">
        <v>369</v>
      </c>
      <c r="O510" s="123" t="str">
        <f t="shared" si="16"/>
        <v>-</v>
      </c>
      <c r="P510" s="127" t="s">
        <v>338</v>
      </c>
    </row>
    <row r="511" spans="1:16" s="123" customFormat="1" x14ac:dyDescent="0.25">
      <c r="A511" s="123">
        <v>2015</v>
      </c>
      <c r="B511" s="124">
        <v>60</v>
      </c>
      <c r="C511" s="123" t="s">
        <v>87</v>
      </c>
      <c r="D511" s="123" t="s">
        <v>333</v>
      </c>
      <c r="E511" s="123">
        <v>25106</v>
      </c>
      <c r="F511" s="123">
        <v>15</v>
      </c>
      <c r="G511" s="123">
        <v>23810025106</v>
      </c>
      <c r="H511" s="125" t="s">
        <v>588</v>
      </c>
      <c r="I511" s="123" t="s">
        <v>589</v>
      </c>
      <c r="J511" s="123" t="s">
        <v>1547</v>
      </c>
      <c r="K511" s="123">
        <v>15</v>
      </c>
      <c r="L511" s="126">
        <f t="shared" si="17"/>
        <v>1</v>
      </c>
      <c r="M511" s="123" t="s">
        <v>1548</v>
      </c>
      <c r="N511" s="123" t="s">
        <v>369</v>
      </c>
      <c r="O511" s="123" t="str">
        <f t="shared" si="16"/>
        <v>-</v>
      </c>
      <c r="P511" s="127" t="s">
        <v>338</v>
      </c>
    </row>
    <row r="512" spans="1:16" s="123" customFormat="1" x14ac:dyDescent="0.25">
      <c r="A512" s="123">
        <v>2016</v>
      </c>
      <c r="B512" s="124">
        <v>60</v>
      </c>
      <c r="C512" s="123" t="s">
        <v>87</v>
      </c>
      <c r="D512" s="123" t="s">
        <v>333</v>
      </c>
      <c r="E512" s="123">
        <v>25106</v>
      </c>
      <c r="F512" s="123">
        <v>15</v>
      </c>
      <c r="G512" s="123">
        <v>23810025106</v>
      </c>
      <c r="H512" s="125" t="s">
        <v>588</v>
      </c>
      <c r="I512" s="123" t="s">
        <v>589</v>
      </c>
      <c r="J512" s="123" t="s">
        <v>1549</v>
      </c>
      <c r="K512" s="123">
        <v>10</v>
      </c>
      <c r="L512" s="126">
        <f t="shared" si="17"/>
        <v>0.66666666666666663</v>
      </c>
      <c r="M512" s="123" t="s">
        <v>1550</v>
      </c>
      <c r="N512" s="123">
        <v>15</v>
      </c>
      <c r="O512" s="123">
        <f t="shared" si="16"/>
        <v>0</v>
      </c>
      <c r="P512" s="127" t="s">
        <v>338</v>
      </c>
    </row>
    <row r="513" spans="1:16" s="123" customFormat="1" x14ac:dyDescent="0.25">
      <c r="A513" s="123">
        <v>2014</v>
      </c>
      <c r="B513" s="124">
        <v>60</v>
      </c>
      <c r="C513" s="123" t="s">
        <v>87</v>
      </c>
      <c r="D513" s="123" t="s">
        <v>333</v>
      </c>
      <c r="E513" s="123">
        <v>25218</v>
      </c>
      <c r="F513" s="123">
        <v>40</v>
      </c>
      <c r="G513" s="123">
        <v>23810025218</v>
      </c>
      <c r="H513" s="125" t="s">
        <v>490</v>
      </c>
      <c r="I513" s="123" t="s">
        <v>491</v>
      </c>
      <c r="J513" s="123" t="s">
        <v>1551</v>
      </c>
      <c r="K513" s="123">
        <v>81</v>
      </c>
      <c r="L513" s="126">
        <f t="shared" si="17"/>
        <v>2.0249999999999999</v>
      </c>
      <c r="M513" s="123" t="s">
        <v>1552</v>
      </c>
      <c r="N513" s="123" t="s">
        <v>369</v>
      </c>
      <c r="O513" s="123" t="str">
        <f t="shared" si="16"/>
        <v>-</v>
      </c>
      <c r="P513" s="127" t="s">
        <v>338</v>
      </c>
    </row>
    <row r="514" spans="1:16" s="123" customFormat="1" x14ac:dyDescent="0.25">
      <c r="A514" s="123">
        <v>2015</v>
      </c>
      <c r="B514" s="124">
        <v>60</v>
      </c>
      <c r="C514" s="123" t="s">
        <v>87</v>
      </c>
      <c r="D514" s="123" t="s">
        <v>333</v>
      </c>
      <c r="E514" s="123">
        <v>25218</v>
      </c>
      <c r="F514" s="123">
        <v>40</v>
      </c>
      <c r="G514" s="123">
        <v>23810025218</v>
      </c>
      <c r="H514" s="125" t="s">
        <v>490</v>
      </c>
      <c r="I514" s="123" t="s">
        <v>491</v>
      </c>
      <c r="J514" s="123" t="s">
        <v>1553</v>
      </c>
      <c r="K514" s="123">
        <v>83</v>
      </c>
      <c r="L514" s="126">
        <f t="shared" si="17"/>
        <v>2.0750000000000002</v>
      </c>
      <c r="M514" s="123" t="s">
        <v>1554</v>
      </c>
      <c r="N514" s="123" t="s">
        <v>369</v>
      </c>
      <c r="O514" s="123" t="str">
        <f t="shared" si="16"/>
        <v>-</v>
      </c>
      <c r="P514" s="127" t="s">
        <v>338</v>
      </c>
    </row>
    <row r="515" spans="1:16" s="123" customFormat="1" x14ac:dyDescent="0.25">
      <c r="A515" s="123">
        <v>2016</v>
      </c>
      <c r="B515" s="124">
        <v>60</v>
      </c>
      <c r="C515" s="123" t="s">
        <v>87</v>
      </c>
      <c r="D515" s="123" t="s">
        <v>333</v>
      </c>
      <c r="E515" s="123">
        <v>25218</v>
      </c>
      <c r="F515" s="123">
        <v>45</v>
      </c>
      <c r="G515" s="123">
        <v>23810025218</v>
      </c>
      <c r="H515" s="125" t="s">
        <v>490</v>
      </c>
      <c r="I515" s="123" t="s">
        <v>491</v>
      </c>
      <c r="J515" s="123" t="s">
        <v>1555</v>
      </c>
      <c r="K515" s="123">
        <v>67</v>
      </c>
      <c r="L515" s="126">
        <f t="shared" si="17"/>
        <v>1.4888888888888889</v>
      </c>
      <c r="M515" s="123" t="s">
        <v>1556</v>
      </c>
      <c r="N515" s="123">
        <v>43</v>
      </c>
      <c r="O515" s="123">
        <f t="shared" ref="O515:O578" si="18">IFERROR(F515-N515,"-")</f>
        <v>2</v>
      </c>
      <c r="P515" s="127" t="s">
        <v>338</v>
      </c>
    </row>
    <row r="516" spans="1:16" s="123" customFormat="1" x14ac:dyDescent="0.25">
      <c r="A516" s="123">
        <v>2014</v>
      </c>
      <c r="B516" s="124">
        <v>60</v>
      </c>
      <c r="C516" s="123" t="s">
        <v>87</v>
      </c>
      <c r="D516" s="123" t="s">
        <v>333</v>
      </c>
      <c r="E516" s="123">
        <v>25510</v>
      </c>
      <c r="F516" s="123">
        <v>45</v>
      </c>
      <c r="G516" s="123">
        <v>23810025510</v>
      </c>
      <c r="H516" s="125" t="s">
        <v>596</v>
      </c>
      <c r="I516" s="123" t="s">
        <v>597</v>
      </c>
      <c r="J516" s="123" t="s">
        <v>1557</v>
      </c>
      <c r="K516" s="123">
        <v>53</v>
      </c>
      <c r="L516" s="126">
        <f t="shared" si="17"/>
        <v>1.1777777777777778</v>
      </c>
      <c r="M516" s="123" t="s">
        <v>1558</v>
      </c>
      <c r="N516" s="123" t="s">
        <v>369</v>
      </c>
      <c r="O516" s="123" t="str">
        <f t="shared" si="18"/>
        <v>-</v>
      </c>
      <c r="P516" s="127" t="s">
        <v>338</v>
      </c>
    </row>
    <row r="517" spans="1:16" s="123" customFormat="1" x14ac:dyDescent="0.25">
      <c r="A517" s="123">
        <v>2015</v>
      </c>
      <c r="B517" s="124">
        <v>60</v>
      </c>
      <c r="C517" s="123" t="s">
        <v>87</v>
      </c>
      <c r="D517" s="123" t="s">
        <v>333</v>
      </c>
      <c r="E517" s="123">
        <v>25510</v>
      </c>
      <c r="F517" s="123">
        <v>45</v>
      </c>
      <c r="G517" s="123">
        <v>23810025510</v>
      </c>
      <c r="H517" s="125" t="s">
        <v>596</v>
      </c>
      <c r="I517" s="123" t="s">
        <v>597</v>
      </c>
      <c r="J517" s="123" t="s">
        <v>1559</v>
      </c>
      <c r="K517" s="123">
        <v>58</v>
      </c>
      <c r="L517" s="126">
        <f t="shared" si="17"/>
        <v>1.288888888888889</v>
      </c>
      <c r="M517" s="123" t="s">
        <v>1560</v>
      </c>
      <c r="N517" s="123" t="s">
        <v>369</v>
      </c>
      <c r="O517" s="123" t="str">
        <f t="shared" si="18"/>
        <v>-</v>
      </c>
      <c r="P517" s="127" t="s">
        <v>338</v>
      </c>
    </row>
    <row r="518" spans="1:16" s="123" customFormat="1" x14ac:dyDescent="0.25">
      <c r="A518" s="123">
        <v>2016</v>
      </c>
      <c r="B518" s="124">
        <v>60</v>
      </c>
      <c r="C518" s="123" t="s">
        <v>87</v>
      </c>
      <c r="D518" s="123" t="s">
        <v>333</v>
      </c>
      <c r="E518" s="123">
        <v>25510</v>
      </c>
      <c r="F518" s="123">
        <v>45</v>
      </c>
      <c r="G518" s="123">
        <v>23810025510</v>
      </c>
      <c r="H518" s="125" t="s">
        <v>596</v>
      </c>
      <c r="I518" s="123" t="s">
        <v>597</v>
      </c>
      <c r="J518" s="123" t="s">
        <v>1561</v>
      </c>
      <c r="K518" s="123">
        <v>49</v>
      </c>
      <c r="L518" s="126">
        <f t="shared" si="17"/>
        <v>1.0888888888888888</v>
      </c>
      <c r="M518" s="123" t="s">
        <v>1562</v>
      </c>
      <c r="N518" s="123">
        <v>43</v>
      </c>
      <c r="O518" s="123">
        <f t="shared" si="18"/>
        <v>2</v>
      </c>
      <c r="P518" s="127" t="s">
        <v>338</v>
      </c>
    </row>
    <row r="519" spans="1:16" s="123" customFormat="1" x14ac:dyDescent="0.25">
      <c r="A519" s="123">
        <v>2014</v>
      </c>
      <c r="B519" s="124">
        <v>60</v>
      </c>
      <c r="C519" s="123" t="s">
        <v>87</v>
      </c>
      <c r="D519" s="123" t="s">
        <v>349</v>
      </c>
      <c r="E519" s="123">
        <v>20111</v>
      </c>
      <c r="F519" s="123">
        <v>15</v>
      </c>
      <c r="G519" s="123">
        <v>32211020111</v>
      </c>
      <c r="H519" s="125" t="s">
        <v>693</v>
      </c>
      <c r="I519" s="123" t="s">
        <v>694</v>
      </c>
      <c r="J519" s="123" t="s">
        <v>1563</v>
      </c>
      <c r="K519" s="123">
        <v>14</v>
      </c>
      <c r="L519" s="126">
        <f t="shared" si="17"/>
        <v>0.93333333333333335</v>
      </c>
      <c r="M519" s="123" t="s">
        <v>1564</v>
      </c>
      <c r="N519" s="123">
        <v>15</v>
      </c>
      <c r="O519" s="123">
        <f t="shared" si="18"/>
        <v>0</v>
      </c>
      <c r="P519" s="127" t="s">
        <v>338</v>
      </c>
    </row>
    <row r="520" spans="1:16" s="123" customFormat="1" x14ac:dyDescent="0.25">
      <c r="A520" s="123">
        <v>2015</v>
      </c>
      <c r="B520" s="124">
        <v>60</v>
      </c>
      <c r="C520" s="123" t="s">
        <v>87</v>
      </c>
      <c r="D520" s="123" t="s">
        <v>349</v>
      </c>
      <c r="E520" s="123">
        <v>20111</v>
      </c>
      <c r="F520" s="123">
        <v>15</v>
      </c>
      <c r="G520" s="123">
        <v>32211020111</v>
      </c>
      <c r="H520" s="125" t="s">
        <v>693</v>
      </c>
      <c r="I520" s="123" t="s">
        <v>694</v>
      </c>
      <c r="J520" s="123" t="s">
        <v>1565</v>
      </c>
      <c r="K520" s="123">
        <v>12</v>
      </c>
      <c r="L520" s="126">
        <f t="shared" si="17"/>
        <v>0.8</v>
      </c>
      <c r="M520" s="123" t="s">
        <v>1566</v>
      </c>
      <c r="N520" s="123">
        <v>12</v>
      </c>
      <c r="O520" s="123">
        <f t="shared" si="18"/>
        <v>3</v>
      </c>
      <c r="P520" s="127" t="s">
        <v>338</v>
      </c>
    </row>
    <row r="521" spans="1:16" s="123" customFormat="1" x14ac:dyDescent="0.25">
      <c r="A521" s="123">
        <v>2016</v>
      </c>
      <c r="B521" s="124">
        <v>60</v>
      </c>
      <c r="C521" s="123" t="s">
        <v>87</v>
      </c>
      <c r="D521" s="123" t="s">
        <v>349</v>
      </c>
      <c r="E521" s="123">
        <v>20111</v>
      </c>
      <c r="F521" s="123">
        <v>15</v>
      </c>
      <c r="G521" s="123">
        <v>32211020111</v>
      </c>
      <c r="H521" s="125" t="s">
        <v>693</v>
      </c>
      <c r="I521" s="123" t="s">
        <v>694</v>
      </c>
      <c r="J521" s="123" t="s">
        <v>1567</v>
      </c>
      <c r="K521" s="123">
        <v>11</v>
      </c>
      <c r="L521" s="126">
        <f t="shared" si="17"/>
        <v>0.73333333333333328</v>
      </c>
      <c r="M521" s="123" t="s">
        <v>1568</v>
      </c>
      <c r="N521" s="123">
        <v>14</v>
      </c>
      <c r="O521" s="123">
        <f t="shared" si="18"/>
        <v>1</v>
      </c>
      <c r="P521" s="127" t="s">
        <v>338</v>
      </c>
    </row>
    <row r="522" spans="1:16" s="123" customFormat="1" x14ac:dyDescent="0.25">
      <c r="A522" s="123">
        <v>2014</v>
      </c>
      <c r="B522" s="124">
        <v>60</v>
      </c>
      <c r="C522" s="123" t="s">
        <v>87</v>
      </c>
      <c r="D522" s="123" t="s">
        <v>349</v>
      </c>
      <c r="E522" s="123">
        <v>25007</v>
      </c>
      <c r="F522" s="123">
        <v>15</v>
      </c>
      <c r="G522" s="123">
        <v>32211025007</v>
      </c>
      <c r="H522" s="125" t="s">
        <v>523</v>
      </c>
      <c r="I522" s="123" t="s">
        <v>524</v>
      </c>
      <c r="J522" s="123" t="s">
        <v>1569</v>
      </c>
      <c r="K522" s="123">
        <v>11</v>
      </c>
      <c r="L522" s="126">
        <f t="shared" si="17"/>
        <v>0.73333333333333328</v>
      </c>
      <c r="M522" s="123" t="s">
        <v>1570</v>
      </c>
      <c r="N522" s="123">
        <v>13</v>
      </c>
      <c r="O522" s="123">
        <f t="shared" si="18"/>
        <v>2</v>
      </c>
      <c r="P522" s="127" t="s">
        <v>338</v>
      </c>
    </row>
    <row r="523" spans="1:16" s="123" customFormat="1" x14ac:dyDescent="0.25">
      <c r="A523" s="123">
        <v>2015</v>
      </c>
      <c r="B523" s="124">
        <v>60</v>
      </c>
      <c r="C523" s="123" t="s">
        <v>87</v>
      </c>
      <c r="D523" s="123" t="s">
        <v>349</v>
      </c>
      <c r="E523" s="123">
        <v>25007</v>
      </c>
      <c r="F523" s="123">
        <v>15</v>
      </c>
      <c r="G523" s="123">
        <v>32211025007</v>
      </c>
      <c r="H523" s="125" t="s">
        <v>523</v>
      </c>
      <c r="I523" s="123" t="s">
        <v>524</v>
      </c>
      <c r="J523" s="123" t="s">
        <v>1571</v>
      </c>
      <c r="K523" s="123">
        <v>14</v>
      </c>
      <c r="L523" s="126">
        <f t="shared" si="17"/>
        <v>0.93333333333333335</v>
      </c>
      <c r="M523" s="123" t="s">
        <v>1572</v>
      </c>
      <c r="N523" s="123">
        <v>12</v>
      </c>
      <c r="O523" s="123">
        <f t="shared" si="18"/>
        <v>3</v>
      </c>
      <c r="P523" s="127" t="s">
        <v>338</v>
      </c>
    </row>
    <row r="524" spans="1:16" s="123" customFormat="1" x14ac:dyDescent="0.25">
      <c r="A524" s="123">
        <v>2016</v>
      </c>
      <c r="B524" s="124">
        <v>60</v>
      </c>
      <c r="C524" s="123" t="s">
        <v>87</v>
      </c>
      <c r="D524" s="123" t="s">
        <v>349</v>
      </c>
      <c r="E524" s="123">
        <v>25007</v>
      </c>
      <c r="F524" s="123">
        <v>15</v>
      </c>
      <c r="G524" s="123">
        <v>32211025007</v>
      </c>
      <c r="H524" s="125" t="s">
        <v>523</v>
      </c>
      <c r="I524" s="123" t="s">
        <v>524</v>
      </c>
      <c r="J524" s="123" t="s">
        <v>1573</v>
      </c>
      <c r="K524" s="123">
        <v>9</v>
      </c>
      <c r="L524" s="126">
        <f t="shared" si="17"/>
        <v>0.6</v>
      </c>
      <c r="M524" s="123" t="s">
        <v>1574</v>
      </c>
      <c r="N524" s="123">
        <v>12</v>
      </c>
      <c r="O524" s="123">
        <f t="shared" si="18"/>
        <v>3</v>
      </c>
      <c r="P524" s="127" t="s">
        <v>338</v>
      </c>
    </row>
    <row r="525" spans="1:16" s="123" customFormat="1" x14ac:dyDescent="0.25">
      <c r="A525" s="123">
        <v>2014</v>
      </c>
      <c r="B525" s="124">
        <v>60</v>
      </c>
      <c r="C525" s="123" t="s">
        <v>168</v>
      </c>
      <c r="D525" s="123" t="s">
        <v>333</v>
      </c>
      <c r="E525" s="123">
        <v>22703</v>
      </c>
      <c r="F525" s="123">
        <v>15</v>
      </c>
      <c r="G525" s="123">
        <v>23810022703</v>
      </c>
      <c r="H525" s="125" t="s">
        <v>1428</v>
      </c>
      <c r="I525" s="123" t="s">
        <v>1429</v>
      </c>
      <c r="J525" s="123" t="s">
        <v>1575</v>
      </c>
      <c r="K525" s="123">
        <v>32</v>
      </c>
      <c r="L525" s="126">
        <f t="shared" si="17"/>
        <v>2.1333333333333333</v>
      </c>
      <c r="M525" s="123" t="s">
        <v>1576</v>
      </c>
      <c r="N525" s="123">
        <v>14</v>
      </c>
      <c r="O525" s="123">
        <f t="shared" si="18"/>
        <v>1</v>
      </c>
      <c r="P525" s="127" t="s">
        <v>338</v>
      </c>
    </row>
    <row r="526" spans="1:16" s="123" customFormat="1" x14ac:dyDescent="0.25">
      <c r="A526" s="123">
        <v>2015</v>
      </c>
      <c r="B526" s="124">
        <v>60</v>
      </c>
      <c r="C526" s="123" t="s">
        <v>168</v>
      </c>
      <c r="D526" s="123" t="s">
        <v>333</v>
      </c>
      <c r="E526" s="123">
        <v>22703</v>
      </c>
      <c r="F526" s="123">
        <v>15</v>
      </c>
      <c r="G526" s="123">
        <v>23810022703</v>
      </c>
      <c r="H526" s="125" t="s">
        <v>1428</v>
      </c>
      <c r="I526" s="123" t="s">
        <v>1429</v>
      </c>
      <c r="J526" s="123" t="s">
        <v>1577</v>
      </c>
      <c r="K526" s="123">
        <v>20</v>
      </c>
      <c r="L526" s="126">
        <f t="shared" si="17"/>
        <v>1.3333333333333333</v>
      </c>
      <c r="M526" s="123" t="s">
        <v>1578</v>
      </c>
      <c r="N526" s="123">
        <v>14</v>
      </c>
      <c r="O526" s="123">
        <f t="shared" si="18"/>
        <v>1</v>
      </c>
      <c r="P526" s="127" t="s">
        <v>338</v>
      </c>
    </row>
    <row r="527" spans="1:16" s="123" customFormat="1" x14ac:dyDescent="0.25">
      <c r="A527" s="123">
        <v>2016</v>
      </c>
      <c r="B527" s="124">
        <v>60</v>
      </c>
      <c r="C527" s="123" t="s">
        <v>168</v>
      </c>
      <c r="D527" s="123" t="s">
        <v>333</v>
      </c>
      <c r="E527" s="123">
        <v>22703</v>
      </c>
      <c r="F527" s="123">
        <v>15</v>
      </c>
      <c r="G527" s="123">
        <v>23810022703</v>
      </c>
      <c r="H527" s="125" t="s">
        <v>1428</v>
      </c>
      <c r="I527" s="123" t="s">
        <v>1429</v>
      </c>
      <c r="J527" s="123" t="s">
        <v>1579</v>
      </c>
      <c r="K527" s="123">
        <v>25</v>
      </c>
      <c r="L527" s="126">
        <f t="shared" si="17"/>
        <v>1.6666666666666667</v>
      </c>
      <c r="M527" s="123" t="s">
        <v>1580</v>
      </c>
      <c r="N527" s="123">
        <v>13</v>
      </c>
      <c r="O527" s="123">
        <f t="shared" si="18"/>
        <v>2</v>
      </c>
      <c r="P527" s="127" t="s">
        <v>338</v>
      </c>
    </row>
    <row r="528" spans="1:16" s="123" customFormat="1" x14ac:dyDescent="0.25">
      <c r="A528" s="123">
        <v>2014</v>
      </c>
      <c r="B528" s="124">
        <v>60</v>
      </c>
      <c r="C528" s="123" t="s">
        <v>168</v>
      </c>
      <c r="D528" s="123" t="s">
        <v>333</v>
      </c>
      <c r="E528" s="123">
        <v>23006</v>
      </c>
      <c r="F528" s="123">
        <v>30</v>
      </c>
      <c r="G528" s="123">
        <v>23810023006</v>
      </c>
      <c r="H528" s="125" t="s">
        <v>775</v>
      </c>
      <c r="I528" s="123" t="s">
        <v>776</v>
      </c>
      <c r="J528" s="123" t="s">
        <v>1581</v>
      </c>
      <c r="K528" s="123">
        <v>30</v>
      </c>
      <c r="L528" s="126">
        <f t="shared" si="17"/>
        <v>1</v>
      </c>
      <c r="M528" s="123" t="s">
        <v>1582</v>
      </c>
      <c r="N528" s="123" t="s">
        <v>369</v>
      </c>
      <c r="O528" s="123" t="str">
        <f t="shared" si="18"/>
        <v>-</v>
      </c>
      <c r="P528" s="127" t="s">
        <v>338</v>
      </c>
    </row>
    <row r="529" spans="1:16" s="123" customFormat="1" x14ac:dyDescent="0.25">
      <c r="A529" s="123">
        <v>2015</v>
      </c>
      <c r="B529" s="124">
        <v>60</v>
      </c>
      <c r="C529" s="123" t="s">
        <v>168</v>
      </c>
      <c r="D529" s="123" t="s">
        <v>333</v>
      </c>
      <c r="E529" s="123">
        <v>23006</v>
      </c>
      <c r="F529" s="123">
        <v>30</v>
      </c>
      <c r="G529" s="123">
        <v>23810023006</v>
      </c>
      <c r="H529" s="125" t="s">
        <v>775</v>
      </c>
      <c r="I529" s="123" t="s">
        <v>776</v>
      </c>
      <c r="J529" s="123" t="s">
        <v>1583</v>
      </c>
      <c r="K529" s="123">
        <v>26</v>
      </c>
      <c r="L529" s="126">
        <f t="shared" si="17"/>
        <v>0.8666666666666667</v>
      </c>
      <c r="M529" s="123" t="s">
        <v>1584</v>
      </c>
      <c r="N529" s="123" t="s">
        <v>369</v>
      </c>
      <c r="O529" s="123" t="str">
        <f t="shared" si="18"/>
        <v>-</v>
      </c>
      <c r="P529" s="127" t="s">
        <v>338</v>
      </c>
    </row>
    <row r="530" spans="1:16" s="123" customFormat="1" x14ac:dyDescent="0.25">
      <c r="A530" s="123">
        <v>2016</v>
      </c>
      <c r="B530" s="124">
        <v>60</v>
      </c>
      <c r="C530" s="123" t="s">
        <v>168</v>
      </c>
      <c r="D530" s="123" t="s">
        <v>333</v>
      </c>
      <c r="E530" s="123">
        <v>23006</v>
      </c>
      <c r="F530" s="123">
        <v>30</v>
      </c>
      <c r="G530" s="123">
        <v>23810023006</v>
      </c>
      <c r="H530" s="125" t="s">
        <v>775</v>
      </c>
      <c r="I530" s="123" t="s">
        <v>776</v>
      </c>
      <c r="J530" s="123" t="s">
        <v>1585</v>
      </c>
      <c r="K530" s="123">
        <v>27</v>
      </c>
      <c r="L530" s="126">
        <f t="shared" si="17"/>
        <v>0.9</v>
      </c>
      <c r="M530" s="123" t="s">
        <v>1586</v>
      </c>
      <c r="N530" s="123">
        <v>27</v>
      </c>
      <c r="O530" s="123">
        <f t="shared" si="18"/>
        <v>3</v>
      </c>
      <c r="P530" s="127" t="s">
        <v>338</v>
      </c>
    </row>
    <row r="531" spans="1:16" s="123" customFormat="1" x14ac:dyDescent="0.25">
      <c r="A531" s="123">
        <v>2014</v>
      </c>
      <c r="B531" s="124">
        <v>60</v>
      </c>
      <c r="C531" s="123" t="s">
        <v>168</v>
      </c>
      <c r="D531" s="123" t="s">
        <v>333</v>
      </c>
      <c r="E531" s="123">
        <v>23304</v>
      </c>
      <c r="F531" s="123">
        <v>15</v>
      </c>
      <c r="G531" s="123">
        <v>23810023304</v>
      </c>
      <c r="H531" s="125" t="s">
        <v>791</v>
      </c>
      <c r="I531" s="123" t="s">
        <v>792</v>
      </c>
      <c r="J531" s="123" t="s">
        <v>1587</v>
      </c>
      <c r="K531" s="123">
        <v>16</v>
      </c>
      <c r="L531" s="126">
        <f t="shared" si="17"/>
        <v>1.0666666666666667</v>
      </c>
      <c r="M531" s="123" t="s">
        <v>1588</v>
      </c>
      <c r="N531" s="123">
        <v>12</v>
      </c>
      <c r="O531" s="123">
        <f t="shared" si="18"/>
        <v>3</v>
      </c>
      <c r="P531" s="127" t="s">
        <v>338</v>
      </c>
    </row>
    <row r="532" spans="1:16" s="123" customFormat="1" x14ac:dyDescent="0.25">
      <c r="A532" s="123">
        <v>2015</v>
      </c>
      <c r="B532" s="124">
        <v>60</v>
      </c>
      <c r="C532" s="123" t="s">
        <v>168</v>
      </c>
      <c r="D532" s="123" t="s">
        <v>333</v>
      </c>
      <c r="E532" s="123">
        <v>23304</v>
      </c>
      <c r="F532" s="123">
        <v>15</v>
      </c>
      <c r="G532" s="123">
        <v>23810023304</v>
      </c>
      <c r="H532" s="125" t="s">
        <v>791</v>
      </c>
      <c r="I532" s="123" t="s">
        <v>792</v>
      </c>
      <c r="J532" s="123" t="s">
        <v>1589</v>
      </c>
      <c r="K532" s="123">
        <v>19</v>
      </c>
      <c r="L532" s="126">
        <f t="shared" si="17"/>
        <v>1.2666666666666666</v>
      </c>
      <c r="M532" s="123" t="s">
        <v>1590</v>
      </c>
      <c r="N532" s="123">
        <v>14</v>
      </c>
      <c r="O532" s="123">
        <f t="shared" si="18"/>
        <v>1</v>
      </c>
      <c r="P532" s="127" t="s">
        <v>338</v>
      </c>
    </row>
    <row r="533" spans="1:16" s="123" customFormat="1" x14ac:dyDescent="0.25">
      <c r="A533" s="123">
        <v>2016</v>
      </c>
      <c r="B533" s="124">
        <v>60</v>
      </c>
      <c r="C533" s="123" t="s">
        <v>168</v>
      </c>
      <c r="D533" s="123" t="s">
        <v>333</v>
      </c>
      <c r="E533" s="123">
        <v>23304</v>
      </c>
      <c r="F533" s="123">
        <v>15</v>
      </c>
      <c r="G533" s="123">
        <v>23810023304</v>
      </c>
      <c r="H533" s="125" t="s">
        <v>791</v>
      </c>
      <c r="I533" s="123" t="s">
        <v>792</v>
      </c>
      <c r="J533" s="123" t="s">
        <v>1591</v>
      </c>
      <c r="K533" s="123">
        <v>20</v>
      </c>
      <c r="L533" s="126">
        <f t="shared" si="17"/>
        <v>1.3333333333333333</v>
      </c>
      <c r="M533" s="123" t="s">
        <v>1592</v>
      </c>
      <c r="N533" s="123">
        <v>13</v>
      </c>
      <c r="O533" s="123">
        <f t="shared" si="18"/>
        <v>2</v>
      </c>
      <c r="P533" s="127" t="s">
        <v>338</v>
      </c>
    </row>
    <row r="534" spans="1:16" s="123" customFormat="1" x14ac:dyDescent="0.25">
      <c r="A534" s="123">
        <v>2014</v>
      </c>
      <c r="B534" s="124">
        <v>60</v>
      </c>
      <c r="C534" s="123" t="s">
        <v>168</v>
      </c>
      <c r="D534" s="123" t="s">
        <v>333</v>
      </c>
      <c r="E534" s="123">
        <v>23405</v>
      </c>
      <c r="F534" s="123">
        <v>30</v>
      </c>
      <c r="G534" s="123">
        <v>23810023405</v>
      </c>
      <c r="H534" s="125" t="s">
        <v>799</v>
      </c>
      <c r="I534" s="123" t="s">
        <v>800</v>
      </c>
      <c r="J534" s="123" t="s">
        <v>1593</v>
      </c>
      <c r="K534" s="123">
        <v>29</v>
      </c>
      <c r="L534" s="126">
        <f t="shared" si="17"/>
        <v>0.96666666666666667</v>
      </c>
      <c r="M534" s="123" t="s">
        <v>1594</v>
      </c>
      <c r="N534" s="123">
        <v>26</v>
      </c>
      <c r="O534" s="123">
        <f t="shared" si="18"/>
        <v>4</v>
      </c>
      <c r="P534" s="127" t="s">
        <v>338</v>
      </c>
    </row>
    <row r="535" spans="1:16" s="123" customFormat="1" x14ac:dyDescent="0.25">
      <c r="A535" s="123">
        <v>2015</v>
      </c>
      <c r="B535" s="124">
        <v>60</v>
      </c>
      <c r="C535" s="123" t="s">
        <v>168</v>
      </c>
      <c r="D535" s="123" t="s">
        <v>333</v>
      </c>
      <c r="E535" s="123">
        <v>23405</v>
      </c>
      <c r="F535" s="123">
        <v>30</v>
      </c>
      <c r="G535" s="123">
        <v>23810023405</v>
      </c>
      <c r="H535" s="125" t="s">
        <v>799</v>
      </c>
      <c r="I535" s="123" t="s">
        <v>800</v>
      </c>
      <c r="J535" s="123" t="s">
        <v>1595</v>
      </c>
      <c r="K535" s="123">
        <v>16</v>
      </c>
      <c r="L535" s="126">
        <f t="shared" si="17"/>
        <v>0.53333333333333333</v>
      </c>
      <c r="M535" s="123" t="s">
        <v>1596</v>
      </c>
      <c r="N535" s="123">
        <v>27</v>
      </c>
      <c r="O535" s="123">
        <f t="shared" si="18"/>
        <v>3</v>
      </c>
      <c r="P535" s="127" t="s">
        <v>338</v>
      </c>
    </row>
    <row r="536" spans="1:16" s="123" customFormat="1" x14ac:dyDescent="0.25">
      <c r="A536" s="123">
        <v>2016</v>
      </c>
      <c r="B536" s="124">
        <v>60</v>
      </c>
      <c r="C536" s="123" t="s">
        <v>168</v>
      </c>
      <c r="D536" s="123" t="s">
        <v>333</v>
      </c>
      <c r="E536" s="123">
        <v>23405</v>
      </c>
      <c r="F536" s="123">
        <v>30</v>
      </c>
      <c r="G536" s="123">
        <v>23810023405</v>
      </c>
      <c r="H536" s="125" t="s">
        <v>799</v>
      </c>
      <c r="I536" s="123" t="s">
        <v>800</v>
      </c>
      <c r="J536" s="123" t="s">
        <v>1597</v>
      </c>
      <c r="K536" s="123">
        <v>40</v>
      </c>
      <c r="L536" s="126">
        <f t="shared" si="17"/>
        <v>1.3333333333333333</v>
      </c>
      <c r="M536" s="123" t="s">
        <v>1598</v>
      </c>
      <c r="N536" s="123">
        <v>28</v>
      </c>
      <c r="O536" s="123">
        <f t="shared" si="18"/>
        <v>2</v>
      </c>
      <c r="P536" s="127" t="s">
        <v>338</v>
      </c>
    </row>
    <row r="537" spans="1:16" s="123" customFormat="1" x14ac:dyDescent="0.25">
      <c r="A537" s="123">
        <v>2014</v>
      </c>
      <c r="B537" s="124">
        <v>60</v>
      </c>
      <c r="C537" s="123" t="s">
        <v>168</v>
      </c>
      <c r="D537" s="123" t="s">
        <v>333</v>
      </c>
      <c r="E537" s="123">
        <v>25510</v>
      </c>
      <c r="F537" s="123">
        <v>15</v>
      </c>
      <c r="G537" s="123">
        <v>23810025510</v>
      </c>
      <c r="H537" s="125" t="s">
        <v>596</v>
      </c>
      <c r="I537" s="123" t="s">
        <v>597</v>
      </c>
      <c r="J537" s="123" t="s">
        <v>1599</v>
      </c>
      <c r="K537" s="123">
        <v>19</v>
      </c>
      <c r="L537" s="126">
        <f t="shared" si="17"/>
        <v>1.2666666666666666</v>
      </c>
      <c r="M537" s="123" t="s">
        <v>1600</v>
      </c>
      <c r="N537" s="123" t="s">
        <v>369</v>
      </c>
      <c r="O537" s="123" t="str">
        <f t="shared" si="18"/>
        <v>-</v>
      </c>
      <c r="P537" s="127" t="s">
        <v>338</v>
      </c>
    </row>
    <row r="538" spans="1:16" s="123" customFormat="1" x14ac:dyDescent="0.25">
      <c r="A538" s="123">
        <v>2015</v>
      </c>
      <c r="B538" s="124">
        <v>60</v>
      </c>
      <c r="C538" s="123" t="s">
        <v>168</v>
      </c>
      <c r="D538" s="123" t="s">
        <v>333</v>
      </c>
      <c r="E538" s="123">
        <v>25510</v>
      </c>
      <c r="F538" s="123">
        <v>15</v>
      </c>
      <c r="G538" s="123">
        <v>23810025510</v>
      </c>
      <c r="H538" s="125" t="s">
        <v>596</v>
      </c>
      <c r="I538" s="123" t="s">
        <v>597</v>
      </c>
      <c r="J538" s="123" t="s">
        <v>1601</v>
      </c>
      <c r="K538" s="123">
        <v>14</v>
      </c>
      <c r="L538" s="126">
        <f t="shared" si="17"/>
        <v>0.93333333333333335</v>
      </c>
      <c r="M538" s="123" t="s">
        <v>1602</v>
      </c>
      <c r="N538" s="123" t="s">
        <v>369</v>
      </c>
      <c r="O538" s="123" t="str">
        <f t="shared" si="18"/>
        <v>-</v>
      </c>
      <c r="P538" s="127" t="s">
        <v>338</v>
      </c>
    </row>
    <row r="539" spans="1:16" s="123" customFormat="1" x14ac:dyDescent="0.25">
      <c r="A539" s="123">
        <v>2016</v>
      </c>
      <c r="B539" s="124">
        <v>60</v>
      </c>
      <c r="C539" s="123" t="s">
        <v>168</v>
      </c>
      <c r="D539" s="123" t="s">
        <v>333</v>
      </c>
      <c r="E539" s="123">
        <v>25510</v>
      </c>
      <c r="F539" s="123">
        <v>15</v>
      </c>
      <c r="G539" s="123">
        <v>23810025510</v>
      </c>
      <c r="H539" s="125" t="s">
        <v>596</v>
      </c>
      <c r="I539" s="123" t="s">
        <v>597</v>
      </c>
      <c r="J539" s="123" t="s">
        <v>1603</v>
      </c>
      <c r="K539" s="123">
        <v>23</v>
      </c>
      <c r="L539" s="126">
        <f t="shared" si="17"/>
        <v>1.5333333333333334</v>
      </c>
      <c r="M539" s="123" t="s">
        <v>1604</v>
      </c>
      <c r="N539" s="123">
        <v>14</v>
      </c>
      <c r="O539" s="123">
        <f t="shared" si="18"/>
        <v>1</v>
      </c>
      <c r="P539" s="127" t="s">
        <v>338</v>
      </c>
    </row>
    <row r="540" spans="1:16" s="123" customFormat="1" x14ac:dyDescent="0.25">
      <c r="A540" s="123">
        <v>2014</v>
      </c>
      <c r="B540" s="124">
        <v>60</v>
      </c>
      <c r="C540" s="123" t="s">
        <v>168</v>
      </c>
      <c r="D540" s="123" t="s">
        <v>333</v>
      </c>
      <c r="E540" s="123">
        <v>31202</v>
      </c>
      <c r="F540" s="123">
        <v>35</v>
      </c>
      <c r="G540" s="123">
        <v>23810031202</v>
      </c>
      <c r="H540" s="125" t="s">
        <v>343</v>
      </c>
      <c r="I540" s="123" t="s">
        <v>344</v>
      </c>
      <c r="J540" s="123" t="s">
        <v>1605</v>
      </c>
      <c r="K540" s="123">
        <v>69</v>
      </c>
      <c r="L540" s="126">
        <f t="shared" si="17"/>
        <v>1.9714285714285715</v>
      </c>
      <c r="M540" s="123" t="s">
        <v>1606</v>
      </c>
      <c r="N540" s="123">
        <v>35</v>
      </c>
      <c r="O540" s="123">
        <f t="shared" si="18"/>
        <v>0</v>
      </c>
      <c r="P540" s="127" t="s">
        <v>338</v>
      </c>
    </row>
    <row r="541" spans="1:16" s="123" customFormat="1" x14ac:dyDescent="0.25">
      <c r="A541" s="123">
        <v>2015</v>
      </c>
      <c r="B541" s="124">
        <v>60</v>
      </c>
      <c r="C541" s="123" t="s">
        <v>168</v>
      </c>
      <c r="D541" s="123" t="s">
        <v>333</v>
      </c>
      <c r="E541" s="123">
        <v>31202</v>
      </c>
      <c r="F541" s="123">
        <v>35</v>
      </c>
      <c r="G541" s="123">
        <v>23810031202</v>
      </c>
      <c r="H541" s="125" t="s">
        <v>343</v>
      </c>
      <c r="I541" s="123" t="s">
        <v>344</v>
      </c>
      <c r="J541" s="123" t="s">
        <v>1607</v>
      </c>
      <c r="K541" s="123">
        <v>70</v>
      </c>
      <c r="L541" s="126">
        <f t="shared" si="17"/>
        <v>2</v>
      </c>
      <c r="M541" s="123" t="s">
        <v>1608</v>
      </c>
      <c r="N541" s="123">
        <v>35</v>
      </c>
      <c r="O541" s="123">
        <f t="shared" si="18"/>
        <v>0</v>
      </c>
      <c r="P541" s="127" t="s">
        <v>338</v>
      </c>
    </row>
    <row r="542" spans="1:16" s="123" customFormat="1" x14ac:dyDescent="0.25">
      <c r="A542" s="123">
        <v>2016</v>
      </c>
      <c r="B542" s="124">
        <v>60</v>
      </c>
      <c r="C542" s="123" t="s">
        <v>168</v>
      </c>
      <c r="D542" s="123" t="s">
        <v>333</v>
      </c>
      <c r="E542" s="123">
        <v>31202</v>
      </c>
      <c r="F542" s="123">
        <v>35</v>
      </c>
      <c r="G542" s="123">
        <v>23810031202</v>
      </c>
      <c r="H542" s="125" t="s">
        <v>343</v>
      </c>
      <c r="I542" s="123" t="s">
        <v>344</v>
      </c>
      <c r="J542" s="123" t="s">
        <v>1609</v>
      </c>
      <c r="K542" s="123">
        <v>54</v>
      </c>
      <c r="L542" s="126">
        <f t="shared" si="17"/>
        <v>1.5428571428571429</v>
      </c>
      <c r="M542" s="123" t="s">
        <v>1610</v>
      </c>
      <c r="N542" s="123">
        <v>34</v>
      </c>
      <c r="O542" s="123">
        <f t="shared" si="18"/>
        <v>1</v>
      </c>
      <c r="P542" s="127" t="s">
        <v>338</v>
      </c>
    </row>
    <row r="543" spans="1:16" s="123" customFormat="1" x14ac:dyDescent="0.25">
      <c r="A543" s="123">
        <v>2014</v>
      </c>
      <c r="B543" s="124">
        <v>60</v>
      </c>
      <c r="C543" s="123" t="s">
        <v>168</v>
      </c>
      <c r="D543" s="123" t="s">
        <v>333</v>
      </c>
      <c r="E543" s="123">
        <v>31206</v>
      </c>
      <c r="F543" s="123">
        <v>35</v>
      </c>
      <c r="G543" s="123">
        <v>23810031206</v>
      </c>
      <c r="H543" s="125" t="s">
        <v>924</v>
      </c>
      <c r="I543" s="123" t="s">
        <v>925</v>
      </c>
      <c r="J543" s="123" t="s">
        <v>1611</v>
      </c>
      <c r="K543" s="123">
        <v>39</v>
      </c>
      <c r="L543" s="126">
        <f t="shared" si="17"/>
        <v>1.1142857142857143</v>
      </c>
      <c r="M543" s="123" t="s">
        <v>1612</v>
      </c>
      <c r="N543" s="123">
        <v>34</v>
      </c>
      <c r="O543" s="123">
        <f t="shared" si="18"/>
        <v>1</v>
      </c>
      <c r="P543" s="127" t="s">
        <v>338</v>
      </c>
    </row>
    <row r="544" spans="1:16" s="123" customFormat="1" x14ac:dyDescent="0.25">
      <c r="A544" s="123">
        <v>2015</v>
      </c>
      <c r="B544" s="124">
        <v>60</v>
      </c>
      <c r="C544" s="123" t="s">
        <v>168</v>
      </c>
      <c r="D544" s="123" t="s">
        <v>333</v>
      </c>
      <c r="E544" s="123">
        <v>31206</v>
      </c>
      <c r="F544" s="123">
        <v>35</v>
      </c>
      <c r="G544" s="123">
        <v>23810031206</v>
      </c>
      <c r="H544" s="125" t="s">
        <v>924</v>
      </c>
      <c r="I544" s="123" t="s">
        <v>925</v>
      </c>
      <c r="J544" s="123" t="s">
        <v>1613</v>
      </c>
      <c r="K544" s="123">
        <v>23</v>
      </c>
      <c r="L544" s="126">
        <f t="shared" si="17"/>
        <v>0.65714285714285714</v>
      </c>
      <c r="M544" s="123" t="s">
        <v>1614</v>
      </c>
      <c r="N544" s="123">
        <v>34</v>
      </c>
      <c r="O544" s="123">
        <f t="shared" si="18"/>
        <v>1</v>
      </c>
      <c r="P544" s="127" t="s">
        <v>338</v>
      </c>
    </row>
    <row r="545" spans="1:16" s="123" customFormat="1" x14ac:dyDescent="0.25">
      <c r="A545" s="123">
        <v>2016</v>
      </c>
      <c r="B545" s="124">
        <v>60</v>
      </c>
      <c r="C545" s="123" t="s">
        <v>168</v>
      </c>
      <c r="D545" s="123" t="s">
        <v>333</v>
      </c>
      <c r="E545" s="123">
        <v>31206</v>
      </c>
      <c r="F545" s="123">
        <v>35</v>
      </c>
      <c r="G545" s="123">
        <v>23810031206</v>
      </c>
      <c r="H545" s="125" t="s">
        <v>924</v>
      </c>
      <c r="I545" s="123" t="s">
        <v>925</v>
      </c>
      <c r="J545" s="123" t="s">
        <v>1615</v>
      </c>
      <c r="K545" s="123">
        <v>56</v>
      </c>
      <c r="L545" s="126">
        <f t="shared" si="17"/>
        <v>1.6</v>
      </c>
      <c r="M545" s="123" t="s">
        <v>1616</v>
      </c>
      <c r="N545" s="123">
        <v>35</v>
      </c>
      <c r="O545" s="123">
        <f t="shared" si="18"/>
        <v>0</v>
      </c>
      <c r="P545" s="127" t="s">
        <v>338</v>
      </c>
    </row>
    <row r="546" spans="1:16" s="123" customFormat="1" x14ac:dyDescent="0.25">
      <c r="A546" s="123">
        <v>2014</v>
      </c>
      <c r="B546" s="124">
        <v>60</v>
      </c>
      <c r="C546" s="123" t="s">
        <v>168</v>
      </c>
      <c r="D546" s="123" t="s">
        <v>401</v>
      </c>
      <c r="E546" s="123">
        <v>22713</v>
      </c>
      <c r="F546" s="123">
        <v>15</v>
      </c>
      <c r="G546" s="123">
        <v>23210022713</v>
      </c>
      <c r="H546" s="125" t="s">
        <v>1470</v>
      </c>
      <c r="I546" s="123" t="s">
        <v>1471</v>
      </c>
      <c r="J546" s="123" t="s">
        <v>1617</v>
      </c>
      <c r="K546" s="123">
        <v>20</v>
      </c>
      <c r="L546" s="126">
        <f t="shared" si="17"/>
        <v>1.3333333333333333</v>
      </c>
      <c r="M546" s="123" t="s">
        <v>1618</v>
      </c>
      <c r="N546" s="123">
        <v>15</v>
      </c>
      <c r="O546" s="123">
        <f t="shared" si="18"/>
        <v>0</v>
      </c>
      <c r="P546" s="127" t="s">
        <v>338</v>
      </c>
    </row>
    <row r="547" spans="1:16" s="123" customFormat="1" x14ac:dyDescent="0.25">
      <c r="A547" s="123">
        <v>2015</v>
      </c>
      <c r="B547" s="124">
        <v>60</v>
      </c>
      <c r="C547" s="123" t="s">
        <v>168</v>
      </c>
      <c r="D547" s="123" t="s">
        <v>401</v>
      </c>
      <c r="E547" s="123">
        <v>22713</v>
      </c>
      <c r="F547" s="123">
        <v>15</v>
      </c>
      <c r="G547" s="123">
        <v>23210022713</v>
      </c>
      <c r="H547" s="125" t="s">
        <v>1470</v>
      </c>
      <c r="I547" s="123" t="s">
        <v>1471</v>
      </c>
      <c r="J547" s="123" t="s">
        <v>1619</v>
      </c>
      <c r="K547" s="123">
        <v>13</v>
      </c>
      <c r="L547" s="126">
        <f t="shared" si="17"/>
        <v>0.8666666666666667</v>
      </c>
      <c r="M547" s="123" t="s">
        <v>1620</v>
      </c>
      <c r="N547" s="123">
        <v>15</v>
      </c>
      <c r="O547" s="123">
        <f t="shared" si="18"/>
        <v>0</v>
      </c>
      <c r="P547" s="127" t="s">
        <v>338</v>
      </c>
    </row>
    <row r="548" spans="1:16" s="123" customFormat="1" x14ac:dyDescent="0.25">
      <c r="A548" s="123">
        <v>2016</v>
      </c>
      <c r="B548" s="124">
        <v>60</v>
      </c>
      <c r="C548" s="123" t="s">
        <v>168</v>
      </c>
      <c r="D548" s="123" t="s">
        <v>401</v>
      </c>
      <c r="E548" s="123">
        <v>22713</v>
      </c>
      <c r="F548" s="123">
        <v>15</v>
      </c>
      <c r="G548" s="123">
        <v>23210022713</v>
      </c>
      <c r="H548" s="125" t="s">
        <v>1470</v>
      </c>
      <c r="I548" s="123" t="s">
        <v>1471</v>
      </c>
      <c r="J548" s="123" t="s">
        <v>1621</v>
      </c>
      <c r="K548" s="123">
        <v>18</v>
      </c>
      <c r="L548" s="126">
        <f t="shared" si="17"/>
        <v>1.2</v>
      </c>
      <c r="M548" s="123" t="s">
        <v>1622</v>
      </c>
      <c r="N548" s="123">
        <v>15</v>
      </c>
      <c r="O548" s="123">
        <f t="shared" si="18"/>
        <v>0</v>
      </c>
      <c r="P548" s="127" t="s">
        <v>338</v>
      </c>
    </row>
    <row r="549" spans="1:16" s="123" customFormat="1" x14ac:dyDescent="0.25">
      <c r="A549" s="123">
        <v>2014</v>
      </c>
      <c r="B549" s="124">
        <v>60</v>
      </c>
      <c r="C549" s="123" t="s">
        <v>168</v>
      </c>
      <c r="D549" s="123" t="s">
        <v>401</v>
      </c>
      <c r="E549" s="123">
        <v>23217</v>
      </c>
      <c r="F549" s="123">
        <v>30</v>
      </c>
      <c r="G549" s="123">
        <v>23210023217</v>
      </c>
      <c r="H549" s="125" t="s">
        <v>829</v>
      </c>
      <c r="I549" s="123" t="s">
        <v>830</v>
      </c>
      <c r="J549" s="123" t="s">
        <v>1623</v>
      </c>
      <c r="K549" s="123">
        <v>49</v>
      </c>
      <c r="L549" s="126">
        <f t="shared" si="17"/>
        <v>1.6333333333333333</v>
      </c>
      <c r="M549" s="123" t="s">
        <v>1624</v>
      </c>
      <c r="N549" s="123">
        <v>28</v>
      </c>
      <c r="O549" s="123">
        <f t="shared" si="18"/>
        <v>2</v>
      </c>
      <c r="P549" s="127" t="s">
        <v>338</v>
      </c>
    </row>
    <row r="550" spans="1:16" s="123" customFormat="1" x14ac:dyDescent="0.25">
      <c r="A550" s="123">
        <v>2015</v>
      </c>
      <c r="B550" s="124">
        <v>60</v>
      </c>
      <c r="C550" s="123" t="s">
        <v>168</v>
      </c>
      <c r="D550" s="123" t="s">
        <v>401</v>
      </c>
      <c r="E550" s="123">
        <v>23217</v>
      </c>
      <c r="F550" s="123">
        <v>30</v>
      </c>
      <c r="G550" s="123">
        <v>23210023217</v>
      </c>
      <c r="H550" s="125" t="s">
        <v>829</v>
      </c>
      <c r="I550" s="123" t="s">
        <v>830</v>
      </c>
      <c r="J550" s="123" t="s">
        <v>1625</v>
      </c>
      <c r="K550" s="123">
        <v>42</v>
      </c>
      <c r="L550" s="126">
        <f t="shared" si="17"/>
        <v>1.4</v>
      </c>
      <c r="M550" s="123" t="s">
        <v>1626</v>
      </c>
      <c r="N550" s="123">
        <v>28</v>
      </c>
      <c r="O550" s="123">
        <f t="shared" si="18"/>
        <v>2</v>
      </c>
      <c r="P550" s="127" t="s">
        <v>338</v>
      </c>
    </row>
    <row r="551" spans="1:16" s="123" customFormat="1" x14ac:dyDescent="0.25">
      <c r="A551" s="123">
        <v>2016</v>
      </c>
      <c r="B551" s="124">
        <v>60</v>
      </c>
      <c r="C551" s="123" t="s">
        <v>168</v>
      </c>
      <c r="D551" s="123" t="s">
        <v>401</v>
      </c>
      <c r="E551" s="123">
        <v>23217</v>
      </c>
      <c r="F551" s="123">
        <v>30</v>
      </c>
      <c r="G551" s="123">
        <v>23210023217</v>
      </c>
      <c r="H551" s="125" t="s">
        <v>829</v>
      </c>
      <c r="I551" s="123" t="s">
        <v>830</v>
      </c>
      <c r="J551" s="123" t="s">
        <v>1627</v>
      </c>
      <c r="K551" s="123">
        <v>45</v>
      </c>
      <c r="L551" s="126">
        <f t="shared" si="17"/>
        <v>1.5</v>
      </c>
      <c r="M551" s="123" t="s">
        <v>1628</v>
      </c>
      <c r="N551" s="123">
        <v>29</v>
      </c>
      <c r="O551" s="123">
        <f t="shared" si="18"/>
        <v>1</v>
      </c>
      <c r="P551" s="127" t="s">
        <v>338</v>
      </c>
    </row>
    <row r="552" spans="1:16" s="123" customFormat="1" x14ac:dyDescent="0.25">
      <c r="A552" s="123">
        <v>2014</v>
      </c>
      <c r="B552" s="124">
        <v>60</v>
      </c>
      <c r="C552" s="123" t="s">
        <v>168</v>
      </c>
      <c r="D552" s="123" t="s">
        <v>401</v>
      </c>
      <c r="E552" s="123">
        <v>23218</v>
      </c>
      <c r="F552" s="123">
        <v>15</v>
      </c>
      <c r="G552" s="123">
        <v>23210023218</v>
      </c>
      <c r="H552" s="125" t="s">
        <v>1484</v>
      </c>
      <c r="I552" s="123" t="s">
        <v>1485</v>
      </c>
      <c r="J552" s="123" t="s">
        <v>1629</v>
      </c>
      <c r="K552" s="123">
        <v>27</v>
      </c>
      <c r="L552" s="126">
        <f t="shared" si="17"/>
        <v>1.8</v>
      </c>
      <c r="M552" s="123" t="s">
        <v>1630</v>
      </c>
      <c r="N552" s="123">
        <v>12</v>
      </c>
      <c r="O552" s="123">
        <f t="shared" si="18"/>
        <v>3</v>
      </c>
      <c r="P552" s="127" t="s">
        <v>338</v>
      </c>
    </row>
    <row r="553" spans="1:16" s="123" customFormat="1" x14ac:dyDescent="0.25">
      <c r="A553" s="123">
        <v>2015</v>
      </c>
      <c r="B553" s="124">
        <v>60</v>
      </c>
      <c r="C553" s="123" t="s">
        <v>168</v>
      </c>
      <c r="D553" s="123" t="s">
        <v>401</v>
      </c>
      <c r="E553" s="123">
        <v>23218</v>
      </c>
      <c r="F553" s="123">
        <v>15</v>
      </c>
      <c r="G553" s="123">
        <v>23210023218</v>
      </c>
      <c r="H553" s="125" t="s">
        <v>1484</v>
      </c>
      <c r="I553" s="123" t="s">
        <v>1485</v>
      </c>
      <c r="J553" s="123" t="s">
        <v>1631</v>
      </c>
      <c r="K553" s="123">
        <v>18</v>
      </c>
      <c r="L553" s="126">
        <f t="shared" ref="L553:L616" si="19">K553/F553</f>
        <v>1.2</v>
      </c>
      <c r="M553" s="123" t="s">
        <v>1632</v>
      </c>
      <c r="N553" s="123">
        <v>14</v>
      </c>
      <c r="O553" s="123">
        <f t="shared" si="18"/>
        <v>1</v>
      </c>
      <c r="P553" s="127" t="s">
        <v>338</v>
      </c>
    </row>
    <row r="554" spans="1:16" s="123" customFormat="1" x14ac:dyDescent="0.25">
      <c r="A554" s="123">
        <v>2016</v>
      </c>
      <c r="B554" s="124">
        <v>60</v>
      </c>
      <c r="C554" s="123" t="s">
        <v>168</v>
      </c>
      <c r="D554" s="123" t="s">
        <v>401</v>
      </c>
      <c r="E554" s="123">
        <v>23218</v>
      </c>
      <c r="F554" s="123">
        <v>15</v>
      </c>
      <c r="G554" s="123">
        <v>23210023218</v>
      </c>
      <c r="H554" s="125" t="s">
        <v>1484</v>
      </c>
      <c r="I554" s="123" t="s">
        <v>1485</v>
      </c>
      <c r="J554" s="123" t="s">
        <v>1633</v>
      </c>
      <c r="K554" s="123">
        <v>17</v>
      </c>
      <c r="L554" s="126">
        <f t="shared" si="19"/>
        <v>1.1333333333333333</v>
      </c>
      <c r="M554" s="123" t="s">
        <v>1634</v>
      </c>
      <c r="N554" s="123">
        <v>13</v>
      </c>
      <c r="O554" s="123">
        <f t="shared" si="18"/>
        <v>2</v>
      </c>
      <c r="P554" s="127" t="s">
        <v>338</v>
      </c>
    </row>
    <row r="555" spans="1:16" s="123" customFormat="1" x14ac:dyDescent="0.25">
      <c r="A555" s="123">
        <v>2014</v>
      </c>
      <c r="B555" s="124">
        <v>60</v>
      </c>
      <c r="C555" s="123" t="s">
        <v>168</v>
      </c>
      <c r="D555" s="123" t="s">
        <v>401</v>
      </c>
      <c r="E555" s="123">
        <v>23317</v>
      </c>
      <c r="F555" s="123">
        <v>15</v>
      </c>
      <c r="G555" s="123">
        <v>23210023317</v>
      </c>
      <c r="H555" s="125" t="s">
        <v>845</v>
      </c>
      <c r="I555" s="123" t="s">
        <v>846</v>
      </c>
      <c r="J555" s="123" t="s">
        <v>1635</v>
      </c>
      <c r="K555" s="123">
        <v>34</v>
      </c>
      <c r="L555" s="126">
        <f t="shared" si="19"/>
        <v>2.2666666666666666</v>
      </c>
      <c r="M555" s="123" t="s">
        <v>1636</v>
      </c>
      <c r="N555" s="123">
        <v>15</v>
      </c>
      <c r="O555" s="123">
        <f t="shared" si="18"/>
        <v>0</v>
      </c>
      <c r="P555" s="127" t="s">
        <v>338</v>
      </c>
    </row>
    <row r="556" spans="1:16" s="123" customFormat="1" x14ac:dyDescent="0.25">
      <c r="A556" s="123">
        <v>2015</v>
      </c>
      <c r="B556" s="124">
        <v>60</v>
      </c>
      <c r="C556" s="123" t="s">
        <v>168</v>
      </c>
      <c r="D556" s="123" t="s">
        <v>401</v>
      </c>
      <c r="E556" s="123">
        <v>23317</v>
      </c>
      <c r="F556" s="123">
        <v>15</v>
      </c>
      <c r="G556" s="123">
        <v>23210023317</v>
      </c>
      <c r="H556" s="125" t="s">
        <v>845</v>
      </c>
      <c r="I556" s="123" t="s">
        <v>846</v>
      </c>
      <c r="J556" s="123" t="s">
        <v>1637</v>
      </c>
      <c r="K556" s="123">
        <v>29</v>
      </c>
      <c r="L556" s="126">
        <f t="shared" si="19"/>
        <v>1.9333333333333333</v>
      </c>
      <c r="M556" s="123" t="s">
        <v>1638</v>
      </c>
      <c r="N556" s="123">
        <v>15</v>
      </c>
      <c r="O556" s="123">
        <f t="shared" si="18"/>
        <v>0</v>
      </c>
      <c r="P556" s="127" t="s">
        <v>338</v>
      </c>
    </row>
    <row r="557" spans="1:16" s="123" customFormat="1" x14ac:dyDescent="0.25">
      <c r="A557" s="123">
        <v>2016</v>
      </c>
      <c r="B557" s="124">
        <v>60</v>
      </c>
      <c r="C557" s="123" t="s">
        <v>168</v>
      </c>
      <c r="D557" s="123" t="s">
        <v>401</v>
      </c>
      <c r="E557" s="123">
        <v>23317</v>
      </c>
      <c r="F557" s="123">
        <v>15</v>
      </c>
      <c r="G557" s="123">
        <v>23210023317</v>
      </c>
      <c r="H557" s="125" t="s">
        <v>845</v>
      </c>
      <c r="I557" s="123" t="s">
        <v>846</v>
      </c>
      <c r="J557" s="123" t="s">
        <v>1639</v>
      </c>
      <c r="K557" s="123">
        <v>29</v>
      </c>
      <c r="L557" s="126">
        <f t="shared" si="19"/>
        <v>1.9333333333333333</v>
      </c>
      <c r="M557" s="123" t="s">
        <v>1640</v>
      </c>
      <c r="N557" s="123">
        <v>13</v>
      </c>
      <c r="O557" s="123">
        <f t="shared" si="18"/>
        <v>2</v>
      </c>
      <c r="P557" s="127" t="s">
        <v>338</v>
      </c>
    </row>
    <row r="558" spans="1:16" s="123" customFormat="1" x14ac:dyDescent="0.25">
      <c r="A558" s="123">
        <v>2014</v>
      </c>
      <c r="B558" s="124">
        <v>60</v>
      </c>
      <c r="C558" s="123" t="s">
        <v>168</v>
      </c>
      <c r="D558" s="123" t="s">
        <v>401</v>
      </c>
      <c r="E558" s="123">
        <v>23319</v>
      </c>
      <c r="F558" s="123">
        <v>15</v>
      </c>
      <c r="G558" s="123">
        <v>23210023319</v>
      </c>
      <c r="H558" s="125" t="s">
        <v>853</v>
      </c>
      <c r="I558" s="123" t="s">
        <v>854</v>
      </c>
      <c r="J558" s="123" t="s">
        <v>1641</v>
      </c>
      <c r="K558" s="123">
        <v>35</v>
      </c>
      <c r="L558" s="126">
        <f t="shared" si="19"/>
        <v>2.3333333333333335</v>
      </c>
      <c r="M558" s="123" t="s">
        <v>1642</v>
      </c>
      <c r="N558" s="123">
        <v>12</v>
      </c>
      <c r="O558" s="123">
        <f t="shared" si="18"/>
        <v>3</v>
      </c>
      <c r="P558" s="127" t="s">
        <v>338</v>
      </c>
    </row>
    <row r="559" spans="1:16" s="123" customFormat="1" x14ac:dyDescent="0.25">
      <c r="A559" s="123">
        <v>2015</v>
      </c>
      <c r="B559" s="124">
        <v>60</v>
      </c>
      <c r="C559" s="123" t="s">
        <v>168</v>
      </c>
      <c r="D559" s="123" t="s">
        <v>401</v>
      </c>
      <c r="E559" s="123">
        <v>23319</v>
      </c>
      <c r="F559" s="123">
        <v>15</v>
      </c>
      <c r="G559" s="123">
        <v>23210023319</v>
      </c>
      <c r="H559" s="125" t="s">
        <v>853</v>
      </c>
      <c r="I559" s="123" t="s">
        <v>854</v>
      </c>
      <c r="J559" s="123" t="s">
        <v>1643</v>
      </c>
      <c r="K559" s="123">
        <v>33</v>
      </c>
      <c r="L559" s="126">
        <f t="shared" si="19"/>
        <v>2.2000000000000002</v>
      </c>
      <c r="M559" s="123" t="s">
        <v>1644</v>
      </c>
      <c r="N559" s="123">
        <v>16</v>
      </c>
      <c r="O559" s="123">
        <f t="shared" si="18"/>
        <v>-1</v>
      </c>
      <c r="P559" s="127" t="s">
        <v>338</v>
      </c>
    </row>
    <row r="560" spans="1:16" s="123" customFormat="1" x14ac:dyDescent="0.25">
      <c r="A560" s="123">
        <v>2016</v>
      </c>
      <c r="B560" s="124">
        <v>60</v>
      </c>
      <c r="C560" s="123" t="s">
        <v>168</v>
      </c>
      <c r="D560" s="123" t="s">
        <v>401</v>
      </c>
      <c r="E560" s="123">
        <v>23319</v>
      </c>
      <c r="F560" s="123">
        <v>15</v>
      </c>
      <c r="G560" s="123">
        <v>23210023319</v>
      </c>
      <c r="H560" s="125" t="s">
        <v>853</v>
      </c>
      <c r="I560" s="123" t="s">
        <v>854</v>
      </c>
      <c r="J560" s="123" t="s">
        <v>1645</v>
      </c>
      <c r="K560" s="123">
        <v>40</v>
      </c>
      <c r="L560" s="126">
        <f t="shared" si="19"/>
        <v>2.6666666666666665</v>
      </c>
      <c r="M560" s="123" t="s">
        <v>1646</v>
      </c>
      <c r="N560" s="123">
        <v>13</v>
      </c>
      <c r="O560" s="123">
        <f t="shared" si="18"/>
        <v>2</v>
      </c>
      <c r="P560" s="127" t="s">
        <v>338</v>
      </c>
    </row>
    <row r="561" spans="1:16" s="123" customFormat="1" x14ac:dyDescent="0.25">
      <c r="A561" s="123">
        <v>2014</v>
      </c>
      <c r="B561" s="124">
        <v>60</v>
      </c>
      <c r="C561" s="123" t="s">
        <v>168</v>
      </c>
      <c r="D561" s="123" t="s">
        <v>401</v>
      </c>
      <c r="E561" s="123">
        <v>23441</v>
      </c>
      <c r="F561" s="123">
        <v>15</v>
      </c>
      <c r="G561" s="123">
        <v>23210023441</v>
      </c>
      <c r="H561" s="125" t="s">
        <v>1314</v>
      </c>
      <c r="I561" s="123" t="s">
        <v>1315</v>
      </c>
      <c r="J561" s="123" t="s">
        <v>1647</v>
      </c>
      <c r="K561" s="123">
        <v>23</v>
      </c>
      <c r="L561" s="126">
        <f t="shared" si="19"/>
        <v>1.5333333333333334</v>
      </c>
      <c r="M561" s="123" t="s">
        <v>1648</v>
      </c>
      <c r="N561" s="123">
        <v>15</v>
      </c>
      <c r="O561" s="123">
        <f t="shared" si="18"/>
        <v>0</v>
      </c>
      <c r="P561" s="127" t="s">
        <v>338</v>
      </c>
    </row>
    <row r="562" spans="1:16" s="123" customFormat="1" x14ac:dyDescent="0.25">
      <c r="A562" s="123">
        <v>2015</v>
      </c>
      <c r="B562" s="124">
        <v>60</v>
      </c>
      <c r="C562" s="123" t="s">
        <v>168</v>
      </c>
      <c r="D562" s="123" t="s">
        <v>401</v>
      </c>
      <c r="E562" s="123">
        <v>23441</v>
      </c>
      <c r="F562" s="123">
        <v>15</v>
      </c>
      <c r="G562" s="123">
        <v>23210023441</v>
      </c>
      <c r="H562" s="125" t="s">
        <v>1314</v>
      </c>
      <c r="I562" s="123" t="s">
        <v>1315</v>
      </c>
      <c r="J562" s="123" t="s">
        <v>1649</v>
      </c>
      <c r="K562" s="123">
        <v>18</v>
      </c>
      <c r="L562" s="126">
        <f t="shared" si="19"/>
        <v>1.2</v>
      </c>
      <c r="M562" s="123" t="s">
        <v>1650</v>
      </c>
      <c r="N562" s="123">
        <v>14</v>
      </c>
      <c r="O562" s="123">
        <f t="shared" si="18"/>
        <v>1</v>
      </c>
      <c r="P562" s="127" t="s">
        <v>338</v>
      </c>
    </row>
    <row r="563" spans="1:16" s="123" customFormat="1" x14ac:dyDescent="0.25">
      <c r="A563" s="123">
        <v>2016</v>
      </c>
      <c r="B563" s="124">
        <v>60</v>
      </c>
      <c r="C563" s="123" t="s">
        <v>168</v>
      </c>
      <c r="D563" s="123" t="s">
        <v>401</v>
      </c>
      <c r="E563" s="123">
        <v>23441</v>
      </c>
      <c r="F563" s="123">
        <v>15</v>
      </c>
      <c r="G563" s="123">
        <v>23210023441</v>
      </c>
      <c r="H563" s="125" t="s">
        <v>1314</v>
      </c>
      <c r="I563" s="123" t="s">
        <v>1315</v>
      </c>
      <c r="J563" s="123" t="s">
        <v>1651</v>
      </c>
      <c r="K563" s="123">
        <v>26</v>
      </c>
      <c r="L563" s="126">
        <f t="shared" si="19"/>
        <v>1.7333333333333334</v>
      </c>
      <c r="M563" s="123" t="s">
        <v>1652</v>
      </c>
      <c r="N563" s="123">
        <v>15</v>
      </c>
      <c r="O563" s="123">
        <f t="shared" si="18"/>
        <v>0</v>
      </c>
      <c r="P563" s="127" t="s">
        <v>338</v>
      </c>
    </row>
    <row r="564" spans="1:16" s="123" customFormat="1" x14ac:dyDescent="0.25">
      <c r="A564" s="123">
        <v>2014</v>
      </c>
      <c r="B564" s="124">
        <v>60</v>
      </c>
      <c r="C564" s="123" t="s">
        <v>168</v>
      </c>
      <c r="D564" s="123" t="s">
        <v>401</v>
      </c>
      <c r="E564" s="123">
        <v>25431</v>
      </c>
      <c r="F564" s="123">
        <v>15</v>
      </c>
      <c r="G564" s="123">
        <v>23210025431</v>
      </c>
      <c r="H564" s="125" t="s">
        <v>1209</v>
      </c>
      <c r="I564" s="123" t="s">
        <v>1210</v>
      </c>
      <c r="J564" s="123" t="s">
        <v>1653</v>
      </c>
      <c r="K564" s="123">
        <v>20</v>
      </c>
      <c r="L564" s="126">
        <f t="shared" si="19"/>
        <v>1.3333333333333333</v>
      </c>
      <c r="M564" s="123" t="s">
        <v>1654</v>
      </c>
      <c r="N564" s="123">
        <v>14</v>
      </c>
      <c r="O564" s="123">
        <f t="shared" si="18"/>
        <v>1</v>
      </c>
      <c r="P564" s="127" t="s">
        <v>338</v>
      </c>
    </row>
    <row r="565" spans="1:16" s="123" customFormat="1" x14ac:dyDescent="0.25">
      <c r="A565" s="123">
        <v>2015</v>
      </c>
      <c r="B565" s="124">
        <v>60</v>
      </c>
      <c r="C565" s="123" t="s">
        <v>168</v>
      </c>
      <c r="D565" s="123" t="s">
        <v>401</v>
      </c>
      <c r="E565" s="123">
        <v>25431</v>
      </c>
      <c r="F565" s="123">
        <v>15</v>
      </c>
      <c r="G565" s="123">
        <v>23210025431</v>
      </c>
      <c r="H565" s="125" t="s">
        <v>1209</v>
      </c>
      <c r="I565" s="123" t="s">
        <v>1210</v>
      </c>
      <c r="J565" s="123" t="s">
        <v>1655</v>
      </c>
      <c r="K565" s="123">
        <v>22</v>
      </c>
      <c r="L565" s="126">
        <f t="shared" si="19"/>
        <v>1.4666666666666666</v>
      </c>
      <c r="M565" s="123" t="s">
        <v>1656</v>
      </c>
      <c r="N565" s="123">
        <v>15</v>
      </c>
      <c r="O565" s="123">
        <f t="shared" si="18"/>
        <v>0</v>
      </c>
      <c r="P565" s="127" t="s">
        <v>338</v>
      </c>
    </row>
    <row r="566" spans="1:16" s="123" customFormat="1" x14ac:dyDescent="0.25">
      <c r="A566" s="123">
        <v>2016</v>
      </c>
      <c r="B566" s="124">
        <v>60</v>
      </c>
      <c r="C566" s="123" t="s">
        <v>168</v>
      </c>
      <c r="D566" s="123" t="s">
        <v>401</v>
      </c>
      <c r="E566" s="123">
        <v>25431</v>
      </c>
      <c r="F566" s="123">
        <v>15</v>
      </c>
      <c r="G566" s="123">
        <v>23210025431</v>
      </c>
      <c r="H566" s="125" t="s">
        <v>1209</v>
      </c>
      <c r="I566" s="123" t="s">
        <v>1210</v>
      </c>
      <c r="J566" s="123" t="s">
        <v>1657</v>
      </c>
      <c r="K566" s="123">
        <v>15</v>
      </c>
      <c r="L566" s="126">
        <f t="shared" si="19"/>
        <v>1</v>
      </c>
      <c r="M566" s="123" t="s">
        <v>1658</v>
      </c>
      <c r="N566" s="123">
        <v>14</v>
      </c>
      <c r="O566" s="123">
        <f t="shared" si="18"/>
        <v>1</v>
      </c>
      <c r="P566" s="127" t="s">
        <v>338</v>
      </c>
    </row>
    <row r="567" spans="1:16" s="123" customFormat="1" x14ac:dyDescent="0.25">
      <c r="A567" s="123">
        <v>2014</v>
      </c>
      <c r="B567" s="124">
        <v>60</v>
      </c>
      <c r="C567" s="123" t="s">
        <v>168</v>
      </c>
      <c r="D567" s="123" t="s">
        <v>401</v>
      </c>
      <c r="E567" s="123">
        <v>25523</v>
      </c>
      <c r="F567" s="123">
        <v>15</v>
      </c>
      <c r="G567" s="123">
        <v>23210025523</v>
      </c>
      <c r="H567" s="125" t="s">
        <v>1659</v>
      </c>
      <c r="I567" s="123" t="s">
        <v>1660</v>
      </c>
      <c r="J567" s="123" t="s">
        <v>1661</v>
      </c>
      <c r="K567" s="123">
        <v>33</v>
      </c>
      <c r="L567" s="126">
        <f t="shared" si="19"/>
        <v>2.2000000000000002</v>
      </c>
      <c r="M567" s="123" t="s">
        <v>1662</v>
      </c>
      <c r="N567" s="123">
        <v>14</v>
      </c>
      <c r="O567" s="123">
        <f t="shared" si="18"/>
        <v>1</v>
      </c>
      <c r="P567" s="127" t="s">
        <v>338</v>
      </c>
    </row>
    <row r="568" spans="1:16" s="123" customFormat="1" x14ac:dyDescent="0.25">
      <c r="A568" s="123">
        <v>2015</v>
      </c>
      <c r="B568" s="124">
        <v>60</v>
      </c>
      <c r="C568" s="123" t="s">
        <v>168</v>
      </c>
      <c r="D568" s="123" t="s">
        <v>401</v>
      </c>
      <c r="E568" s="123">
        <v>25523</v>
      </c>
      <c r="F568" s="123">
        <v>15</v>
      </c>
      <c r="G568" s="123">
        <v>23210025523</v>
      </c>
      <c r="H568" s="125" t="s">
        <v>1659</v>
      </c>
      <c r="I568" s="123" t="s">
        <v>1660</v>
      </c>
      <c r="J568" s="123" t="s">
        <v>1663</v>
      </c>
      <c r="K568" s="123">
        <v>17</v>
      </c>
      <c r="L568" s="126">
        <f t="shared" si="19"/>
        <v>1.1333333333333333</v>
      </c>
      <c r="M568" s="123" t="s">
        <v>1664</v>
      </c>
      <c r="N568" s="123">
        <v>15</v>
      </c>
      <c r="O568" s="123">
        <f t="shared" si="18"/>
        <v>0</v>
      </c>
      <c r="P568" s="127" t="s">
        <v>338</v>
      </c>
    </row>
    <row r="569" spans="1:16" s="123" customFormat="1" x14ac:dyDescent="0.25">
      <c r="A569" s="123">
        <v>2016</v>
      </c>
      <c r="B569" s="124">
        <v>60</v>
      </c>
      <c r="C569" s="123" t="s">
        <v>168</v>
      </c>
      <c r="D569" s="123" t="s">
        <v>401</v>
      </c>
      <c r="E569" s="123">
        <v>25523</v>
      </c>
      <c r="F569" s="123">
        <v>15</v>
      </c>
      <c r="G569" s="123">
        <v>23210025523</v>
      </c>
      <c r="H569" s="125" t="s">
        <v>1659</v>
      </c>
      <c r="I569" s="123" t="s">
        <v>1660</v>
      </c>
      <c r="J569" s="123" t="s">
        <v>1665</v>
      </c>
      <c r="K569" s="123">
        <v>21</v>
      </c>
      <c r="L569" s="126">
        <f t="shared" si="19"/>
        <v>1.4</v>
      </c>
      <c r="M569" s="123" t="s">
        <v>1666</v>
      </c>
      <c r="N569" s="123">
        <v>13</v>
      </c>
      <c r="O569" s="123">
        <f t="shared" si="18"/>
        <v>2</v>
      </c>
      <c r="P569" s="127" t="s">
        <v>338</v>
      </c>
    </row>
    <row r="570" spans="1:16" s="123" customFormat="1" x14ac:dyDescent="0.25">
      <c r="A570" s="123">
        <v>2014</v>
      </c>
      <c r="B570" s="124">
        <v>60</v>
      </c>
      <c r="C570" s="123" t="s">
        <v>168</v>
      </c>
      <c r="D570" s="123" t="s">
        <v>401</v>
      </c>
      <c r="E570" s="123">
        <v>31214</v>
      </c>
      <c r="F570" s="123">
        <v>60</v>
      </c>
      <c r="G570" s="123">
        <v>23210031214</v>
      </c>
      <c r="H570" s="125" t="s">
        <v>1101</v>
      </c>
      <c r="I570" s="123" t="s">
        <v>1102</v>
      </c>
      <c r="J570" s="123" t="s">
        <v>1667</v>
      </c>
      <c r="K570" s="123">
        <v>56</v>
      </c>
      <c r="L570" s="126">
        <f t="shared" si="19"/>
        <v>0.93333333333333335</v>
      </c>
      <c r="M570" s="123" t="s">
        <v>1668</v>
      </c>
      <c r="N570" s="123">
        <v>53</v>
      </c>
      <c r="O570" s="123">
        <f t="shared" si="18"/>
        <v>7</v>
      </c>
      <c r="P570" s="127" t="s">
        <v>338</v>
      </c>
    </row>
    <row r="571" spans="1:16" s="123" customFormat="1" x14ac:dyDescent="0.25">
      <c r="A571" s="123">
        <v>2015</v>
      </c>
      <c r="B571" s="124">
        <v>60</v>
      </c>
      <c r="C571" s="123" t="s">
        <v>168</v>
      </c>
      <c r="D571" s="123" t="s">
        <v>401</v>
      </c>
      <c r="E571" s="123">
        <v>31214</v>
      </c>
      <c r="F571" s="123">
        <v>60</v>
      </c>
      <c r="G571" s="123">
        <v>23210031214</v>
      </c>
      <c r="H571" s="125" t="s">
        <v>1101</v>
      </c>
      <c r="I571" s="123" t="s">
        <v>1102</v>
      </c>
      <c r="J571" s="123" t="s">
        <v>1669</v>
      </c>
      <c r="K571" s="123">
        <v>74</v>
      </c>
      <c r="L571" s="126">
        <f t="shared" si="19"/>
        <v>1.2333333333333334</v>
      </c>
      <c r="M571" s="123" t="s">
        <v>1670</v>
      </c>
      <c r="N571" s="123">
        <v>60</v>
      </c>
      <c r="O571" s="123">
        <f t="shared" si="18"/>
        <v>0</v>
      </c>
      <c r="P571" s="127" t="s">
        <v>338</v>
      </c>
    </row>
    <row r="572" spans="1:16" s="123" customFormat="1" x14ac:dyDescent="0.25">
      <c r="A572" s="123">
        <v>2016</v>
      </c>
      <c r="B572" s="124">
        <v>60</v>
      </c>
      <c r="C572" s="123" t="s">
        <v>168</v>
      </c>
      <c r="D572" s="123" t="s">
        <v>401</v>
      </c>
      <c r="E572" s="123">
        <v>31214</v>
      </c>
      <c r="F572" s="123">
        <v>60</v>
      </c>
      <c r="G572" s="123">
        <v>23210031214</v>
      </c>
      <c r="H572" s="125" t="s">
        <v>1101</v>
      </c>
      <c r="I572" s="123" t="s">
        <v>1102</v>
      </c>
      <c r="J572" s="123" t="s">
        <v>1671</v>
      </c>
      <c r="K572" s="123">
        <v>70</v>
      </c>
      <c r="L572" s="126">
        <f t="shared" si="19"/>
        <v>1.1666666666666667</v>
      </c>
      <c r="M572" s="123" t="s">
        <v>1672</v>
      </c>
      <c r="N572" s="123">
        <v>59</v>
      </c>
      <c r="O572" s="123">
        <f t="shared" si="18"/>
        <v>1</v>
      </c>
      <c r="P572" s="127" t="s">
        <v>338</v>
      </c>
    </row>
    <row r="573" spans="1:16" s="123" customFormat="1" x14ac:dyDescent="0.25">
      <c r="A573" s="123">
        <v>2014</v>
      </c>
      <c r="B573" s="124">
        <v>60</v>
      </c>
      <c r="C573" s="123" t="s">
        <v>169</v>
      </c>
      <c r="D573" s="123" t="s">
        <v>333</v>
      </c>
      <c r="E573" s="123">
        <v>24203</v>
      </c>
      <c r="F573" s="123">
        <v>15</v>
      </c>
      <c r="G573" s="123">
        <v>23810024203</v>
      </c>
      <c r="H573" s="125" t="s">
        <v>904</v>
      </c>
      <c r="I573" s="123" t="s">
        <v>905</v>
      </c>
      <c r="J573" s="123" t="s">
        <v>1673</v>
      </c>
      <c r="K573" s="123">
        <v>20</v>
      </c>
      <c r="L573" s="126">
        <f t="shared" si="19"/>
        <v>1.3333333333333333</v>
      </c>
      <c r="M573" s="123" t="s">
        <v>1674</v>
      </c>
      <c r="N573" s="123">
        <v>15</v>
      </c>
      <c r="O573" s="123">
        <f t="shared" si="18"/>
        <v>0</v>
      </c>
      <c r="P573" s="127" t="s">
        <v>338</v>
      </c>
    </row>
    <row r="574" spans="1:16" s="123" customFormat="1" x14ac:dyDescent="0.25">
      <c r="A574" s="123">
        <v>2015</v>
      </c>
      <c r="B574" s="124">
        <v>60</v>
      </c>
      <c r="C574" s="123" t="s">
        <v>169</v>
      </c>
      <c r="D574" s="123" t="s">
        <v>333</v>
      </c>
      <c r="E574" s="123">
        <v>24203</v>
      </c>
      <c r="F574" s="123">
        <v>15</v>
      </c>
      <c r="G574" s="123">
        <v>23810024203</v>
      </c>
      <c r="H574" s="125" t="s">
        <v>904</v>
      </c>
      <c r="I574" s="123" t="s">
        <v>905</v>
      </c>
      <c r="J574" s="123" t="s">
        <v>1675</v>
      </c>
      <c r="K574" s="123">
        <v>27</v>
      </c>
      <c r="L574" s="126">
        <f t="shared" si="19"/>
        <v>1.8</v>
      </c>
      <c r="M574" s="123" t="s">
        <v>1676</v>
      </c>
      <c r="N574" s="123">
        <v>14</v>
      </c>
      <c r="O574" s="123">
        <f t="shared" si="18"/>
        <v>1</v>
      </c>
      <c r="P574" s="127" t="s">
        <v>338</v>
      </c>
    </row>
    <row r="575" spans="1:16" s="123" customFormat="1" x14ac:dyDescent="0.25">
      <c r="A575" s="123">
        <v>2016</v>
      </c>
      <c r="B575" s="124">
        <v>60</v>
      </c>
      <c r="C575" s="123" t="s">
        <v>169</v>
      </c>
      <c r="D575" s="123" t="s">
        <v>333</v>
      </c>
      <c r="E575" s="123">
        <v>24203</v>
      </c>
      <c r="F575" s="123">
        <v>15</v>
      </c>
      <c r="G575" s="123">
        <v>23810024203</v>
      </c>
      <c r="H575" s="125" t="s">
        <v>904</v>
      </c>
      <c r="I575" s="123" t="s">
        <v>905</v>
      </c>
      <c r="J575" s="123" t="s">
        <v>1677</v>
      </c>
      <c r="K575" s="123">
        <v>29</v>
      </c>
      <c r="L575" s="126">
        <f t="shared" si="19"/>
        <v>1.9333333333333333</v>
      </c>
      <c r="M575" s="123" t="s">
        <v>1678</v>
      </c>
      <c r="N575" s="123">
        <v>15</v>
      </c>
      <c r="O575" s="123">
        <f t="shared" si="18"/>
        <v>0</v>
      </c>
      <c r="P575" s="127" t="s">
        <v>338</v>
      </c>
    </row>
    <row r="576" spans="1:16" s="123" customFormat="1" x14ac:dyDescent="0.25">
      <c r="A576" s="123">
        <v>2014</v>
      </c>
      <c r="B576" s="124">
        <v>60</v>
      </c>
      <c r="C576" s="123" t="s">
        <v>169</v>
      </c>
      <c r="D576" s="123" t="s">
        <v>333</v>
      </c>
      <c r="E576" s="123">
        <v>30001</v>
      </c>
      <c r="F576" s="123">
        <v>105</v>
      </c>
      <c r="G576" s="123">
        <v>23810030001</v>
      </c>
      <c r="H576" s="125" t="s">
        <v>334</v>
      </c>
      <c r="I576" s="123" t="s">
        <v>335</v>
      </c>
      <c r="J576" s="123" t="s">
        <v>1679</v>
      </c>
      <c r="K576" s="123">
        <v>76</v>
      </c>
      <c r="L576" s="126">
        <f t="shared" si="19"/>
        <v>0.72380952380952379</v>
      </c>
      <c r="M576" s="123" t="s">
        <v>1680</v>
      </c>
      <c r="N576" s="123">
        <v>95</v>
      </c>
      <c r="O576" s="123">
        <f t="shared" si="18"/>
        <v>10</v>
      </c>
      <c r="P576" s="127" t="s">
        <v>338</v>
      </c>
    </row>
    <row r="577" spans="1:16" s="123" customFormat="1" x14ac:dyDescent="0.25">
      <c r="A577" s="123">
        <v>2015</v>
      </c>
      <c r="B577" s="124">
        <v>60</v>
      </c>
      <c r="C577" s="123" t="s">
        <v>169</v>
      </c>
      <c r="D577" s="123" t="s">
        <v>333</v>
      </c>
      <c r="E577" s="123">
        <v>30001</v>
      </c>
      <c r="F577" s="123">
        <v>105</v>
      </c>
      <c r="G577" s="123">
        <v>23810030001</v>
      </c>
      <c r="H577" s="125" t="s">
        <v>334</v>
      </c>
      <c r="I577" s="123" t="s">
        <v>335</v>
      </c>
      <c r="J577" s="123" t="s">
        <v>1681</v>
      </c>
      <c r="K577" s="123">
        <v>77</v>
      </c>
      <c r="L577" s="126">
        <f t="shared" si="19"/>
        <v>0.73333333333333328</v>
      </c>
      <c r="M577" s="123" t="s">
        <v>1682</v>
      </c>
      <c r="N577" s="123">
        <v>97</v>
      </c>
      <c r="O577" s="123">
        <f t="shared" si="18"/>
        <v>8</v>
      </c>
      <c r="P577" s="127" t="s">
        <v>338</v>
      </c>
    </row>
    <row r="578" spans="1:16" s="123" customFormat="1" x14ac:dyDescent="0.25">
      <c r="A578" s="123">
        <v>2016</v>
      </c>
      <c r="B578" s="124">
        <v>60</v>
      </c>
      <c r="C578" s="123" t="s">
        <v>169</v>
      </c>
      <c r="D578" s="123" t="s">
        <v>333</v>
      </c>
      <c r="E578" s="123">
        <v>30001</v>
      </c>
      <c r="F578" s="123">
        <v>105</v>
      </c>
      <c r="G578" s="123">
        <v>23810030001</v>
      </c>
      <c r="H578" s="125" t="s">
        <v>334</v>
      </c>
      <c r="I578" s="123" t="s">
        <v>335</v>
      </c>
      <c r="J578" s="123" t="s">
        <v>1683</v>
      </c>
      <c r="K578" s="123">
        <v>58</v>
      </c>
      <c r="L578" s="126">
        <f t="shared" si="19"/>
        <v>0.55238095238095242</v>
      </c>
      <c r="M578" s="123" t="s">
        <v>1684</v>
      </c>
      <c r="N578" s="123">
        <v>89</v>
      </c>
      <c r="O578" s="123">
        <f t="shared" si="18"/>
        <v>16</v>
      </c>
      <c r="P578" s="127" t="s">
        <v>338</v>
      </c>
    </row>
    <row r="579" spans="1:16" s="123" customFormat="1" x14ac:dyDescent="0.25">
      <c r="A579" s="123">
        <v>2014</v>
      </c>
      <c r="B579" s="124">
        <v>60</v>
      </c>
      <c r="C579" s="123" t="s">
        <v>169</v>
      </c>
      <c r="D579" s="123" t="s">
        <v>333</v>
      </c>
      <c r="E579" s="123">
        <v>31202</v>
      </c>
      <c r="F579" s="123">
        <v>35</v>
      </c>
      <c r="G579" s="123">
        <v>23810031202</v>
      </c>
      <c r="H579" s="125" t="s">
        <v>343</v>
      </c>
      <c r="I579" s="123" t="s">
        <v>344</v>
      </c>
      <c r="J579" s="123" t="s">
        <v>1685</v>
      </c>
      <c r="K579" s="123">
        <v>40</v>
      </c>
      <c r="L579" s="126">
        <f t="shared" si="19"/>
        <v>1.1428571428571428</v>
      </c>
      <c r="M579" s="123" t="s">
        <v>1686</v>
      </c>
      <c r="N579" s="123">
        <v>35</v>
      </c>
      <c r="O579" s="123">
        <f t="shared" ref="O579:O642" si="20">IFERROR(F579-N579,"-")</f>
        <v>0</v>
      </c>
      <c r="P579" s="127" t="s">
        <v>338</v>
      </c>
    </row>
    <row r="580" spans="1:16" s="123" customFormat="1" x14ac:dyDescent="0.25">
      <c r="A580" s="123">
        <v>2015</v>
      </c>
      <c r="B580" s="124">
        <v>60</v>
      </c>
      <c r="C580" s="123" t="s">
        <v>169</v>
      </c>
      <c r="D580" s="123" t="s">
        <v>333</v>
      </c>
      <c r="E580" s="123">
        <v>31202</v>
      </c>
      <c r="F580" s="123">
        <v>35</v>
      </c>
      <c r="G580" s="123">
        <v>23810031202</v>
      </c>
      <c r="H580" s="125" t="s">
        <v>343</v>
      </c>
      <c r="I580" s="123" t="s">
        <v>344</v>
      </c>
      <c r="J580" s="123" t="s">
        <v>1687</v>
      </c>
      <c r="K580" s="123">
        <v>82</v>
      </c>
      <c r="L580" s="126">
        <f t="shared" si="19"/>
        <v>2.342857142857143</v>
      </c>
      <c r="M580" s="123" t="s">
        <v>1688</v>
      </c>
      <c r="N580" s="123">
        <v>34</v>
      </c>
      <c r="O580" s="123">
        <f t="shared" si="20"/>
        <v>1</v>
      </c>
      <c r="P580" s="127" t="s">
        <v>338</v>
      </c>
    </row>
    <row r="581" spans="1:16" s="123" customFormat="1" x14ac:dyDescent="0.25">
      <c r="A581" s="123">
        <v>2016</v>
      </c>
      <c r="B581" s="124">
        <v>60</v>
      </c>
      <c r="C581" s="123" t="s">
        <v>169</v>
      </c>
      <c r="D581" s="123" t="s">
        <v>333</v>
      </c>
      <c r="E581" s="123">
        <v>31202</v>
      </c>
      <c r="F581" s="123">
        <v>35</v>
      </c>
      <c r="G581" s="123">
        <v>23810031202</v>
      </c>
      <c r="H581" s="125" t="s">
        <v>343</v>
      </c>
      <c r="I581" s="123" t="s">
        <v>344</v>
      </c>
      <c r="J581" s="123" t="s">
        <v>1689</v>
      </c>
      <c r="K581" s="123">
        <v>76</v>
      </c>
      <c r="L581" s="126">
        <f t="shared" si="19"/>
        <v>2.1714285714285713</v>
      </c>
      <c r="M581" s="123" t="s">
        <v>1690</v>
      </c>
      <c r="N581" s="123">
        <v>35</v>
      </c>
      <c r="O581" s="123">
        <f t="shared" si="20"/>
        <v>0</v>
      </c>
      <c r="P581" s="127" t="s">
        <v>338</v>
      </c>
    </row>
    <row r="582" spans="1:16" s="123" customFormat="1" x14ac:dyDescent="0.25">
      <c r="A582" s="123">
        <v>2014</v>
      </c>
      <c r="B582" s="124">
        <v>60</v>
      </c>
      <c r="C582" s="123" t="s">
        <v>169</v>
      </c>
      <c r="D582" s="123" t="s">
        <v>333</v>
      </c>
      <c r="E582" s="123">
        <v>31210</v>
      </c>
      <c r="F582" s="123">
        <v>35</v>
      </c>
      <c r="G582" s="123">
        <v>23810031210</v>
      </c>
      <c r="H582" s="125" t="s">
        <v>354</v>
      </c>
      <c r="I582" s="123" t="s">
        <v>355</v>
      </c>
      <c r="J582" s="123" t="s">
        <v>1691</v>
      </c>
      <c r="K582" s="123">
        <v>51</v>
      </c>
      <c r="L582" s="126">
        <f t="shared" si="19"/>
        <v>1.4571428571428571</v>
      </c>
      <c r="M582" s="123" t="s">
        <v>1692</v>
      </c>
      <c r="N582" s="123">
        <v>35</v>
      </c>
      <c r="O582" s="123">
        <f t="shared" si="20"/>
        <v>0</v>
      </c>
      <c r="P582" s="127" t="s">
        <v>338</v>
      </c>
    </row>
    <row r="583" spans="1:16" s="123" customFormat="1" x14ac:dyDescent="0.25">
      <c r="A583" s="123">
        <v>2015</v>
      </c>
      <c r="B583" s="124">
        <v>60</v>
      </c>
      <c r="C583" s="123" t="s">
        <v>169</v>
      </c>
      <c r="D583" s="123" t="s">
        <v>333</v>
      </c>
      <c r="E583" s="123">
        <v>31210</v>
      </c>
      <c r="F583" s="123">
        <v>35</v>
      </c>
      <c r="G583" s="123">
        <v>23810031210</v>
      </c>
      <c r="H583" s="125" t="s">
        <v>354</v>
      </c>
      <c r="I583" s="123" t="s">
        <v>355</v>
      </c>
      <c r="J583" s="123" t="s">
        <v>1693</v>
      </c>
      <c r="K583" s="123">
        <v>28</v>
      </c>
      <c r="L583" s="126">
        <f t="shared" si="19"/>
        <v>0.8</v>
      </c>
      <c r="M583" s="123" t="s">
        <v>1694</v>
      </c>
      <c r="N583" s="123">
        <v>35</v>
      </c>
      <c r="O583" s="123">
        <f t="shared" si="20"/>
        <v>0</v>
      </c>
      <c r="P583" s="127" t="s">
        <v>338</v>
      </c>
    </row>
    <row r="584" spans="1:16" s="123" customFormat="1" x14ac:dyDescent="0.25">
      <c r="A584" s="123">
        <v>2016</v>
      </c>
      <c r="B584" s="124">
        <v>60</v>
      </c>
      <c r="C584" s="123" t="s">
        <v>169</v>
      </c>
      <c r="D584" s="123" t="s">
        <v>333</v>
      </c>
      <c r="E584" s="123">
        <v>31210</v>
      </c>
      <c r="F584" s="123">
        <v>35</v>
      </c>
      <c r="G584" s="123">
        <v>23810031210</v>
      </c>
      <c r="H584" s="125" t="s">
        <v>354</v>
      </c>
      <c r="I584" s="123" t="s">
        <v>355</v>
      </c>
      <c r="J584" s="123" t="s">
        <v>1695</v>
      </c>
      <c r="K584" s="123">
        <v>30</v>
      </c>
      <c r="L584" s="126">
        <f t="shared" si="19"/>
        <v>0.8571428571428571</v>
      </c>
      <c r="M584" s="123" t="s">
        <v>1696</v>
      </c>
      <c r="N584" s="123">
        <v>34</v>
      </c>
      <c r="O584" s="123">
        <f t="shared" si="20"/>
        <v>1</v>
      </c>
      <c r="P584" s="127" t="s">
        <v>338</v>
      </c>
    </row>
    <row r="585" spans="1:16" s="123" customFormat="1" x14ac:dyDescent="0.25">
      <c r="A585" s="123">
        <v>2014</v>
      </c>
      <c r="B585" s="124">
        <v>60</v>
      </c>
      <c r="C585" s="123" t="s">
        <v>169</v>
      </c>
      <c r="D585" s="123" t="s">
        <v>333</v>
      </c>
      <c r="E585" s="123">
        <v>33005</v>
      </c>
      <c r="F585" s="123">
        <v>30</v>
      </c>
      <c r="G585" s="123">
        <v>23810033005</v>
      </c>
      <c r="H585" s="125" t="s">
        <v>365</v>
      </c>
      <c r="I585" s="123" t="s">
        <v>366</v>
      </c>
      <c r="J585" s="123" t="s">
        <v>1697</v>
      </c>
      <c r="K585" s="123">
        <v>85</v>
      </c>
      <c r="L585" s="126">
        <f t="shared" si="19"/>
        <v>2.8333333333333335</v>
      </c>
      <c r="M585" s="123" t="s">
        <v>1698</v>
      </c>
      <c r="N585" s="123" t="s">
        <v>369</v>
      </c>
      <c r="O585" s="123" t="str">
        <f t="shared" si="20"/>
        <v>-</v>
      </c>
      <c r="P585" s="127" t="s">
        <v>338</v>
      </c>
    </row>
    <row r="586" spans="1:16" s="123" customFormat="1" x14ac:dyDescent="0.25">
      <c r="A586" s="123">
        <v>2015</v>
      </c>
      <c r="B586" s="124">
        <v>60</v>
      </c>
      <c r="C586" s="123" t="s">
        <v>169</v>
      </c>
      <c r="D586" s="123" t="s">
        <v>333</v>
      </c>
      <c r="E586" s="123">
        <v>33005</v>
      </c>
      <c r="F586" s="123">
        <v>30</v>
      </c>
      <c r="G586" s="123">
        <v>23810033005</v>
      </c>
      <c r="H586" s="125" t="s">
        <v>365</v>
      </c>
      <c r="I586" s="123" t="s">
        <v>366</v>
      </c>
      <c r="J586" s="123" t="s">
        <v>1699</v>
      </c>
      <c r="K586" s="123">
        <v>90</v>
      </c>
      <c r="L586" s="126">
        <f t="shared" si="19"/>
        <v>3</v>
      </c>
      <c r="M586" s="123" t="s">
        <v>1700</v>
      </c>
      <c r="N586" s="123" t="s">
        <v>369</v>
      </c>
      <c r="O586" s="123" t="str">
        <f t="shared" si="20"/>
        <v>-</v>
      </c>
      <c r="P586" s="127" t="s">
        <v>338</v>
      </c>
    </row>
    <row r="587" spans="1:16" s="123" customFormat="1" x14ac:dyDescent="0.25">
      <c r="A587" s="123">
        <v>2016</v>
      </c>
      <c r="B587" s="124">
        <v>60</v>
      </c>
      <c r="C587" s="123" t="s">
        <v>169</v>
      </c>
      <c r="D587" s="123" t="s">
        <v>333</v>
      </c>
      <c r="E587" s="123">
        <v>33005</v>
      </c>
      <c r="F587" s="123">
        <v>30</v>
      </c>
      <c r="G587" s="123">
        <v>23810033005</v>
      </c>
      <c r="H587" s="125" t="s">
        <v>365</v>
      </c>
      <c r="I587" s="123" t="s">
        <v>366</v>
      </c>
      <c r="J587" s="123" t="s">
        <v>1701</v>
      </c>
      <c r="K587" s="123">
        <v>77</v>
      </c>
      <c r="L587" s="126">
        <f t="shared" si="19"/>
        <v>2.5666666666666669</v>
      </c>
      <c r="M587" s="123" t="s">
        <v>1702</v>
      </c>
      <c r="N587" s="123">
        <v>30</v>
      </c>
      <c r="O587" s="123">
        <f t="shared" si="20"/>
        <v>0</v>
      </c>
      <c r="P587" s="127" t="s">
        <v>338</v>
      </c>
    </row>
    <row r="588" spans="1:16" s="123" customFormat="1" x14ac:dyDescent="0.25">
      <c r="A588" s="123">
        <v>2014</v>
      </c>
      <c r="B588" s="124">
        <v>60</v>
      </c>
      <c r="C588" s="123" t="s">
        <v>169</v>
      </c>
      <c r="D588" s="123" t="s">
        <v>333</v>
      </c>
      <c r="E588" s="123">
        <v>33601</v>
      </c>
      <c r="F588" s="123">
        <v>31</v>
      </c>
      <c r="G588" s="123">
        <v>23810033601</v>
      </c>
      <c r="H588" s="125" t="s">
        <v>458</v>
      </c>
      <c r="I588" s="123" t="s">
        <v>459</v>
      </c>
      <c r="J588" s="123" t="s">
        <v>1703</v>
      </c>
      <c r="K588" s="123">
        <v>126</v>
      </c>
      <c r="L588" s="126">
        <f t="shared" si="19"/>
        <v>4.064516129032258</v>
      </c>
      <c r="M588" s="123" t="s">
        <v>1704</v>
      </c>
      <c r="N588" s="123">
        <v>28</v>
      </c>
      <c r="O588" s="123">
        <f t="shared" si="20"/>
        <v>3</v>
      </c>
      <c r="P588" s="127" t="s">
        <v>338</v>
      </c>
    </row>
    <row r="589" spans="1:16" s="123" customFormat="1" x14ac:dyDescent="0.25">
      <c r="A589" s="123">
        <v>2015</v>
      </c>
      <c r="B589" s="124">
        <v>60</v>
      </c>
      <c r="C589" s="123" t="s">
        <v>169</v>
      </c>
      <c r="D589" s="123" t="s">
        <v>333</v>
      </c>
      <c r="E589" s="123">
        <v>33601</v>
      </c>
      <c r="F589" s="123">
        <v>32</v>
      </c>
      <c r="G589" s="123">
        <v>23810033601</v>
      </c>
      <c r="H589" s="125" t="s">
        <v>458</v>
      </c>
      <c r="I589" s="123" t="s">
        <v>459</v>
      </c>
      <c r="J589" s="123" t="s">
        <v>1705</v>
      </c>
      <c r="K589" s="123">
        <v>87</v>
      </c>
      <c r="L589" s="126">
        <f t="shared" si="19"/>
        <v>2.71875</v>
      </c>
      <c r="M589" s="123" t="s">
        <v>1706</v>
      </c>
      <c r="N589" s="123">
        <v>32</v>
      </c>
      <c r="O589" s="123">
        <f t="shared" si="20"/>
        <v>0</v>
      </c>
      <c r="P589" s="127" t="s">
        <v>338</v>
      </c>
    </row>
    <row r="590" spans="1:16" s="123" customFormat="1" x14ac:dyDescent="0.25">
      <c r="A590" s="123">
        <v>2016</v>
      </c>
      <c r="B590" s="124">
        <v>60</v>
      </c>
      <c r="C590" s="123" t="s">
        <v>169</v>
      </c>
      <c r="D590" s="123" t="s">
        <v>333</v>
      </c>
      <c r="E590" s="123">
        <v>33601</v>
      </c>
      <c r="F590" s="123">
        <v>32</v>
      </c>
      <c r="G590" s="123">
        <v>23810033601</v>
      </c>
      <c r="H590" s="125" t="s">
        <v>458</v>
      </c>
      <c r="I590" s="123" t="s">
        <v>459</v>
      </c>
      <c r="J590" s="123" t="s">
        <v>1707</v>
      </c>
      <c r="K590" s="123">
        <v>90</v>
      </c>
      <c r="L590" s="126">
        <f t="shared" si="19"/>
        <v>2.8125</v>
      </c>
      <c r="M590" s="123" t="s">
        <v>1708</v>
      </c>
      <c r="N590" s="123">
        <v>28</v>
      </c>
      <c r="O590" s="123">
        <f t="shared" si="20"/>
        <v>4</v>
      </c>
      <c r="P590" s="127" t="s">
        <v>338</v>
      </c>
    </row>
    <row r="591" spans="1:16" s="123" customFormat="1" x14ac:dyDescent="0.25">
      <c r="A591" s="123">
        <v>2014</v>
      </c>
      <c r="B591" s="124">
        <v>60</v>
      </c>
      <c r="C591" s="123" t="s">
        <v>169</v>
      </c>
      <c r="D591" s="123" t="s">
        <v>401</v>
      </c>
      <c r="E591" s="123">
        <v>24240</v>
      </c>
      <c r="F591" s="123">
        <v>15</v>
      </c>
      <c r="G591" s="123">
        <v>23210024240</v>
      </c>
      <c r="H591" s="125" t="s">
        <v>958</v>
      </c>
      <c r="I591" s="123" t="s">
        <v>959</v>
      </c>
      <c r="J591" s="123" t="s">
        <v>1709</v>
      </c>
      <c r="K591" s="123">
        <v>12</v>
      </c>
      <c r="L591" s="126">
        <f t="shared" si="19"/>
        <v>0.8</v>
      </c>
      <c r="M591" s="123" t="s">
        <v>1710</v>
      </c>
      <c r="N591" s="123">
        <v>14</v>
      </c>
      <c r="O591" s="123">
        <f t="shared" si="20"/>
        <v>1</v>
      </c>
      <c r="P591" s="127" t="s">
        <v>338</v>
      </c>
    </row>
    <row r="592" spans="1:16" s="123" customFormat="1" x14ac:dyDescent="0.25">
      <c r="A592" s="123">
        <v>2015</v>
      </c>
      <c r="B592" s="124">
        <v>60</v>
      </c>
      <c r="C592" s="123" t="s">
        <v>169</v>
      </c>
      <c r="D592" s="123" t="s">
        <v>401</v>
      </c>
      <c r="E592" s="123">
        <v>24240</v>
      </c>
      <c r="F592" s="123">
        <v>15</v>
      </c>
      <c r="G592" s="123">
        <v>23210024240</v>
      </c>
      <c r="H592" s="125" t="s">
        <v>958</v>
      </c>
      <c r="I592" s="123" t="s">
        <v>959</v>
      </c>
      <c r="J592" s="123" t="s">
        <v>1711</v>
      </c>
      <c r="K592" s="123">
        <v>19</v>
      </c>
      <c r="L592" s="126">
        <f t="shared" si="19"/>
        <v>1.2666666666666666</v>
      </c>
      <c r="M592" s="123" t="s">
        <v>1712</v>
      </c>
      <c r="N592" s="123">
        <v>14</v>
      </c>
      <c r="O592" s="123">
        <f t="shared" si="20"/>
        <v>1</v>
      </c>
      <c r="P592" s="127" t="s">
        <v>338</v>
      </c>
    </row>
    <row r="593" spans="1:16" s="123" customFormat="1" x14ac:dyDescent="0.25">
      <c r="A593" s="123">
        <v>2016</v>
      </c>
      <c r="B593" s="124">
        <v>60</v>
      </c>
      <c r="C593" s="123" t="s">
        <v>169</v>
      </c>
      <c r="D593" s="123" t="s">
        <v>401</v>
      </c>
      <c r="E593" s="123">
        <v>24240</v>
      </c>
      <c r="F593" s="123">
        <v>15</v>
      </c>
      <c r="G593" s="123">
        <v>23210024240</v>
      </c>
      <c r="H593" s="125" t="s">
        <v>958</v>
      </c>
      <c r="I593" s="123" t="s">
        <v>959</v>
      </c>
      <c r="J593" s="123" t="s">
        <v>1713</v>
      </c>
      <c r="K593" s="123">
        <v>22</v>
      </c>
      <c r="L593" s="126">
        <f t="shared" si="19"/>
        <v>1.4666666666666666</v>
      </c>
      <c r="M593" s="123" t="s">
        <v>1714</v>
      </c>
      <c r="N593" s="123">
        <v>14</v>
      </c>
      <c r="O593" s="123">
        <f t="shared" si="20"/>
        <v>1</v>
      </c>
      <c r="P593" s="127" t="s">
        <v>338</v>
      </c>
    </row>
    <row r="594" spans="1:16" s="123" customFormat="1" x14ac:dyDescent="0.25">
      <c r="A594" s="123">
        <v>2014</v>
      </c>
      <c r="B594" s="124">
        <v>60</v>
      </c>
      <c r="C594" s="123" t="s">
        <v>169</v>
      </c>
      <c r="D594" s="123" t="s">
        <v>401</v>
      </c>
      <c r="E594" s="123">
        <v>33411</v>
      </c>
      <c r="F594" s="123">
        <v>30</v>
      </c>
      <c r="G594" s="123">
        <v>23210033411</v>
      </c>
      <c r="H594" s="125" t="s">
        <v>418</v>
      </c>
      <c r="I594" s="123" t="s">
        <v>419</v>
      </c>
      <c r="J594" s="123" t="s">
        <v>1715</v>
      </c>
      <c r="K594" s="123">
        <v>44</v>
      </c>
      <c r="L594" s="126">
        <f t="shared" si="19"/>
        <v>1.4666666666666666</v>
      </c>
      <c r="M594" s="123" t="s">
        <v>1716</v>
      </c>
      <c r="N594" s="123">
        <v>24</v>
      </c>
      <c r="O594" s="123">
        <f t="shared" si="20"/>
        <v>6</v>
      </c>
      <c r="P594" s="127" t="s">
        <v>338</v>
      </c>
    </row>
    <row r="595" spans="1:16" s="123" customFormat="1" x14ac:dyDescent="0.25">
      <c r="A595" s="123">
        <v>2015</v>
      </c>
      <c r="B595" s="124">
        <v>60</v>
      </c>
      <c r="C595" s="123" t="s">
        <v>169</v>
      </c>
      <c r="D595" s="123" t="s">
        <v>401</v>
      </c>
      <c r="E595" s="123">
        <v>33411</v>
      </c>
      <c r="F595" s="123">
        <v>30</v>
      </c>
      <c r="G595" s="123">
        <v>23210033411</v>
      </c>
      <c r="H595" s="125" t="s">
        <v>418</v>
      </c>
      <c r="I595" s="123" t="s">
        <v>419</v>
      </c>
      <c r="J595" s="123" t="s">
        <v>1717</v>
      </c>
      <c r="K595" s="123">
        <v>65</v>
      </c>
      <c r="L595" s="126">
        <f t="shared" si="19"/>
        <v>2.1666666666666665</v>
      </c>
      <c r="M595" s="123" t="s">
        <v>1718</v>
      </c>
      <c r="N595" s="123">
        <v>29</v>
      </c>
      <c r="O595" s="123">
        <f t="shared" si="20"/>
        <v>1</v>
      </c>
      <c r="P595" s="127" t="s">
        <v>338</v>
      </c>
    </row>
    <row r="596" spans="1:16" s="123" customFormat="1" x14ac:dyDescent="0.25">
      <c r="A596" s="123">
        <v>2016</v>
      </c>
      <c r="B596" s="124">
        <v>60</v>
      </c>
      <c r="C596" s="123" t="s">
        <v>169</v>
      </c>
      <c r="D596" s="123" t="s">
        <v>401</v>
      </c>
      <c r="E596" s="123">
        <v>33411</v>
      </c>
      <c r="F596" s="123">
        <v>30</v>
      </c>
      <c r="G596" s="123">
        <v>23210033411</v>
      </c>
      <c r="H596" s="125" t="s">
        <v>418</v>
      </c>
      <c r="I596" s="123" t="s">
        <v>419</v>
      </c>
      <c r="J596" s="123" t="s">
        <v>1719</v>
      </c>
      <c r="K596" s="123">
        <v>52</v>
      </c>
      <c r="L596" s="126">
        <f t="shared" si="19"/>
        <v>1.7333333333333334</v>
      </c>
      <c r="M596" s="123" t="s">
        <v>1720</v>
      </c>
      <c r="N596" s="123">
        <v>30</v>
      </c>
      <c r="O596" s="123">
        <f t="shared" si="20"/>
        <v>0</v>
      </c>
      <c r="P596" s="127" t="s">
        <v>338</v>
      </c>
    </row>
    <row r="597" spans="1:16" s="123" customFormat="1" x14ac:dyDescent="0.25">
      <c r="A597" s="123">
        <v>2014</v>
      </c>
      <c r="B597" s="124">
        <v>60</v>
      </c>
      <c r="C597" s="123" t="s">
        <v>169</v>
      </c>
      <c r="D597" s="123" t="s">
        <v>401</v>
      </c>
      <c r="E597" s="123">
        <v>33610</v>
      </c>
      <c r="F597" s="123">
        <v>30</v>
      </c>
      <c r="G597" s="123">
        <v>23210033610</v>
      </c>
      <c r="H597" s="125" t="s">
        <v>466</v>
      </c>
      <c r="I597" s="123" t="s">
        <v>467</v>
      </c>
      <c r="J597" s="123" t="s">
        <v>1721</v>
      </c>
      <c r="K597" s="123">
        <v>64</v>
      </c>
      <c r="L597" s="126">
        <f t="shared" si="19"/>
        <v>2.1333333333333333</v>
      </c>
      <c r="M597" s="123" t="s">
        <v>1722</v>
      </c>
      <c r="N597" s="123">
        <v>29</v>
      </c>
      <c r="O597" s="123">
        <f t="shared" si="20"/>
        <v>1</v>
      </c>
      <c r="P597" s="127" t="s">
        <v>338</v>
      </c>
    </row>
    <row r="598" spans="1:16" s="123" customFormat="1" x14ac:dyDescent="0.25">
      <c r="A598" s="123">
        <v>2015</v>
      </c>
      <c r="B598" s="124">
        <v>60</v>
      </c>
      <c r="C598" s="123" t="s">
        <v>169</v>
      </c>
      <c r="D598" s="123" t="s">
        <v>401</v>
      </c>
      <c r="E598" s="123">
        <v>33610</v>
      </c>
      <c r="F598" s="123">
        <v>30</v>
      </c>
      <c r="G598" s="123">
        <v>23210033610</v>
      </c>
      <c r="H598" s="125" t="s">
        <v>466</v>
      </c>
      <c r="I598" s="123" t="s">
        <v>467</v>
      </c>
      <c r="J598" s="123" t="s">
        <v>1723</v>
      </c>
      <c r="K598" s="123">
        <v>57</v>
      </c>
      <c r="L598" s="126">
        <f t="shared" si="19"/>
        <v>1.9</v>
      </c>
      <c r="M598" s="123" t="s">
        <v>1724</v>
      </c>
      <c r="N598" s="123">
        <v>29</v>
      </c>
      <c r="O598" s="123">
        <f t="shared" si="20"/>
        <v>1</v>
      </c>
      <c r="P598" s="127" t="s">
        <v>338</v>
      </c>
    </row>
    <row r="599" spans="1:16" s="123" customFormat="1" x14ac:dyDescent="0.25">
      <c r="A599" s="123">
        <v>2016</v>
      </c>
      <c r="B599" s="124">
        <v>60</v>
      </c>
      <c r="C599" s="123" t="s">
        <v>169</v>
      </c>
      <c r="D599" s="123" t="s">
        <v>401</v>
      </c>
      <c r="E599" s="123">
        <v>33610</v>
      </c>
      <c r="F599" s="123">
        <v>30</v>
      </c>
      <c r="G599" s="123">
        <v>23210033610</v>
      </c>
      <c r="H599" s="125" t="s">
        <v>466</v>
      </c>
      <c r="I599" s="123" t="s">
        <v>467</v>
      </c>
      <c r="J599" s="123" t="s">
        <v>1725</v>
      </c>
      <c r="K599" s="123">
        <v>61</v>
      </c>
      <c r="L599" s="126">
        <f t="shared" si="19"/>
        <v>2.0333333333333332</v>
      </c>
      <c r="M599" s="123" t="s">
        <v>1726</v>
      </c>
      <c r="N599" s="123">
        <v>28</v>
      </c>
      <c r="O599" s="123">
        <f t="shared" si="20"/>
        <v>2</v>
      </c>
      <c r="P599" s="127" t="s">
        <v>338</v>
      </c>
    </row>
    <row r="600" spans="1:16" s="123" customFormat="1" x14ac:dyDescent="0.25">
      <c r="A600" s="123">
        <v>2014</v>
      </c>
      <c r="B600" s="124">
        <v>60</v>
      </c>
      <c r="C600" s="123" t="s">
        <v>169</v>
      </c>
      <c r="D600" s="123" t="s">
        <v>401</v>
      </c>
      <c r="E600" s="123">
        <v>34307</v>
      </c>
      <c r="F600" s="123">
        <v>15</v>
      </c>
      <c r="G600" s="123">
        <v>23210034307</v>
      </c>
      <c r="H600" s="125" t="s">
        <v>877</v>
      </c>
      <c r="I600" s="123" t="s">
        <v>878</v>
      </c>
      <c r="J600" s="123" t="s">
        <v>1727</v>
      </c>
      <c r="K600" s="123">
        <v>5</v>
      </c>
      <c r="L600" s="126">
        <f t="shared" si="19"/>
        <v>0.33333333333333331</v>
      </c>
      <c r="M600" s="123" t="s">
        <v>1728</v>
      </c>
      <c r="N600" s="123">
        <v>14</v>
      </c>
      <c r="O600" s="123">
        <f t="shared" si="20"/>
        <v>1</v>
      </c>
      <c r="P600" s="127" t="s">
        <v>338</v>
      </c>
    </row>
    <row r="601" spans="1:16" s="123" customFormat="1" x14ac:dyDescent="0.25">
      <c r="A601" s="123">
        <v>2015</v>
      </c>
      <c r="B601" s="124">
        <v>60</v>
      </c>
      <c r="C601" s="123" t="s">
        <v>169</v>
      </c>
      <c r="D601" s="123" t="s">
        <v>401</v>
      </c>
      <c r="E601" s="123">
        <v>34307</v>
      </c>
      <c r="F601" s="123">
        <v>15</v>
      </c>
      <c r="G601" s="123">
        <v>23210034307</v>
      </c>
      <c r="H601" s="125" t="s">
        <v>877</v>
      </c>
      <c r="I601" s="123" t="s">
        <v>878</v>
      </c>
      <c r="J601" s="123" t="s">
        <v>1729</v>
      </c>
      <c r="K601" s="123">
        <v>10</v>
      </c>
      <c r="L601" s="126">
        <f t="shared" si="19"/>
        <v>0.66666666666666663</v>
      </c>
      <c r="M601" s="123" t="s">
        <v>1730</v>
      </c>
      <c r="N601" s="123">
        <v>12</v>
      </c>
      <c r="O601" s="123">
        <f t="shared" si="20"/>
        <v>3</v>
      </c>
      <c r="P601" s="127" t="s">
        <v>338</v>
      </c>
    </row>
    <row r="602" spans="1:16" s="123" customFormat="1" x14ac:dyDescent="0.25">
      <c r="A602" s="123">
        <v>2016</v>
      </c>
      <c r="B602" s="124">
        <v>60</v>
      </c>
      <c r="C602" s="123" t="s">
        <v>169</v>
      </c>
      <c r="D602" s="123" t="s">
        <v>401</v>
      </c>
      <c r="E602" s="123">
        <v>34307</v>
      </c>
      <c r="F602" s="123">
        <v>15</v>
      </c>
      <c r="G602" s="123">
        <v>23210034307</v>
      </c>
      <c r="H602" s="125" t="s">
        <v>877</v>
      </c>
      <c r="I602" s="123" t="s">
        <v>878</v>
      </c>
      <c r="J602" s="123" t="s">
        <v>1731</v>
      </c>
      <c r="K602" s="123">
        <v>3</v>
      </c>
      <c r="L602" s="126">
        <f t="shared" si="19"/>
        <v>0.2</v>
      </c>
      <c r="M602" s="123" t="s">
        <v>1732</v>
      </c>
      <c r="N602" s="123">
        <v>12</v>
      </c>
      <c r="O602" s="123">
        <f t="shared" si="20"/>
        <v>3</v>
      </c>
      <c r="P602" s="127" t="s">
        <v>338</v>
      </c>
    </row>
    <row r="603" spans="1:16" s="123" customFormat="1" x14ac:dyDescent="0.25">
      <c r="A603" s="123">
        <v>2014</v>
      </c>
      <c r="B603" s="124">
        <v>60</v>
      </c>
      <c r="C603" s="123" t="s">
        <v>1733</v>
      </c>
      <c r="D603" s="123" t="s">
        <v>349</v>
      </c>
      <c r="E603" s="123">
        <v>31408</v>
      </c>
      <c r="F603" s="123">
        <v>24</v>
      </c>
      <c r="G603" s="123">
        <v>32211031408</v>
      </c>
      <c r="H603" s="125" t="s">
        <v>387</v>
      </c>
      <c r="I603" s="123" t="s">
        <v>364</v>
      </c>
      <c r="J603" s="123" t="s">
        <v>1734</v>
      </c>
      <c r="K603" s="123">
        <v>22</v>
      </c>
      <c r="L603" s="126">
        <f t="shared" si="19"/>
        <v>0.91666666666666663</v>
      </c>
      <c r="M603" s="123" t="s">
        <v>1735</v>
      </c>
      <c r="N603" s="123" t="s">
        <v>369</v>
      </c>
      <c r="O603" s="123" t="str">
        <f t="shared" si="20"/>
        <v>-</v>
      </c>
      <c r="P603" s="127" t="s">
        <v>338</v>
      </c>
    </row>
    <row r="604" spans="1:16" s="123" customFormat="1" x14ac:dyDescent="0.25">
      <c r="A604" s="123">
        <v>2015</v>
      </c>
      <c r="B604" s="124">
        <v>60</v>
      </c>
      <c r="C604" s="123" t="s">
        <v>1733</v>
      </c>
      <c r="D604" s="123" t="s">
        <v>349</v>
      </c>
      <c r="E604" s="123">
        <v>31408</v>
      </c>
      <c r="F604" s="123">
        <v>24</v>
      </c>
      <c r="G604" s="123">
        <v>32211031408</v>
      </c>
      <c r="H604" s="125" t="s">
        <v>387</v>
      </c>
      <c r="I604" s="123" t="s">
        <v>364</v>
      </c>
      <c r="J604" s="123" t="s">
        <v>1736</v>
      </c>
      <c r="K604" s="123">
        <v>4</v>
      </c>
      <c r="L604" s="126">
        <f t="shared" si="19"/>
        <v>0.16666666666666666</v>
      </c>
      <c r="M604" s="123" t="s">
        <v>1737</v>
      </c>
      <c r="N604" s="123">
        <v>18</v>
      </c>
      <c r="O604" s="123">
        <f t="shared" si="20"/>
        <v>6</v>
      </c>
      <c r="P604" s="127" t="s">
        <v>338</v>
      </c>
    </row>
    <row r="605" spans="1:16" s="123" customFormat="1" x14ac:dyDescent="0.25">
      <c r="A605" s="123">
        <v>2016</v>
      </c>
      <c r="B605" s="124">
        <v>60</v>
      </c>
      <c r="C605" s="123" t="s">
        <v>1733</v>
      </c>
      <c r="D605" s="123" t="s">
        <v>349</v>
      </c>
      <c r="E605" s="123">
        <v>31408</v>
      </c>
      <c r="F605" s="123">
        <v>18</v>
      </c>
      <c r="G605" s="123">
        <v>32211031408</v>
      </c>
      <c r="H605" s="125" t="s">
        <v>387</v>
      </c>
      <c r="I605" s="123" t="s">
        <v>364</v>
      </c>
      <c r="J605" s="123" t="s">
        <v>1738</v>
      </c>
      <c r="K605" s="123">
        <v>14</v>
      </c>
      <c r="L605" s="126">
        <f t="shared" si="19"/>
        <v>0.77777777777777779</v>
      </c>
      <c r="M605" s="123" t="s">
        <v>1739</v>
      </c>
      <c r="N605" s="123">
        <v>16</v>
      </c>
      <c r="O605" s="123">
        <f t="shared" si="20"/>
        <v>2</v>
      </c>
      <c r="P605" s="127" t="s">
        <v>338</v>
      </c>
    </row>
    <row r="606" spans="1:16" s="123" customFormat="1" x14ac:dyDescent="0.25">
      <c r="A606" s="123">
        <v>2014</v>
      </c>
      <c r="B606" s="124">
        <v>60</v>
      </c>
      <c r="C606" s="123" t="s">
        <v>1733</v>
      </c>
      <c r="D606" s="123" t="s">
        <v>349</v>
      </c>
      <c r="E606" s="123">
        <v>32408</v>
      </c>
      <c r="F606" s="123">
        <v>24</v>
      </c>
      <c r="G606" s="123">
        <v>32211032408</v>
      </c>
      <c r="H606" s="125" t="s">
        <v>558</v>
      </c>
      <c r="I606" s="123" t="s">
        <v>350</v>
      </c>
      <c r="J606" s="123" t="s">
        <v>1740</v>
      </c>
      <c r="K606" s="123">
        <v>28</v>
      </c>
      <c r="L606" s="126">
        <f t="shared" si="19"/>
        <v>1.1666666666666667</v>
      </c>
      <c r="M606" s="123" t="s">
        <v>1741</v>
      </c>
      <c r="N606" s="123">
        <v>24</v>
      </c>
      <c r="O606" s="123">
        <f t="shared" si="20"/>
        <v>0</v>
      </c>
      <c r="P606" s="127" t="s">
        <v>338</v>
      </c>
    </row>
    <row r="607" spans="1:16" s="123" customFormat="1" x14ac:dyDescent="0.25">
      <c r="A607" s="123">
        <v>2015</v>
      </c>
      <c r="B607" s="124">
        <v>60</v>
      </c>
      <c r="C607" s="123" t="s">
        <v>1733</v>
      </c>
      <c r="D607" s="123" t="s">
        <v>349</v>
      </c>
      <c r="E607" s="123">
        <v>32408</v>
      </c>
      <c r="F607" s="123">
        <v>24</v>
      </c>
      <c r="G607" s="123">
        <v>32211032408</v>
      </c>
      <c r="H607" s="125" t="s">
        <v>558</v>
      </c>
      <c r="I607" s="123" t="s">
        <v>350</v>
      </c>
      <c r="J607" s="123" t="s">
        <v>1742</v>
      </c>
      <c r="K607" s="123">
        <v>12</v>
      </c>
      <c r="L607" s="126">
        <f t="shared" si="19"/>
        <v>0.5</v>
      </c>
      <c r="M607" s="123" t="s">
        <v>1743</v>
      </c>
      <c r="N607" s="123">
        <v>21</v>
      </c>
      <c r="O607" s="123">
        <f t="shared" si="20"/>
        <v>3</v>
      </c>
      <c r="P607" s="127" t="s">
        <v>338</v>
      </c>
    </row>
    <row r="608" spans="1:16" s="123" customFormat="1" x14ac:dyDescent="0.25">
      <c r="A608" s="123">
        <v>2016</v>
      </c>
      <c r="B608" s="124">
        <v>60</v>
      </c>
      <c r="C608" s="123" t="s">
        <v>1733</v>
      </c>
      <c r="D608" s="123" t="s">
        <v>349</v>
      </c>
      <c r="E608" s="123">
        <v>32408</v>
      </c>
      <c r="F608" s="123">
        <v>24</v>
      </c>
      <c r="G608" s="123">
        <v>32211032408</v>
      </c>
      <c r="H608" s="125" t="s">
        <v>558</v>
      </c>
      <c r="I608" s="123" t="s">
        <v>350</v>
      </c>
      <c r="J608" s="123" t="s">
        <v>1744</v>
      </c>
      <c r="K608" s="123">
        <v>21</v>
      </c>
      <c r="L608" s="126">
        <f t="shared" si="19"/>
        <v>0.875</v>
      </c>
      <c r="M608" s="123" t="s">
        <v>1745</v>
      </c>
      <c r="N608" s="123">
        <v>23</v>
      </c>
      <c r="O608" s="123">
        <f t="shared" si="20"/>
        <v>1</v>
      </c>
      <c r="P608" s="127" t="s">
        <v>338</v>
      </c>
    </row>
    <row r="609" spans="1:16" s="123" customFormat="1" x14ac:dyDescent="0.25">
      <c r="A609" s="123">
        <v>2014</v>
      </c>
      <c r="B609" s="124">
        <v>60</v>
      </c>
      <c r="C609" s="123" t="s">
        <v>1733</v>
      </c>
      <c r="D609" s="123" t="s">
        <v>349</v>
      </c>
      <c r="E609" s="123">
        <v>32609</v>
      </c>
      <c r="F609" s="123">
        <v>35</v>
      </c>
      <c r="G609" s="123">
        <v>32211032609</v>
      </c>
      <c r="H609" s="125" t="s">
        <v>565</v>
      </c>
      <c r="I609" s="123" t="s">
        <v>381</v>
      </c>
      <c r="J609" s="123" t="s">
        <v>1746</v>
      </c>
      <c r="K609" s="123">
        <v>39</v>
      </c>
      <c r="L609" s="126">
        <f t="shared" si="19"/>
        <v>1.1142857142857143</v>
      </c>
      <c r="M609" s="123" t="s">
        <v>1747</v>
      </c>
      <c r="N609" s="123" t="s">
        <v>369</v>
      </c>
      <c r="O609" s="123" t="str">
        <f t="shared" si="20"/>
        <v>-</v>
      </c>
      <c r="P609" s="127" t="s">
        <v>338</v>
      </c>
    </row>
    <row r="610" spans="1:16" s="123" customFormat="1" x14ac:dyDescent="0.25">
      <c r="A610" s="123">
        <v>2015</v>
      </c>
      <c r="B610" s="124">
        <v>60</v>
      </c>
      <c r="C610" s="123" t="s">
        <v>1733</v>
      </c>
      <c r="D610" s="123" t="s">
        <v>349</v>
      </c>
      <c r="E610" s="123">
        <v>32609</v>
      </c>
      <c r="F610" s="123">
        <v>35</v>
      </c>
      <c r="G610" s="123">
        <v>32211032609</v>
      </c>
      <c r="H610" s="125" t="s">
        <v>565</v>
      </c>
      <c r="I610" s="123" t="s">
        <v>381</v>
      </c>
      <c r="J610" s="123" t="s">
        <v>1748</v>
      </c>
      <c r="K610" s="123">
        <v>34</v>
      </c>
      <c r="L610" s="126">
        <f t="shared" si="19"/>
        <v>0.97142857142857142</v>
      </c>
      <c r="M610" s="123" t="s">
        <v>1749</v>
      </c>
      <c r="N610" s="123">
        <v>31</v>
      </c>
      <c r="O610" s="123">
        <f t="shared" si="20"/>
        <v>4</v>
      </c>
      <c r="P610" s="127" t="s">
        <v>338</v>
      </c>
    </row>
    <row r="611" spans="1:16" s="123" customFormat="1" x14ac:dyDescent="0.25">
      <c r="A611" s="123">
        <v>2016</v>
      </c>
      <c r="B611" s="124">
        <v>60</v>
      </c>
      <c r="C611" s="123" t="s">
        <v>1733</v>
      </c>
      <c r="D611" s="123" t="s">
        <v>349</v>
      </c>
      <c r="E611" s="123">
        <v>32609</v>
      </c>
      <c r="F611" s="123">
        <v>35</v>
      </c>
      <c r="G611" s="123">
        <v>32211032609</v>
      </c>
      <c r="H611" s="125" t="s">
        <v>565</v>
      </c>
      <c r="I611" s="123" t="s">
        <v>381</v>
      </c>
      <c r="J611" s="123" t="s">
        <v>1750</v>
      </c>
      <c r="K611" s="123">
        <v>32</v>
      </c>
      <c r="L611" s="126">
        <f t="shared" si="19"/>
        <v>0.91428571428571426</v>
      </c>
      <c r="M611" s="123" t="s">
        <v>1751</v>
      </c>
      <c r="N611" s="123">
        <v>31</v>
      </c>
      <c r="O611" s="123">
        <f t="shared" si="20"/>
        <v>4</v>
      </c>
      <c r="P611" s="127" t="s">
        <v>338</v>
      </c>
    </row>
    <row r="612" spans="1:16" s="123" customFormat="1" x14ac:dyDescent="0.25">
      <c r="A612" s="123">
        <v>2014</v>
      </c>
      <c r="B612" s="124">
        <v>60</v>
      </c>
      <c r="C612" s="123" t="s">
        <v>1752</v>
      </c>
      <c r="D612" s="123" t="s">
        <v>349</v>
      </c>
      <c r="E612" s="123">
        <v>31209</v>
      </c>
      <c r="F612" s="123">
        <v>35</v>
      </c>
      <c r="G612" s="123">
        <v>32211031209</v>
      </c>
      <c r="H612" s="125" t="s">
        <v>678</v>
      </c>
      <c r="I612" s="123" t="s">
        <v>679</v>
      </c>
      <c r="J612" s="123" t="s">
        <v>1753</v>
      </c>
      <c r="K612" s="123">
        <v>43</v>
      </c>
      <c r="L612" s="126">
        <f t="shared" si="19"/>
        <v>1.2285714285714286</v>
      </c>
      <c r="M612" s="123" t="s">
        <v>1754</v>
      </c>
      <c r="N612" s="123">
        <v>28</v>
      </c>
      <c r="O612" s="123">
        <f t="shared" si="20"/>
        <v>7</v>
      </c>
      <c r="P612" s="127" t="s">
        <v>338</v>
      </c>
    </row>
    <row r="613" spans="1:16" s="123" customFormat="1" x14ac:dyDescent="0.25">
      <c r="A613" s="123">
        <v>2015</v>
      </c>
      <c r="B613" s="124">
        <v>60</v>
      </c>
      <c r="C613" s="123" t="s">
        <v>1752</v>
      </c>
      <c r="D613" s="123" t="s">
        <v>349</v>
      </c>
      <c r="E613" s="123">
        <v>31209</v>
      </c>
      <c r="F613" s="123">
        <v>35</v>
      </c>
      <c r="G613" s="123">
        <v>32211031209</v>
      </c>
      <c r="H613" s="125" t="s">
        <v>678</v>
      </c>
      <c r="I613" s="123" t="s">
        <v>679</v>
      </c>
      <c r="J613" s="123" t="s">
        <v>1755</v>
      </c>
      <c r="K613" s="123">
        <v>42</v>
      </c>
      <c r="L613" s="126">
        <f t="shared" si="19"/>
        <v>1.2</v>
      </c>
      <c r="M613" s="123" t="s">
        <v>1756</v>
      </c>
      <c r="N613" s="123">
        <v>33</v>
      </c>
      <c r="O613" s="123">
        <f t="shared" si="20"/>
        <v>2</v>
      </c>
      <c r="P613" s="127" t="s">
        <v>338</v>
      </c>
    </row>
    <row r="614" spans="1:16" s="123" customFormat="1" x14ac:dyDescent="0.25">
      <c r="A614" s="123">
        <v>2016</v>
      </c>
      <c r="B614" s="124">
        <v>60</v>
      </c>
      <c r="C614" s="123" t="s">
        <v>1752</v>
      </c>
      <c r="D614" s="123" t="s">
        <v>349</v>
      </c>
      <c r="E614" s="123">
        <v>31209</v>
      </c>
      <c r="F614" s="123">
        <v>35</v>
      </c>
      <c r="G614" s="123">
        <v>32211031209</v>
      </c>
      <c r="H614" s="125" t="s">
        <v>678</v>
      </c>
      <c r="I614" s="123" t="s">
        <v>679</v>
      </c>
      <c r="J614" s="123" t="s">
        <v>1757</v>
      </c>
      <c r="K614" s="123">
        <v>41</v>
      </c>
      <c r="L614" s="126">
        <f t="shared" si="19"/>
        <v>1.1714285714285715</v>
      </c>
      <c r="M614" s="123" t="s">
        <v>1758</v>
      </c>
      <c r="N614" s="123">
        <v>31</v>
      </c>
      <c r="O614" s="123">
        <f t="shared" si="20"/>
        <v>4</v>
      </c>
      <c r="P614" s="127" t="s">
        <v>338</v>
      </c>
    </row>
    <row r="615" spans="1:16" s="123" customFormat="1" x14ac:dyDescent="0.25">
      <c r="A615" s="123">
        <v>2014</v>
      </c>
      <c r="B615" s="124">
        <v>60</v>
      </c>
      <c r="C615" s="123" t="s">
        <v>1752</v>
      </c>
      <c r="D615" s="123" t="s">
        <v>349</v>
      </c>
      <c r="E615" s="123">
        <v>31408</v>
      </c>
      <c r="F615" s="123">
        <v>35</v>
      </c>
      <c r="G615" s="123">
        <v>32211031408</v>
      </c>
      <c r="H615" s="125" t="s">
        <v>387</v>
      </c>
      <c r="I615" s="123" t="s">
        <v>364</v>
      </c>
      <c r="J615" s="123" t="s">
        <v>1759</v>
      </c>
      <c r="K615" s="123">
        <v>26</v>
      </c>
      <c r="L615" s="126">
        <f t="shared" si="19"/>
        <v>0.74285714285714288</v>
      </c>
      <c r="M615" s="123" t="s">
        <v>1760</v>
      </c>
      <c r="N615" s="123" t="s">
        <v>369</v>
      </c>
      <c r="O615" s="123" t="str">
        <f t="shared" si="20"/>
        <v>-</v>
      </c>
      <c r="P615" s="127" t="s">
        <v>338</v>
      </c>
    </row>
    <row r="616" spans="1:16" s="123" customFormat="1" x14ac:dyDescent="0.25">
      <c r="A616" s="123">
        <v>2015</v>
      </c>
      <c r="B616" s="124">
        <v>60</v>
      </c>
      <c r="C616" s="123" t="s">
        <v>1752</v>
      </c>
      <c r="D616" s="123" t="s">
        <v>349</v>
      </c>
      <c r="E616" s="123">
        <v>31408</v>
      </c>
      <c r="F616" s="123">
        <v>35</v>
      </c>
      <c r="G616" s="123">
        <v>32211031408</v>
      </c>
      <c r="H616" s="125" t="s">
        <v>387</v>
      </c>
      <c r="I616" s="123" t="s">
        <v>364</v>
      </c>
      <c r="J616" s="123" t="s">
        <v>1761</v>
      </c>
      <c r="K616" s="123">
        <v>33</v>
      </c>
      <c r="L616" s="126">
        <f t="shared" si="19"/>
        <v>0.94285714285714284</v>
      </c>
      <c r="M616" s="123" t="s">
        <v>1762</v>
      </c>
      <c r="N616" s="123">
        <v>33</v>
      </c>
      <c r="O616" s="123">
        <f t="shared" si="20"/>
        <v>2</v>
      </c>
      <c r="P616" s="127" t="s">
        <v>338</v>
      </c>
    </row>
    <row r="617" spans="1:16" s="123" customFormat="1" x14ac:dyDescent="0.25">
      <c r="A617" s="123">
        <v>2016</v>
      </c>
      <c r="B617" s="124">
        <v>60</v>
      </c>
      <c r="C617" s="123" t="s">
        <v>1752</v>
      </c>
      <c r="D617" s="123" t="s">
        <v>349</v>
      </c>
      <c r="E617" s="123">
        <v>31408</v>
      </c>
      <c r="F617" s="123">
        <v>35</v>
      </c>
      <c r="G617" s="123">
        <v>32211031408</v>
      </c>
      <c r="H617" s="125" t="s">
        <v>387</v>
      </c>
      <c r="I617" s="123" t="s">
        <v>364</v>
      </c>
      <c r="J617" s="123" t="s">
        <v>1763</v>
      </c>
      <c r="K617" s="123">
        <v>15</v>
      </c>
      <c r="L617" s="126">
        <f t="shared" ref="L617:L680" si="21">K617/F617</f>
        <v>0.42857142857142855</v>
      </c>
      <c r="M617" s="123" t="s">
        <v>1764</v>
      </c>
      <c r="N617" s="123">
        <v>21</v>
      </c>
      <c r="O617" s="123">
        <f t="shared" si="20"/>
        <v>14</v>
      </c>
      <c r="P617" s="127" t="s">
        <v>338</v>
      </c>
    </row>
    <row r="618" spans="1:16" s="123" customFormat="1" x14ac:dyDescent="0.25">
      <c r="A618" s="123">
        <v>2014</v>
      </c>
      <c r="B618" s="124">
        <v>60</v>
      </c>
      <c r="C618" s="123" t="s">
        <v>1765</v>
      </c>
      <c r="D618" s="123" t="s">
        <v>349</v>
      </c>
      <c r="E618" s="123">
        <v>20008</v>
      </c>
      <c r="F618" s="123">
        <v>18</v>
      </c>
      <c r="G618" s="123">
        <v>32211020008</v>
      </c>
      <c r="H618" s="125" t="s">
        <v>1513</v>
      </c>
      <c r="I618" s="123" t="s">
        <v>1514</v>
      </c>
      <c r="J618" s="123" t="s">
        <v>1766</v>
      </c>
      <c r="K618" s="123">
        <v>18</v>
      </c>
      <c r="L618" s="126">
        <f t="shared" si="21"/>
        <v>1</v>
      </c>
      <c r="M618" s="123" t="s">
        <v>1767</v>
      </c>
      <c r="N618" s="123">
        <v>18</v>
      </c>
      <c r="O618" s="123">
        <f t="shared" si="20"/>
        <v>0</v>
      </c>
      <c r="P618" s="127" t="s">
        <v>338</v>
      </c>
    </row>
    <row r="619" spans="1:16" s="123" customFormat="1" x14ac:dyDescent="0.25">
      <c r="A619" s="123">
        <v>2015</v>
      </c>
      <c r="B619" s="124">
        <v>60</v>
      </c>
      <c r="C619" s="123" t="s">
        <v>1765</v>
      </c>
      <c r="D619" s="123" t="s">
        <v>349</v>
      </c>
      <c r="E619" s="123">
        <v>20008</v>
      </c>
      <c r="F619" s="123">
        <v>18</v>
      </c>
      <c r="G619" s="123">
        <v>32211020008</v>
      </c>
      <c r="H619" s="125" t="s">
        <v>1513</v>
      </c>
      <c r="I619" s="123" t="s">
        <v>1514</v>
      </c>
      <c r="J619" s="123" t="s">
        <v>1768</v>
      </c>
      <c r="K619" s="123">
        <v>19</v>
      </c>
      <c r="L619" s="126">
        <f t="shared" si="21"/>
        <v>1.0555555555555556</v>
      </c>
      <c r="M619" s="123" t="s">
        <v>1769</v>
      </c>
      <c r="N619" s="123">
        <v>19</v>
      </c>
      <c r="O619" s="123">
        <f t="shared" si="20"/>
        <v>-1</v>
      </c>
      <c r="P619" s="127" t="s">
        <v>338</v>
      </c>
    </row>
    <row r="620" spans="1:16" s="123" customFormat="1" x14ac:dyDescent="0.25">
      <c r="A620" s="123">
        <v>2016</v>
      </c>
      <c r="B620" s="124">
        <v>60</v>
      </c>
      <c r="C620" s="123" t="s">
        <v>1765</v>
      </c>
      <c r="D620" s="123" t="s">
        <v>349</v>
      </c>
      <c r="E620" s="123">
        <v>20008</v>
      </c>
      <c r="F620" s="123">
        <v>18</v>
      </c>
      <c r="G620" s="123">
        <v>32211020008</v>
      </c>
      <c r="H620" s="125" t="s">
        <v>1513</v>
      </c>
      <c r="I620" s="123" t="s">
        <v>1514</v>
      </c>
      <c r="J620" s="123" t="s">
        <v>1770</v>
      </c>
      <c r="K620" s="123">
        <v>24</v>
      </c>
      <c r="L620" s="126">
        <f t="shared" si="21"/>
        <v>1.3333333333333333</v>
      </c>
      <c r="M620" s="123" t="s">
        <v>1771</v>
      </c>
      <c r="N620" s="123">
        <v>20</v>
      </c>
      <c r="O620" s="123">
        <f t="shared" si="20"/>
        <v>-2</v>
      </c>
      <c r="P620" s="127" t="s">
        <v>338</v>
      </c>
    </row>
    <row r="621" spans="1:16" s="123" customFormat="1" x14ac:dyDescent="0.25">
      <c r="A621" s="123">
        <v>2014</v>
      </c>
      <c r="B621" s="124">
        <v>60</v>
      </c>
      <c r="C621" s="123" t="s">
        <v>1765</v>
      </c>
      <c r="D621" s="123" t="s">
        <v>349</v>
      </c>
      <c r="E621" s="123">
        <v>20111</v>
      </c>
      <c r="F621" s="123">
        <v>24</v>
      </c>
      <c r="G621" s="123">
        <v>32211020111</v>
      </c>
      <c r="H621" s="125" t="s">
        <v>693</v>
      </c>
      <c r="I621" s="123" t="s">
        <v>694</v>
      </c>
      <c r="J621" s="123" t="s">
        <v>1772</v>
      </c>
      <c r="K621" s="123">
        <v>17</v>
      </c>
      <c r="L621" s="126">
        <f t="shared" si="21"/>
        <v>0.70833333333333337</v>
      </c>
      <c r="M621" s="123" t="s">
        <v>1773</v>
      </c>
      <c r="N621" s="123">
        <v>23</v>
      </c>
      <c r="O621" s="123">
        <f t="shared" si="20"/>
        <v>1</v>
      </c>
      <c r="P621" s="127" t="s">
        <v>338</v>
      </c>
    </row>
    <row r="622" spans="1:16" s="123" customFormat="1" x14ac:dyDescent="0.25">
      <c r="A622" s="123">
        <v>2015</v>
      </c>
      <c r="B622" s="124">
        <v>60</v>
      </c>
      <c r="C622" s="123" t="s">
        <v>1765</v>
      </c>
      <c r="D622" s="123" t="s">
        <v>349</v>
      </c>
      <c r="E622" s="123">
        <v>20111</v>
      </c>
      <c r="F622" s="123">
        <v>24</v>
      </c>
      <c r="G622" s="123">
        <v>32211020111</v>
      </c>
      <c r="H622" s="125" t="s">
        <v>693</v>
      </c>
      <c r="I622" s="123" t="s">
        <v>694</v>
      </c>
      <c r="J622" s="123" t="s">
        <v>1774</v>
      </c>
      <c r="K622" s="123">
        <v>11</v>
      </c>
      <c r="L622" s="126">
        <f t="shared" si="21"/>
        <v>0.45833333333333331</v>
      </c>
      <c r="M622" s="123" t="s">
        <v>1775</v>
      </c>
      <c r="N622" s="123">
        <v>22</v>
      </c>
      <c r="O622" s="123">
        <f t="shared" si="20"/>
        <v>2</v>
      </c>
      <c r="P622" s="127" t="s">
        <v>338</v>
      </c>
    </row>
    <row r="623" spans="1:16" s="123" customFormat="1" x14ac:dyDescent="0.25">
      <c r="A623" s="123">
        <v>2016</v>
      </c>
      <c r="B623" s="124">
        <v>60</v>
      </c>
      <c r="C623" s="123" t="s">
        <v>1765</v>
      </c>
      <c r="D623" s="123" t="s">
        <v>349</v>
      </c>
      <c r="E623" s="123">
        <v>20111</v>
      </c>
      <c r="F623" s="123">
        <v>24</v>
      </c>
      <c r="G623" s="123">
        <v>32211020111</v>
      </c>
      <c r="H623" s="125" t="s">
        <v>693</v>
      </c>
      <c r="I623" s="123" t="s">
        <v>694</v>
      </c>
      <c r="J623" s="123" t="s">
        <v>1776</v>
      </c>
      <c r="K623" s="123">
        <v>14</v>
      </c>
      <c r="L623" s="126">
        <f t="shared" si="21"/>
        <v>0.58333333333333337</v>
      </c>
      <c r="M623" s="123" t="s">
        <v>1777</v>
      </c>
      <c r="N623" s="123">
        <v>24</v>
      </c>
      <c r="O623" s="123">
        <f t="shared" si="20"/>
        <v>0</v>
      </c>
      <c r="P623" s="127" t="s">
        <v>338</v>
      </c>
    </row>
    <row r="624" spans="1:16" s="123" customFormat="1" x14ac:dyDescent="0.25">
      <c r="A624" s="123">
        <v>2014</v>
      </c>
      <c r="B624" s="124">
        <v>60</v>
      </c>
      <c r="C624" s="123" t="s">
        <v>1765</v>
      </c>
      <c r="D624" s="123" t="s">
        <v>349</v>
      </c>
      <c r="E624" s="123">
        <v>25007</v>
      </c>
      <c r="F624" s="123">
        <v>24</v>
      </c>
      <c r="G624" s="123">
        <v>32211025007</v>
      </c>
      <c r="H624" s="125" t="s">
        <v>523</v>
      </c>
      <c r="I624" s="123" t="s">
        <v>524</v>
      </c>
      <c r="J624" s="123" t="s">
        <v>1778</v>
      </c>
      <c r="K624" s="123">
        <v>14</v>
      </c>
      <c r="L624" s="126">
        <f t="shared" si="21"/>
        <v>0.58333333333333337</v>
      </c>
      <c r="M624" s="123" t="s">
        <v>1779</v>
      </c>
      <c r="N624" s="123">
        <v>15</v>
      </c>
      <c r="O624" s="123">
        <f t="shared" si="20"/>
        <v>9</v>
      </c>
      <c r="P624" s="127" t="s">
        <v>338</v>
      </c>
    </row>
    <row r="625" spans="1:16" s="123" customFormat="1" x14ac:dyDescent="0.25">
      <c r="A625" s="123">
        <v>2015</v>
      </c>
      <c r="B625" s="124">
        <v>60</v>
      </c>
      <c r="C625" s="123" t="s">
        <v>1765</v>
      </c>
      <c r="D625" s="123" t="s">
        <v>349</v>
      </c>
      <c r="E625" s="123">
        <v>25007</v>
      </c>
      <c r="F625" s="123">
        <v>15</v>
      </c>
      <c r="G625" s="123">
        <v>32211025007</v>
      </c>
      <c r="H625" s="125" t="s">
        <v>523</v>
      </c>
      <c r="I625" s="123" t="s">
        <v>524</v>
      </c>
      <c r="J625" s="123" t="s">
        <v>1780</v>
      </c>
      <c r="K625" s="123">
        <v>20</v>
      </c>
      <c r="L625" s="126">
        <f t="shared" si="21"/>
        <v>1.3333333333333333</v>
      </c>
      <c r="M625" s="123" t="s">
        <v>1781</v>
      </c>
      <c r="N625" s="123">
        <v>15</v>
      </c>
      <c r="O625" s="123">
        <f t="shared" si="20"/>
        <v>0</v>
      </c>
      <c r="P625" s="127" t="s">
        <v>338</v>
      </c>
    </row>
    <row r="626" spans="1:16" s="123" customFormat="1" x14ac:dyDescent="0.25">
      <c r="A626" s="123">
        <v>2016</v>
      </c>
      <c r="B626" s="124">
        <v>60</v>
      </c>
      <c r="C626" s="123" t="s">
        <v>1765</v>
      </c>
      <c r="D626" s="123" t="s">
        <v>349</v>
      </c>
      <c r="E626" s="123">
        <v>25007</v>
      </c>
      <c r="F626" s="123">
        <v>15</v>
      </c>
      <c r="G626" s="123">
        <v>32211025007</v>
      </c>
      <c r="H626" s="125" t="s">
        <v>523</v>
      </c>
      <c r="I626" s="123" t="s">
        <v>524</v>
      </c>
      <c r="J626" s="123" t="s">
        <v>1782</v>
      </c>
      <c r="K626" s="123">
        <v>22</v>
      </c>
      <c r="L626" s="126">
        <f t="shared" si="21"/>
        <v>1.4666666666666666</v>
      </c>
      <c r="M626" s="123" t="s">
        <v>1783</v>
      </c>
      <c r="N626" s="123">
        <v>14</v>
      </c>
      <c r="O626" s="123">
        <f t="shared" si="20"/>
        <v>1</v>
      </c>
      <c r="P626" s="127" t="s">
        <v>338</v>
      </c>
    </row>
    <row r="627" spans="1:16" s="123" customFormat="1" x14ac:dyDescent="0.25">
      <c r="A627" s="123">
        <v>2014</v>
      </c>
      <c r="B627" s="124">
        <v>60</v>
      </c>
      <c r="C627" s="123" t="s">
        <v>1765</v>
      </c>
      <c r="D627" s="123" t="s">
        <v>349</v>
      </c>
      <c r="E627" s="123">
        <v>32408</v>
      </c>
      <c r="F627" s="123">
        <v>18</v>
      </c>
      <c r="G627" s="123">
        <v>32211032408</v>
      </c>
      <c r="H627" s="125" t="s">
        <v>558</v>
      </c>
      <c r="I627" s="123" t="s">
        <v>350</v>
      </c>
      <c r="J627" s="123" t="s">
        <v>1784</v>
      </c>
      <c r="K627" s="123">
        <v>25</v>
      </c>
      <c r="L627" s="126">
        <f t="shared" si="21"/>
        <v>1.3888888888888888</v>
      </c>
      <c r="M627" s="123" t="s">
        <v>1785</v>
      </c>
      <c r="N627" s="123">
        <v>23</v>
      </c>
      <c r="O627" s="123">
        <f t="shared" si="20"/>
        <v>-5</v>
      </c>
      <c r="P627" s="127" t="s">
        <v>338</v>
      </c>
    </row>
    <row r="628" spans="1:16" s="123" customFormat="1" x14ac:dyDescent="0.25">
      <c r="A628" s="123">
        <v>2015</v>
      </c>
      <c r="B628" s="124">
        <v>60</v>
      </c>
      <c r="C628" s="123" t="s">
        <v>1765</v>
      </c>
      <c r="D628" s="123" t="s">
        <v>349</v>
      </c>
      <c r="E628" s="123">
        <v>32408</v>
      </c>
      <c r="F628" s="123">
        <v>24</v>
      </c>
      <c r="G628" s="123">
        <v>32211032408</v>
      </c>
      <c r="H628" s="125" t="s">
        <v>558</v>
      </c>
      <c r="I628" s="123" t="s">
        <v>350</v>
      </c>
      <c r="J628" s="123" t="s">
        <v>1786</v>
      </c>
      <c r="K628" s="123">
        <v>30</v>
      </c>
      <c r="L628" s="126">
        <f t="shared" si="21"/>
        <v>1.25</v>
      </c>
      <c r="M628" s="123" t="s">
        <v>1787</v>
      </c>
      <c r="N628" s="123">
        <v>21</v>
      </c>
      <c r="O628" s="123">
        <f t="shared" si="20"/>
        <v>3</v>
      </c>
      <c r="P628" s="127" t="s">
        <v>338</v>
      </c>
    </row>
    <row r="629" spans="1:16" s="123" customFormat="1" x14ac:dyDescent="0.25">
      <c r="A629" s="123">
        <v>2016</v>
      </c>
      <c r="B629" s="124">
        <v>60</v>
      </c>
      <c r="C629" s="123" t="s">
        <v>1765</v>
      </c>
      <c r="D629" s="123" t="s">
        <v>349</v>
      </c>
      <c r="E629" s="123">
        <v>32408</v>
      </c>
      <c r="F629" s="123">
        <v>24</v>
      </c>
      <c r="G629" s="123">
        <v>32211032408</v>
      </c>
      <c r="H629" s="125" t="s">
        <v>558</v>
      </c>
      <c r="I629" s="123" t="s">
        <v>350</v>
      </c>
      <c r="J629" s="123" t="s">
        <v>1788</v>
      </c>
      <c r="K629" s="123">
        <v>35</v>
      </c>
      <c r="L629" s="126">
        <f t="shared" si="21"/>
        <v>1.4583333333333333</v>
      </c>
      <c r="M629" s="123" t="s">
        <v>1789</v>
      </c>
      <c r="N629" s="123">
        <v>24</v>
      </c>
      <c r="O629" s="123">
        <f t="shared" si="20"/>
        <v>0</v>
      </c>
      <c r="P629" s="127" t="s">
        <v>338</v>
      </c>
    </row>
    <row r="630" spans="1:16" s="123" customFormat="1" x14ac:dyDescent="0.25">
      <c r="A630" s="123">
        <v>2014</v>
      </c>
      <c r="B630" s="124">
        <v>60</v>
      </c>
      <c r="C630" s="123" t="s">
        <v>1765</v>
      </c>
      <c r="D630" s="123" t="s">
        <v>349</v>
      </c>
      <c r="E630" s="123">
        <v>34301</v>
      </c>
      <c r="F630" s="123">
        <v>24</v>
      </c>
      <c r="G630" s="123">
        <v>32211034301</v>
      </c>
      <c r="H630" s="125" t="s">
        <v>1790</v>
      </c>
      <c r="I630" s="123" t="s">
        <v>1791</v>
      </c>
      <c r="J630" s="123" t="s">
        <v>1792</v>
      </c>
      <c r="K630" s="123">
        <v>11</v>
      </c>
      <c r="L630" s="126">
        <f t="shared" si="21"/>
        <v>0.45833333333333331</v>
      </c>
      <c r="M630" s="123" t="s">
        <v>1793</v>
      </c>
      <c r="N630" s="123">
        <v>15</v>
      </c>
      <c r="O630" s="123">
        <f t="shared" si="20"/>
        <v>9</v>
      </c>
      <c r="P630" s="127" t="s">
        <v>338</v>
      </c>
    </row>
    <row r="631" spans="1:16" s="123" customFormat="1" x14ac:dyDescent="0.25">
      <c r="A631" s="123">
        <v>2015</v>
      </c>
      <c r="B631" s="124">
        <v>60</v>
      </c>
      <c r="C631" s="123" t="s">
        <v>1765</v>
      </c>
      <c r="D631" s="123" t="s">
        <v>349</v>
      </c>
      <c r="E631" s="123">
        <v>34301</v>
      </c>
      <c r="F631" s="123">
        <v>16</v>
      </c>
      <c r="G631" s="123">
        <v>32211034301</v>
      </c>
      <c r="H631" s="125" t="s">
        <v>1790</v>
      </c>
      <c r="I631" s="123" t="s">
        <v>1791</v>
      </c>
      <c r="J631" s="123" t="s">
        <v>1794</v>
      </c>
      <c r="K631" s="123">
        <v>30</v>
      </c>
      <c r="L631" s="126">
        <f t="shared" si="21"/>
        <v>1.875</v>
      </c>
      <c r="M631" s="123" t="s">
        <v>1795</v>
      </c>
      <c r="N631" s="123">
        <v>19</v>
      </c>
      <c r="O631" s="123">
        <f t="shared" si="20"/>
        <v>-3</v>
      </c>
      <c r="P631" s="127" t="s">
        <v>338</v>
      </c>
    </row>
    <row r="632" spans="1:16" s="123" customFormat="1" x14ac:dyDescent="0.25">
      <c r="A632" s="123">
        <v>2016</v>
      </c>
      <c r="B632" s="124">
        <v>60</v>
      </c>
      <c r="C632" s="123" t="s">
        <v>1765</v>
      </c>
      <c r="D632" s="123" t="s">
        <v>349</v>
      </c>
      <c r="E632" s="123">
        <v>34301</v>
      </c>
      <c r="F632" s="123">
        <v>24</v>
      </c>
      <c r="G632" s="123">
        <v>32211034301</v>
      </c>
      <c r="H632" s="125" t="s">
        <v>1790</v>
      </c>
      <c r="I632" s="123" t="s">
        <v>1791</v>
      </c>
      <c r="J632" s="123" t="s">
        <v>1796</v>
      </c>
      <c r="K632" s="123">
        <v>15</v>
      </c>
      <c r="L632" s="126">
        <f t="shared" si="21"/>
        <v>0.625</v>
      </c>
      <c r="M632" s="123" t="s">
        <v>1797</v>
      </c>
      <c r="N632" s="123">
        <v>21</v>
      </c>
      <c r="O632" s="123">
        <f t="shared" si="20"/>
        <v>3</v>
      </c>
      <c r="P632" s="127" t="s">
        <v>338</v>
      </c>
    </row>
    <row r="633" spans="1:16" s="123" customFormat="1" x14ac:dyDescent="0.25">
      <c r="A633" s="123">
        <v>2014</v>
      </c>
      <c r="B633" s="124">
        <v>60</v>
      </c>
      <c r="C633" s="123" t="s">
        <v>170</v>
      </c>
      <c r="D633" s="123" t="s">
        <v>333</v>
      </c>
      <c r="E633" s="123">
        <v>22003</v>
      </c>
      <c r="F633" s="123">
        <v>15</v>
      </c>
      <c r="G633" s="123">
        <v>23810022003</v>
      </c>
      <c r="H633" s="125" t="s">
        <v>1798</v>
      </c>
      <c r="I633" s="123" t="s">
        <v>1799</v>
      </c>
      <c r="J633" s="123" t="s">
        <v>1800</v>
      </c>
      <c r="K633" s="123">
        <v>6</v>
      </c>
      <c r="L633" s="126">
        <f t="shared" si="21"/>
        <v>0.4</v>
      </c>
      <c r="M633" s="123" t="s">
        <v>1801</v>
      </c>
      <c r="N633" s="123">
        <v>14</v>
      </c>
      <c r="O633" s="123">
        <f t="shared" si="20"/>
        <v>1</v>
      </c>
      <c r="P633" s="127" t="s">
        <v>338</v>
      </c>
    </row>
    <row r="634" spans="1:16" s="123" customFormat="1" x14ac:dyDescent="0.25">
      <c r="A634" s="123">
        <v>2015</v>
      </c>
      <c r="B634" s="124">
        <v>60</v>
      </c>
      <c r="C634" s="123" t="s">
        <v>170</v>
      </c>
      <c r="D634" s="123" t="s">
        <v>333</v>
      </c>
      <c r="E634" s="123">
        <v>22003</v>
      </c>
      <c r="F634" s="123">
        <v>15</v>
      </c>
      <c r="G634" s="123">
        <v>23810022003</v>
      </c>
      <c r="H634" s="125" t="s">
        <v>1798</v>
      </c>
      <c r="I634" s="123" t="s">
        <v>1799</v>
      </c>
      <c r="J634" s="123" t="s">
        <v>1802</v>
      </c>
      <c r="K634" s="123">
        <v>13</v>
      </c>
      <c r="L634" s="126">
        <f t="shared" si="21"/>
        <v>0.8666666666666667</v>
      </c>
      <c r="M634" s="123" t="s">
        <v>1803</v>
      </c>
      <c r="N634" s="123">
        <v>13</v>
      </c>
      <c r="O634" s="123">
        <f t="shared" si="20"/>
        <v>2</v>
      </c>
      <c r="P634" s="127" t="s">
        <v>338</v>
      </c>
    </row>
    <row r="635" spans="1:16" s="123" customFormat="1" x14ac:dyDescent="0.25">
      <c r="A635" s="123">
        <v>2016</v>
      </c>
      <c r="B635" s="124">
        <v>60</v>
      </c>
      <c r="C635" s="123" t="s">
        <v>170</v>
      </c>
      <c r="D635" s="123" t="s">
        <v>333</v>
      </c>
      <c r="E635" s="123">
        <v>22003</v>
      </c>
      <c r="F635" s="123">
        <v>15</v>
      </c>
      <c r="G635" s="123">
        <v>23810022003</v>
      </c>
      <c r="H635" s="125" t="s">
        <v>1798</v>
      </c>
      <c r="I635" s="123" t="s">
        <v>1799</v>
      </c>
      <c r="J635" s="123" t="s">
        <v>1804</v>
      </c>
      <c r="K635" s="123">
        <v>14</v>
      </c>
      <c r="L635" s="126">
        <f t="shared" si="21"/>
        <v>0.93333333333333335</v>
      </c>
      <c r="M635" s="123" t="s">
        <v>1805</v>
      </c>
      <c r="N635" s="123">
        <v>15</v>
      </c>
      <c r="O635" s="123">
        <f t="shared" si="20"/>
        <v>0</v>
      </c>
      <c r="P635" s="127" t="s">
        <v>338</v>
      </c>
    </row>
    <row r="636" spans="1:16" s="123" customFormat="1" x14ac:dyDescent="0.25">
      <c r="A636" s="123">
        <v>2014</v>
      </c>
      <c r="B636" s="124">
        <v>60</v>
      </c>
      <c r="C636" s="123" t="s">
        <v>170</v>
      </c>
      <c r="D636" s="123" t="s">
        <v>333</v>
      </c>
      <c r="E636" s="123">
        <v>22004</v>
      </c>
      <c r="F636" s="123">
        <v>15</v>
      </c>
      <c r="G636" s="123">
        <v>23810022004</v>
      </c>
      <c r="H636" s="125" t="s">
        <v>1806</v>
      </c>
      <c r="I636" s="123" t="s">
        <v>1807</v>
      </c>
      <c r="J636" s="123" t="s">
        <v>1808</v>
      </c>
      <c r="K636" s="123">
        <v>12</v>
      </c>
      <c r="L636" s="126">
        <f t="shared" si="21"/>
        <v>0.8</v>
      </c>
      <c r="M636" s="123" t="s">
        <v>1809</v>
      </c>
      <c r="N636" s="123">
        <v>12</v>
      </c>
      <c r="O636" s="123">
        <f t="shared" si="20"/>
        <v>3</v>
      </c>
      <c r="P636" s="127" t="s">
        <v>338</v>
      </c>
    </row>
    <row r="637" spans="1:16" s="123" customFormat="1" x14ac:dyDescent="0.25">
      <c r="A637" s="123">
        <v>2015</v>
      </c>
      <c r="B637" s="124">
        <v>60</v>
      </c>
      <c r="C637" s="123" t="s">
        <v>170</v>
      </c>
      <c r="D637" s="123" t="s">
        <v>333</v>
      </c>
      <c r="E637" s="123">
        <v>22004</v>
      </c>
      <c r="F637" s="123">
        <v>15</v>
      </c>
      <c r="G637" s="123">
        <v>23810022004</v>
      </c>
      <c r="H637" s="125" t="s">
        <v>1806</v>
      </c>
      <c r="I637" s="123" t="s">
        <v>1807</v>
      </c>
      <c r="J637" s="123" t="s">
        <v>1810</v>
      </c>
      <c r="K637" s="123">
        <v>13</v>
      </c>
      <c r="L637" s="126">
        <f t="shared" si="21"/>
        <v>0.8666666666666667</v>
      </c>
      <c r="M637" s="123" t="s">
        <v>1811</v>
      </c>
      <c r="N637" s="123">
        <v>14</v>
      </c>
      <c r="O637" s="123">
        <f t="shared" si="20"/>
        <v>1</v>
      </c>
      <c r="P637" s="127" t="s">
        <v>338</v>
      </c>
    </row>
    <row r="638" spans="1:16" s="123" customFormat="1" x14ac:dyDescent="0.25">
      <c r="A638" s="123">
        <v>2016</v>
      </c>
      <c r="B638" s="124">
        <v>60</v>
      </c>
      <c r="C638" s="123" t="s">
        <v>170</v>
      </c>
      <c r="D638" s="123" t="s">
        <v>333</v>
      </c>
      <c r="E638" s="123">
        <v>22004</v>
      </c>
      <c r="F638" s="123">
        <v>15</v>
      </c>
      <c r="G638" s="123">
        <v>23810022004</v>
      </c>
      <c r="H638" s="125" t="s">
        <v>1806</v>
      </c>
      <c r="I638" s="123" t="s">
        <v>1807</v>
      </c>
      <c r="J638" s="123" t="s">
        <v>1812</v>
      </c>
      <c r="K638" s="123">
        <v>10</v>
      </c>
      <c r="L638" s="126">
        <f t="shared" si="21"/>
        <v>0.66666666666666663</v>
      </c>
      <c r="M638" s="123" t="s">
        <v>1813</v>
      </c>
      <c r="N638" s="123">
        <v>15</v>
      </c>
      <c r="O638" s="123">
        <f t="shared" si="20"/>
        <v>0</v>
      </c>
      <c r="P638" s="127" t="s">
        <v>338</v>
      </c>
    </row>
    <row r="639" spans="1:16" s="123" customFormat="1" x14ac:dyDescent="0.25">
      <c r="A639" s="123">
        <v>2014</v>
      </c>
      <c r="B639" s="124">
        <v>60</v>
      </c>
      <c r="C639" s="123" t="s">
        <v>170</v>
      </c>
      <c r="D639" s="123" t="s">
        <v>333</v>
      </c>
      <c r="E639" s="123">
        <v>25007</v>
      </c>
      <c r="F639" s="123">
        <v>30</v>
      </c>
      <c r="G639" s="123">
        <v>23810025007</v>
      </c>
      <c r="H639" s="125" t="s">
        <v>580</v>
      </c>
      <c r="I639" s="123" t="s">
        <v>581</v>
      </c>
      <c r="J639" s="123" t="s">
        <v>1814</v>
      </c>
      <c r="K639" s="123">
        <v>22</v>
      </c>
      <c r="L639" s="126">
        <f t="shared" si="21"/>
        <v>0.73333333333333328</v>
      </c>
      <c r="M639" s="123" t="s">
        <v>1815</v>
      </c>
      <c r="N639" s="123">
        <v>28</v>
      </c>
      <c r="O639" s="123">
        <f t="shared" si="20"/>
        <v>2</v>
      </c>
      <c r="P639" s="127" t="s">
        <v>338</v>
      </c>
    </row>
    <row r="640" spans="1:16" s="123" customFormat="1" x14ac:dyDescent="0.25">
      <c r="A640" s="123">
        <v>2015</v>
      </c>
      <c r="B640" s="124">
        <v>60</v>
      </c>
      <c r="C640" s="123" t="s">
        <v>170</v>
      </c>
      <c r="D640" s="123" t="s">
        <v>333</v>
      </c>
      <c r="E640" s="123">
        <v>25007</v>
      </c>
      <c r="F640" s="123">
        <v>30</v>
      </c>
      <c r="G640" s="123">
        <v>23810025007</v>
      </c>
      <c r="H640" s="125" t="s">
        <v>580</v>
      </c>
      <c r="I640" s="123" t="s">
        <v>581</v>
      </c>
      <c r="J640" s="123" t="s">
        <v>1816</v>
      </c>
      <c r="K640" s="123">
        <v>24</v>
      </c>
      <c r="L640" s="126">
        <f t="shared" si="21"/>
        <v>0.8</v>
      </c>
      <c r="M640" s="123" t="s">
        <v>1817</v>
      </c>
      <c r="N640" s="123">
        <v>29</v>
      </c>
      <c r="O640" s="123">
        <f t="shared" si="20"/>
        <v>1</v>
      </c>
      <c r="P640" s="127" t="s">
        <v>338</v>
      </c>
    </row>
    <row r="641" spans="1:16" s="123" customFormat="1" x14ac:dyDescent="0.25">
      <c r="A641" s="123">
        <v>2016</v>
      </c>
      <c r="B641" s="124">
        <v>60</v>
      </c>
      <c r="C641" s="123" t="s">
        <v>170</v>
      </c>
      <c r="D641" s="123" t="s">
        <v>333</v>
      </c>
      <c r="E641" s="123">
        <v>25007</v>
      </c>
      <c r="F641" s="123">
        <v>30</v>
      </c>
      <c r="G641" s="123">
        <v>23810025007</v>
      </c>
      <c r="H641" s="125" t="s">
        <v>580</v>
      </c>
      <c r="I641" s="123" t="s">
        <v>581</v>
      </c>
      <c r="J641" s="123" t="s">
        <v>1818</v>
      </c>
      <c r="K641" s="123">
        <v>25</v>
      </c>
      <c r="L641" s="126">
        <f t="shared" si="21"/>
        <v>0.83333333333333337</v>
      </c>
      <c r="M641" s="123" t="s">
        <v>1819</v>
      </c>
      <c r="N641" s="123">
        <v>29</v>
      </c>
      <c r="O641" s="123">
        <f t="shared" si="20"/>
        <v>1</v>
      </c>
      <c r="P641" s="127" t="s">
        <v>338</v>
      </c>
    </row>
    <row r="642" spans="1:16" s="123" customFormat="1" x14ac:dyDescent="0.25">
      <c r="A642" s="123">
        <v>2014</v>
      </c>
      <c r="B642" s="124">
        <v>60</v>
      </c>
      <c r="C642" s="123" t="s">
        <v>170</v>
      </c>
      <c r="D642" s="123" t="s">
        <v>333</v>
      </c>
      <c r="E642" s="123">
        <v>25218</v>
      </c>
      <c r="F642" s="123">
        <v>30</v>
      </c>
      <c r="G642" s="123">
        <v>23810025218</v>
      </c>
      <c r="H642" s="125" t="s">
        <v>490</v>
      </c>
      <c r="I642" s="123" t="s">
        <v>491</v>
      </c>
      <c r="J642" s="123" t="s">
        <v>1820</v>
      </c>
      <c r="K642" s="123">
        <v>62</v>
      </c>
      <c r="L642" s="126">
        <f t="shared" si="21"/>
        <v>2.0666666666666669</v>
      </c>
      <c r="M642" s="123" t="s">
        <v>1821</v>
      </c>
      <c r="N642" s="123" t="s">
        <v>369</v>
      </c>
      <c r="O642" s="123" t="str">
        <f t="shared" si="20"/>
        <v>-</v>
      </c>
      <c r="P642" s="127" t="s">
        <v>338</v>
      </c>
    </row>
    <row r="643" spans="1:16" s="123" customFormat="1" x14ac:dyDescent="0.25">
      <c r="A643" s="123">
        <v>2015</v>
      </c>
      <c r="B643" s="124">
        <v>60</v>
      </c>
      <c r="C643" s="123" t="s">
        <v>170</v>
      </c>
      <c r="D643" s="123" t="s">
        <v>333</v>
      </c>
      <c r="E643" s="123">
        <v>25218</v>
      </c>
      <c r="F643" s="123">
        <v>30</v>
      </c>
      <c r="G643" s="123">
        <v>23810025218</v>
      </c>
      <c r="H643" s="125" t="s">
        <v>490</v>
      </c>
      <c r="I643" s="123" t="s">
        <v>491</v>
      </c>
      <c r="J643" s="123" t="s">
        <v>1822</v>
      </c>
      <c r="K643" s="123">
        <v>68</v>
      </c>
      <c r="L643" s="126">
        <f t="shared" si="21"/>
        <v>2.2666666666666666</v>
      </c>
      <c r="M643" s="123" t="s">
        <v>1823</v>
      </c>
      <c r="N643" s="123" t="s">
        <v>369</v>
      </c>
      <c r="O643" s="123" t="str">
        <f t="shared" ref="O643:O706" si="22">IFERROR(F643-N643,"-")</f>
        <v>-</v>
      </c>
      <c r="P643" s="127" t="s">
        <v>338</v>
      </c>
    </row>
    <row r="644" spans="1:16" s="123" customFormat="1" x14ac:dyDescent="0.25">
      <c r="A644" s="123">
        <v>2016</v>
      </c>
      <c r="B644" s="124">
        <v>60</v>
      </c>
      <c r="C644" s="123" t="s">
        <v>170</v>
      </c>
      <c r="D644" s="123" t="s">
        <v>333</v>
      </c>
      <c r="E644" s="123">
        <v>25218</v>
      </c>
      <c r="F644" s="123">
        <v>30</v>
      </c>
      <c r="G644" s="123">
        <v>23810025218</v>
      </c>
      <c r="H644" s="125" t="s">
        <v>490</v>
      </c>
      <c r="I644" s="123" t="s">
        <v>491</v>
      </c>
      <c r="J644" s="123" t="s">
        <v>1824</v>
      </c>
      <c r="K644" s="123">
        <v>76</v>
      </c>
      <c r="L644" s="126">
        <f t="shared" si="21"/>
        <v>2.5333333333333332</v>
      </c>
      <c r="M644" s="123" t="s">
        <v>1825</v>
      </c>
      <c r="N644" s="123">
        <v>30</v>
      </c>
      <c r="O644" s="123">
        <f t="shared" si="22"/>
        <v>0</v>
      </c>
      <c r="P644" s="127" t="s">
        <v>338</v>
      </c>
    </row>
    <row r="645" spans="1:16" s="123" customFormat="1" x14ac:dyDescent="0.25">
      <c r="A645" s="123">
        <v>2014</v>
      </c>
      <c r="B645" s="124">
        <v>60</v>
      </c>
      <c r="C645" s="123" t="s">
        <v>170</v>
      </c>
      <c r="D645" s="123" t="s">
        <v>333</v>
      </c>
      <c r="E645" s="123">
        <v>25510</v>
      </c>
      <c r="F645" s="123">
        <v>30</v>
      </c>
      <c r="G645" s="123">
        <v>23810025510</v>
      </c>
      <c r="H645" s="125" t="s">
        <v>596</v>
      </c>
      <c r="I645" s="123" t="s">
        <v>597</v>
      </c>
      <c r="J645" s="123" t="s">
        <v>1826</v>
      </c>
      <c r="K645" s="123">
        <v>38</v>
      </c>
      <c r="L645" s="126">
        <f t="shared" si="21"/>
        <v>1.2666666666666666</v>
      </c>
      <c r="M645" s="123" t="s">
        <v>1827</v>
      </c>
      <c r="N645" s="123" t="s">
        <v>369</v>
      </c>
      <c r="O645" s="123" t="str">
        <f t="shared" si="22"/>
        <v>-</v>
      </c>
      <c r="P645" s="127" t="s">
        <v>338</v>
      </c>
    </row>
    <row r="646" spans="1:16" s="123" customFormat="1" x14ac:dyDescent="0.25">
      <c r="A646" s="123">
        <v>2015</v>
      </c>
      <c r="B646" s="124">
        <v>60</v>
      </c>
      <c r="C646" s="123" t="s">
        <v>170</v>
      </c>
      <c r="D646" s="123" t="s">
        <v>333</v>
      </c>
      <c r="E646" s="123">
        <v>25510</v>
      </c>
      <c r="F646" s="123">
        <v>30</v>
      </c>
      <c r="G646" s="123">
        <v>23810025510</v>
      </c>
      <c r="H646" s="125" t="s">
        <v>596</v>
      </c>
      <c r="I646" s="123" t="s">
        <v>597</v>
      </c>
      <c r="J646" s="123" t="s">
        <v>1828</v>
      </c>
      <c r="K646" s="123">
        <v>40</v>
      </c>
      <c r="L646" s="126">
        <f t="shared" si="21"/>
        <v>1.3333333333333333</v>
      </c>
      <c r="M646" s="123" t="s">
        <v>1829</v>
      </c>
      <c r="N646" s="123" t="s">
        <v>369</v>
      </c>
      <c r="O646" s="123" t="str">
        <f t="shared" si="22"/>
        <v>-</v>
      </c>
      <c r="P646" s="127" t="s">
        <v>338</v>
      </c>
    </row>
    <row r="647" spans="1:16" s="123" customFormat="1" x14ac:dyDescent="0.25">
      <c r="A647" s="123">
        <v>2016</v>
      </c>
      <c r="B647" s="124">
        <v>60</v>
      </c>
      <c r="C647" s="123" t="s">
        <v>170</v>
      </c>
      <c r="D647" s="123" t="s">
        <v>333</v>
      </c>
      <c r="E647" s="123">
        <v>25510</v>
      </c>
      <c r="F647" s="123">
        <v>30</v>
      </c>
      <c r="G647" s="123">
        <v>23810025510</v>
      </c>
      <c r="H647" s="125" t="s">
        <v>596</v>
      </c>
      <c r="I647" s="123" t="s">
        <v>597</v>
      </c>
      <c r="J647" s="123" t="s">
        <v>1830</v>
      </c>
      <c r="K647" s="123">
        <v>25</v>
      </c>
      <c r="L647" s="126">
        <f t="shared" si="21"/>
        <v>0.83333333333333337</v>
      </c>
      <c r="M647" s="123" t="s">
        <v>1831</v>
      </c>
      <c r="N647" s="123">
        <v>28</v>
      </c>
      <c r="O647" s="123">
        <f t="shared" si="22"/>
        <v>2</v>
      </c>
      <c r="P647" s="127" t="s">
        <v>338</v>
      </c>
    </row>
    <row r="648" spans="1:16" s="123" customFormat="1" x14ac:dyDescent="0.25">
      <c r="A648" s="123">
        <v>2014</v>
      </c>
      <c r="B648" s="124">
        <v>60</v>
      </c>
      <c r="C648" s="123" t="s">
        <v>170</v>
      </c>
      <c r="D648" s="123" t="s">
        <v>333</v>
      </c>
      <c r="E648" s="123">
        <v>25516</v>
      </c>
      <c r="F648" s="123">
        <v>30</v>
      </c>
      <c r="G648" s="123">
        <v>23810025516</v>
      </c>
      <c r="H648" s="125" t="s">
        <v>604</v>
      </c>
      <c r="I648" s="123" t="s">
        <v>605</v>
      </c>
      <c r="J648" s="123" t="s">
        <v>1832</v>
      </c>
      <c r="K648" s="123">
        <v>53</v>
      </c>
      <c r="L648" s="126">
        <f t="shared" si="21"/>
        <v>1.7666666666666666</v>
      </c>
      <c r="M648" s="123" t="s">
        <v>1833</v>
      </c>
      <c r="N648" s="123" t="s">
        <v>369</v>
      </c>
      <c r="O648" s="123" t="str">
        <f t="shared" si="22"/>
        <v>-</v>
      </c>
      <c r="P648" s="127" t="s">
        <v>338</v>
      </c>
    </row>
    <row r="649" spans="1:16" s="123" customFormat="1" x14ac:dyDescent="0.25">
      <c r="A649" s="123">
        <v>2015</v>
      </c>
      <c r="B649" s="124">
        <v>60</v>
      </c>
      <c r="C649" s="123" t="s">
        <v>170</v>
      </c>
      <c r="D649" s="123" t="s">
        <v>333</v>
      </c>
      <c r="E649" s="123">
        <v>25516</v>
      </c>
      <c r="F649" s="123">
        <v>30</v>
      </c>
      <c r="G649" s="123">
        <v>23810025516</v>
      </c>
      <c r="H649" s="125" t="s">
        <v>604</v>
      </c>
      <c r="I649" s="123" t="s">
        <v>605</v>
      </c>
      <c r="J649" s="123" t="s">
        <v>1834</v>
      </c>
      <c r="K649" s="123">
        <v>43</v>
      </c>
      <c r="L649" s="126">
        <f t="shared" si="21"/>
        <v>1.4333333333333333</v>
      </c>
      <c r="M649" s="123" t="s">
        <v>1835</v>
      </c>
      <c r="N649" s="123" t="s">
        <v>369</v>
      </c>
      <c r="O649" s="123" t="str">
        <f t="shared" si="22"/>
        <v>-</v>
      </c>
      <c r="P649" s="127" t="s">
        <v>338</v>
      </c>
    </row>
    <row r="650" spans="1:16" s="123" customFormat="1" x14ac:dyDescent="0.25">
      <c r="A650" s="123">
        <v>2016</v>
      </c>
      <c r="B650" s="124">
        <v>60</v>
      </c>
      <c r="C650" s="123" t="s">
        <v>170</v>
      </c>
      <c r="D650" s="123" t="s">
        <v>333</v>
      </c>
      <c r="E650" s="123">
        <v>25516</v>
      </c>
      <c r="F650" s="123">
        <v>30</v>
      </c>
      <c r="G650" s="123">
        <v>23810025516</v>
      </c>
      <c r="H650" s="125" t="s">
        <v>604</v>
      </c>
      <c r="I650" s="123" t="s">
        <v>605</v>
      </c>
      <c r="J650" s="123" t="s">
        <v>1836</v>
      </c>
      <c r="K650" s="123">
        <v>61</v>
      </c>
      <c r="L650" s="126">
        <f t="shared" si="21"/>
        <v>2.0333333333333332</v>
      </c>
      <c r="M650" s="123" t="s">
        <v>1837</v>
      </c>
      <c r="N650" s="123">
        <v>30</v>
      </c>
      <c r="O650" s="123">
        <f t="shared" si="22"/>
        <v>0</v>
      </c>
      <c r="P650" s="127" t="s">
        <v>338</v>
      </c>
    </row>
    <row r="651" spans="1:16" s="123" customFormat="1" x14ac:dyDescent="0.25">
      <c r="A651" s="123">
        <v>2014</v>
      </c>
      <c r="B651" s="124">
        <v>60</v>
      </c>
      <c r="C651" s="123" t="s">
        <v>170</v>
      </c>
      <c r="D651" s="123" t="s">
        <v>401</v>
      </c>
      <c r="E651" s="123">
        <v>25523</v>
      </c>
      <c r="F651" s="123">
        <v>15</v>
      </c>
      <c r="G651" s="123">
        <v>23210025523</v>
      </c>
      <c r="H651" s="125" t="s">
        <v>1659</v>
      </c>
      <c r="I651" s="123" t="s">
        <v>1660</v>
      </c>
      <c r="J651" s="123" t="s">
        <v>1838</v>
      </c>
      <c r="K651" s="123">
        <v>21</v>
      </c>
      <c r="L651" s="126">
        <f t="shared" si="21"/>
        <v>1.4</v>
      </c>
      <c r="M651" s="123" t="s">
        <v>1839</v>
      </c>
      <c r="N651" s="123">
        <v>14</v>
      </c>
      <c r="O651" s="123">
        <f t="shared" si="22"/>
        <v>1</v>
      </c>
      <c r="P651" s="127" t="s">
        <v>338</v>
      </c>
    </row>
    <row r="652" spans="1:16" s="123" customFormat="1" x14ac:dyDescent="0.25">
      <c r="A652" s="123">
        <v>2015</v>
      </c>
      <c r="B652" s="124">
        <v>60</v>
      </c>
      <c r="C652" s="123" t="s">
        <v>170</v>
      </c>
      <c r="D652" s="123" t="s">
        <v>401</v>
      </c>
      <c r="E652" s="123">
        <v>25523</v>
      </c>
      <c r="F652" s="123">
        <v>15</v>
      </c>
      <c r="G652" s="123">
        <v>23210025523</v>
      </c>
      <c r="H652" s="125" t="s">
        <v>1659</v>
      </c>
      <c r="I652" s="123" t="s">
        <v>1660</v>
      </c>
      <c r="J652" s="123" t="s">
        <v>1840</v>
      </c>
      <c r="K652" s="123">
        <v>22</v>
      </c>
      <c r="L652" s="126">
        <f t="shared" si="21"/>
        <v>1.4666666666666666</v>
      </c>
      <c r="M652" s="123" t="s">
        <v>1841</v>
      </c>
      <c r="N652" s="123">
        <v>14</v>
      </c>
      <c r="O652" s="123">
        <f t="shared" si="22"/>
        <v>1</v>
      </c>
      <c r="P652" s="127" t="s">
        <v>338</v>
      </c>
    </row>
    <row r="653" spans="1:16" s="123" customFormat="1" x14ac:dyDescent="0.25">
      <c r="A653" s="123">
        <v>2016</v>
      </c>
      <c r="B653" s="124">
        <v>60</v>
      </c>
      <c r="C653" s="123" t="s">
        <v>170</v>
      </c>
      <c r="D653" s="123" t="s">
        <v>401</v>
      </c>
      <c r="E653" s="123">
        <v>25523</v>
      </c>
      <c r="F653" s="123">
        <v>15</v>
      </c>
      <c r="G653" s="123">
        <v>23210025523</v>
      </c>
      <c r="H653" s="125" t="s">
        <v>1659</v>
      </c>
      <c r="I653" s="123" t="s">
        <v>1660</v>
      </c>
      <c r="J653" s="123" t="s">
        <v>1842</v>
      </c>
      <c r="K653" s="123">
        <v>27</v>
      </c>
      <c r="L653" s="126">
        <f t="shared" si="21"/>
        <v>1.8</v>
      </c>
      <c r="M653" s="123" t="s">
        <v>1843</v>
      </c>
      <c r="N653" s="123">
        <v>13</v>
      </c>
      <c r="O653" s="123">
        <f t="shared" si="22"/>
        <v>2</v>
      </c>
      <c r="P653" s="127" t="s">
        <v>338</v>
      </c>
    </row>
    <row r="654" spans="1:16" s="123" customFormat="1" x14ac:dyDescent="0.25">
      <c r="A654" s="123">
        <v>2014</v>
      </c>
      <c r="B654" s="124">
        <v>60</v>
      </c>
      <c r="C654" s="123" t="s">
        <v>171</v>
      </c>
      <c r="D654" s="123" t="s">
        <v>333</v>
      </c>
      <c r="E654" s="123">
        <v>30001</v>
      </c>
      <c r="F654" s="123">
        <v>53</v>
      </c>
      <c r="G654" s="123">
        <v>23810030001</v>
      </c>
      <c r="H654" s="125" t="s">
        <v>334</v>
      </c>
      <c r="I654" s="123" t="s">
        <v>335</v>
      </c>
      <c r="J654" s="123" t="s">
        <v>1844</v>
      </c>
      <c r="K654" s="123">
        <v>42</v>
      </c>
      <c r="L654" s="126">
        <f t="shared" si="21"/>
        <v>0.79245283018867929</v>
      </c>
      <c r="M654" s="123" t="s">
        <v>1845</v>
      </c>
      <c r="N654" s="123">
        <v>49</v>
      </c>
      <c r="O654" s="123">
        <f t="shared" si="22"/>
        <v>4</v>
      </c>
      <c r="P654" s="127" t="s">
        <v>338</v>
      </c>
    </row>
    <row r="655" spans="1:16" s="123" customFormat="1" x14ac:dyDescent="0.25">
      <c r="A655" s="123">
        <v>2015</v>
      </c>
      <c r="B655" s="124">
        <v>60</v>
      </c>
      <c r="C655" s="123" t="s">
        <v>171</v>
      </c>
      <c r="D655" s="123" t="s">
        <v>333</v>
      </c>
      <c r="E655" s="123">
        <v>30001</v>
      </c>
      <c r="F655" s="123">
        <v>53</v>
      </c>
      <c r="G655" s="123">
        <v>23810030001</v>
      </c>
      <c r="H655" s="125" t="s">
        <v>334</v>
      </c>
      <c r="I655" s="123" t="s">
        <v>335</v>
      </c>
      <c r="J655" s="123" t="s">
        <v>1846</v>
      </c>
      <c r="K655" s="123">
        <v>35</v>
      </c>
      <c r="L655" s="126">
        <f t="shared" si="21"/>
        <v>0.660377358490566</v>
      </c>
      <c r="M655" s="123" t="s">
        <v>1847</v>
      </c>
      <c r="N655" s="123">
        <v>46</v>
      </c>
      <c r="O655" s="123">
        <f t="shared" si="22"/>
        <v>7</v>
      </c>
      <c r="P655" s="127" t="s">
        <v>338</v>
      </c>
    </row>
    <row r="656" spans="1:16" s="123" customFormat="1" x14ac:dyDescent="0.25">
      <c r="A656" s="123">
        <v>2016</v>
      </c>
      <c r="B656" s="124">
        <v>60</v>
      </c>
      <c r="C656" s="123" t="s">
        <v>171</v>
      </c>
      <c r="D656" s="123" t="s">
        <v>333</v>
      </c>
      <c r="E656" s="123">
        <v>30001</v>
      </c>
      <c r="F656" s="123">
        <v>53</v>
      </c>
      <c r="G656" s="123">
        <v>23810030001</v>
      </c>
      <c r="H656" s="125" t="s">
        <v>334</v>
      </c>
      <c r="I656" s="123" t="s">
        <v>335</v>
      </c>
      <c r="J656" s="123" t="s">
        <v>1848</v>
      </c>
      <c r="K656" s="123">
        <v>33</v>
      </c>
      <c r="L656" s="126">
        <f t="shared" si="21"/>
        <v>0.62264150943396224</v>
      </c>
      <c r="M656" s="123" t="s">
        <v>1849</v>
      </c>
      <c r="N656" s="123">
        <v>48</v>
      </c>
      <c r="O656" s="123">
        <f t="shared" si="22"/>
        <v>5</v>
      </c>
      <c r="P656" s="127" t="s">
        <v>338</v>
      </c>
    </row>
    <row r="657" spans="1:16" s="123" customFormat="1" x14ac:dyDescent="0.25">
      <c r="A657" s="123">
        <v>2014</v>
      </c>
      <c r="B657" s="124">
        <v>60</v>
      </c>
      <c r="C657" s="123" t="s">
        <v>171</v>
      </c>
      <c r="D657" s="123" t="s">
        <v>333</v>
      </c>
      <c r="E657" s="123">
        <v>31202</v>
      </c>
      <c r="F657" s="123">
        <v>70</v>
      </c>
      <c r="G657" s="123">
        <v>23810031202</v>
      </c>
      <c r="H657" s="125" t="s">
        <v>343</v>
      </c>
      <c r="I657" s="123" t="s">
        <v>344</v>
      </c>
      <c r="J657" s="123" t="s">
        <v>1850</v>
      </c>
      <c r="K657" s="123">
        <v>122</v>
      </c>
      <c r="L657" s="126">
        <f t="shared" si="21"/>
        <v>1.7428571428571429</v>
      </c>
      <c r="M657" s="123" t="s">
        <v>1851</v>
      </c>
      <c r="N657" s="123">
        <v>66</v>
      </c>
      <c r="O657" s="123">
        <f t="shared" si="22"/>
        <v>4</v>
      </c>
      <c r="P657" s="127" t="s">
        <v>338</v>
      </c>
    </row>
    <row r="658" spans="1:16" s="123" customFormat="1" x14ac:dyDescent="0.25">
      <c r="A658" s="123">
        <v>2015</v>
      </c>
      <c r="B658" s="124">
        <v>60</v>
      </c>
      <c r="C658" s="123" t="s">
        <v>171</v>
      </c>
      <c r="D658" s="123" t="s">
        <v>333</v>
      </c>
      <c r="E658" s="123">
        <v>31202</v>
      </c>
      <c r="F658" s="123">
        <v>70</v>
      </c>
      <c r="G658" s="123">
        <v>23810031202</v>
      </c>
      <c r="H658" s="125" t="s">
        <v>343</v>
      </c>
      <c r="I658" s="123" t="s">
        <v>344</v>
      </c>
      <c r="J658" s="123" t="s">
        <v>1852</v>
      </c>
      <c r="K658" s="123">
        <v>94</v>
      </c>
      <c r="L658" s="126">
        <f t="shared" si="21"/>
        <v>1.3428571428571427</v>
      </c>
      <c r="M658" s="123" t="s">
        <v>1853</v>
      </c>
      <c r="N658" s="123">
        <v>67</v>
      </c>
      <c r="O658" s="123">
        <f t="shared" si="22"/>
        <v>3</v>
      </c>
      <c r="P658" s="127" t="s">
        <v>338</v>
      </c>
    </row>
    <row r="659" spans="1:16" s="123" customFormat="1" x14ac:dyDescent="0.25">
      <c r="A659" s="123">
        <v>2016</v>
      </c>
      <c r="B659" s="124">
        <v>60</v>
      </c>
      <c r="C659" s="123" t="s">
        <v>171</v>
      </c>
      <c r="D659" s="123" t="s">
        <v>333</v>
      </c>
      <c r="E659" s="123">
        <v>31202</v>
      </c>
      <c r="F659" s="123">
        <v>70</v>
      </c>
      <c r="G659" s="123">
        <v>23810031202</v>
      </c>
      <c r="H659" s="125" t="s">
        <v>343</v>
      </c>
      <c r="I659" s="123" t="s">
        <v>344</v>
      </c>
      <c r="J659" s="123" t="s">
        <v>1854</v>
      </c>
      <c r="K659" s="123">
        <v>133</v>
      </c>
      <c r="L659" s="126">
        <f t="shared" si="21"/>
        <v>1.9</v>
      </c>
      <c r="M659" s="123" t="s">
        <v>1855</v>
      </c>
      <c r="N659" s="123">
        <v>67</v>
      </c>
      <c r="O659" s="123">
        <f t="shared" si="22"/>
        <v>3</v>
      </c>
      <c r="P659" s="127" t="s">
        <v>338</v>
      </c>
    </row>
    <row r="660" spans="1:16" s="123" customFormat="1" x14ac:dyDescent="0.25">
      <c r="A660" s="123">
        <v>2014</v>
      </c>
      <c r="B660" s="124">
        <v>60</v>
      </c>
      <c r="C660" s="123" t="s">
        <v>171</v>
      </c>
      <c r="D660" s="123" t="s">
        <v>401</v>
      </c>
      <c r="E660" s="123">
        <v>24005</v>
      </c>
      <c r="F660" s="123">
        <v>15</v>
      </c>
      <c r="G660" s="123">
        <v>23210024005</v>
      </c>
      <c r="H660" s="125" t="s">
        <v>1856</v>
      </c>
      <c r="I660" s="123" t="s">
        <v>1857</v>
      </c>
      <c r="J660" s="123" t="s">
        <v>1858</v>
      </c>
      <c r="K660" s="123">
        <v>3</v>
      </c>
      <c r="L660" s="126">
        <f t="shared" si="21"/>
        <v>0.2</v>
      </c>
      <c r="M660" s="123" t="s">
        <v>1859</v>
      </c>
      <c r="N660" s="123">
        <v>6</v>
      </c>
      <c r="O660" s="123">
        <f t="shared" si="22"/>
        <v>9</v>
      </c>
      <c r="P660" s="127" t="s">
        <v>338</v>
      </c>
    </row>
    <row r="661" spans="1:16" s="123" customFormat="1" x14ac:dyDescent="0.25">
      <c r="A661" s="123">
        <v>2015</v>
      </c>
      <c r="B661" s="124">
        <v>60</v>
      </c>
      <c r="C661" s="123" t="s">
        <v>171</v>
      </c>
      <c r="D661" s="123" t="s">
        <v>401</v>
      </c>
      <c r="E661" s="123">
        <v>24005</v>
      </c>
      <c r="F661" s="123">
        <v>15</v>
      </c>
      <c r="G661" s="123">
        <v>23210024005</v>
      </c>
      <c r="H661" s="125" t="s">
        <v>1856</v>
      </c>
      <c r="I661" s="123" t="s">
        <v>1857</v>
      </c>
      <c r="J661" s="123" t="s">
        <v>1860</v>
      </c>
      <c r="K661" s="123">
        <v>9</v>
      </c>
      <c r="L661" s="126">
        <f t="shared" si="21"/>
        <v>0.6</v>
      </c>
      <c r="M661" s="123" t="s">
        <v>1861</v>
      </c>
      <c r="N661" s="123">
        <v>11</v>
      </c>
      <c r="O661" s="123">
        <f t="shared" si="22"/>
        <v>4</v>
      </c>
      <c r="P661" s="127" t="s">
        <v>338</v>
      </c>
    </row>
    <row r="662" spans="1:16" s="123" customFormat="1" x14ac:dyDescent="0.25">
      <c r="A662" s="123">
        <v>2016</v>
      </c>
      <c r="B662" s="124">
        <v>60</v>
      </c>
      <c r="C662" s="123" t="s">
        <v>171</v>
      </c>
      <c r="D662" s="123" t="s">
        <v>401</v>
      </c>
      <c r="E662" s="123">
        <v>24005</v>
      </c>
      <c r="F662" s="123">
        <v>15</v>
      </c>
      <c r="G662" s="123">
        <v>23210024005</v>
      </c>
      <c r="H662" s="125" t="s">
        <v>1856</v>
      </c>
      <c r="I662" s="123" t="s">
        <v>1857</v>
      </c>
      <c r="J662" s="123" t="s">
        <v>1862</v>
      </c>
      <c r="K662" s="123">
        <v>4</v>
      </c>
      <c r="L662" s="126">
        <f t="shared" si="21"/>
        <v>0.26666666666666666</v>
      </c>
      <c r="M662" s="123" t="s">
        <v>1863</v>
      </c>
      <c r="N662" s="123">
        <v>13</v>
      </c>
      <c r="O662" s="123">
        <f t="shared" si="22"/>
        <v>2</v>
      </c>
      <c r="P662" s="127" t="s">
        <v>338</v>
      </c>
    </row>
    <row r="663" spans="1:16" s="123" customFormat="1" x14ac:dyDescent="0.25">
      <c r="A663" s="123">
        <v>2014</v>
      </c>
      <c r="B663" s="124">
        <v>60</v>
      </c>
      <c r="C663" s="123" t="s">
        <v>171</v>
      </c>
      <c r="D663" s="123" t="s">
        <v>401</v>
      </c>
      <c r="E663" s="123">
        <v>24240</v>
      </c>
      <c r="F663" s="123">
        <v>15</v>
      </c>
      <c r="G663" s="123">
        <v>23210024240</v>
      </c>
      <c r="H663" s="125" t="s">
        <v>958</v>
      </c>
      <c r="I663" s="123" t="s">
        <v>959</v>
      </c>
      <c r="J663" s="123" t="s">
        <v>1864</v>
      </c>
      <c r="K663" s="123">
        <v>16</v>
      </c>
      <c r="L663" s="126">
        <f t="shared" si="21"/>
        <v>1.0666666666666667</v>
      </c>
      <c r="M663" s="123" t="s">
        <v>1865</v>
      </c>
      <c r="N663" s="123">
        <v>13</v>
      </c>
      <c r="O663" s="123">
        <f t="shared" si="22"/>
        <v>2</v>
      </c>
      <c r="P663" s="127" t="s">
        <v>338</v>
      </c>
    </row>
    <row r="664" spans="1:16" s="123" customFormat="1" x14ac:dyDescent="0.25">
      <c r="A664" s="123">
        <v>2015</v>
      </c>
      <c r="B664" s="124">
        <v>60</v>
      </c>
      <c r="C664" s="123" t="s">
        <v>171</v>
      </c>
      <c r="D664" s="123" t="s">
        <v>401</v>
      </c>
      <c r="E664" s="123">
        <v>24240</v>
      </c>
      <c r="F664" s="123">
        <v>15</v>
      </c>
      <c r="G664" s="123">
        <v>23210024240</v>
      </c>
      <c r="H664" s="125" t="s">
        <v>958</v>
      </c>
      <c r="I664" s="123" t="s">
        <v>959</v>
      </c>
      <c r="J664" s="123" t="s">
        <v>1866</v>
      </c>
      <c r="K664" s="123">
        <v>12</v>
      </c>
      <c r="L664" s="126">
        <f t="shared" si="21"/>
        <v>0.8</v>
      </c>
      <c r="M664" s="123" t="s">
        <v>1867</v>
      </c>
      <c r="N664" s="123">
        <v>12</v>
      </c>
      <c r="O664" s="123">
        <f t="shared" si="22"/>
        <v>3</v>
      </c>
      <c r="P664" s="127" t="s">
        <v>338</v>
      </c>
    </row>
    <row r="665" spans="1:16" s="123" customFormat="1" x14ac:dyDescent="0.25">
      <c r="A665" s="123">
        <v>2016</v>
      </c>
      <c r="B665" s="124">
        <v>60</v>
      </c>
      <c r="C665" s="123" t="s">
        <v>171</v>
      </c>
      <c r="D665" s="123" t="s">
        <v>401</v>
      </c>
      <c r="E665" s="123">
        <v>24240</v>
      </c>
      <c r="F665" s="123">
        <v>15</v>
      </c>
      <c r="G665" s="123">
        <v>23210024240</v>
      </c>
      <c r="H665" s="125" t="s">
        <v>958</v>
      </c>
      <c r="I665" s="123" t="s">
        <v>959</v>
      </c>
      <c r="J665" s="123" t="s">
        <v>1868</v>
      </c>
      <c r="K665" s="123">
        <v>15</v>
      </c>
      <c r="L665" s="126">
        <f t="shared" si="21"/>
        <v>1</v>
      </c>
      <c r="M665" s="123" t="s">
        <v>1869</v>
      </c>
      <c r="N665" s="123">
        <v>15</v>
      </c>
      <c r="O665" s="123">
        <f t="shared" si="22"/>
        <v>0</v>
      </c>
      <c r="P665" s="127" t="s">
        <v>338</v>
      </c>
    </row>
    <row r="666" spans="1:16" s="123" customFormat="1" x14ac:dyDescent="0.25">
      <c r="A666" s="123">
        <v>2014</v>
      </c>
      <c r="B666" s="124">
        <v>60</v>
      </c>
      <c r="C666" s="123" t="s">
        <v>1870</v>
      </c>
      <c r="D666" s="123" t="s">
        <v>349</v>
      </c>
      <c r="E666" s="123">
        <v>20009</v>
      </c>
      <c r="F666" s="123">
        <v>15</v>
      </c>
      <c r="G666" s="123">
        <v>32211020009</v>
      </c>
      <c r="H666" s="125" t="s">
        <v>612</v>
      </c>
      <c r="I666" s="123" t="s">
        <v>613</v>
      </c>
      <c r="J666" s="123" t="s">
        <v>1871</v>
      </c>
      <c r="K666" s="123">
        <v>21</v>
      </c>
      <c r="L666" s="126">
        <f t="shared" si="21"/>
        <v>1.4</v>
      </c>
      <c r="M666" s="123" t="s">
        <v>1872</v>
      </c>
      <c r="N666" s="123" t="s">
        <v>369</v>
      </c>
      <c r="O666" s="123" t="str">
        <f t="shared" si="22"/>
        <v>-</v>
      </c>
      <c r="P666" s="127" t="s">
        <v>338</v>
      </c>
    </row>
    <row r="667" spans="1:16" s="123" customFormat="1" x14ac:dyDescent="0.25">
      <c r="A667" s="123">
        <v>2015</v>
      </c>
      <c r="B667" s="124">
        <v>60</v>
      </c>
      <c r="C667" s="123" t="s">
        <v>1870</v>
      </c>
      <c r="D667" s="123" t="s">
        <v>349</v>
      </c>
      <c r="E667" s="123">
        <v>20009</v>
      </c>
      <c r="F667" s="123">
        <v>12</v>
      </c>
      <c r="G667" s="123">
        <v>32211020009</v>
      </c>
      <c r="H667" s="125" t="s">
        <v>612</v>
      </c>
      <c r="I667" s="123" t="s">
        <v>613</v>
      </c>
      <c r="J667" s="123" t="s">
        <v>1873</v>
      </c>
      <c r="K667" s="123">
        <v>15</v>
      </c>
      <c r="L667" s="126">
        <f t="shared" si="21"/>
        <v>1.25</v>
      </c>
      <c r="M667" s="123" t="s">
        <v>1874</v>
      </c>
      <c r="N667" s="123" t="s">
        <v>369</v>
      </c>
      <c r="O667" s="123" t="str">
        <f t="shared" si="22"/>
        <v>-</v>
      </c>
      <c r="P667" s="127" t="s">
        <v>338</v>
      </c>
    </row>
    <row r="668" spans="1:16" s="123" customFormat="1" x14ac:dyDescent="0.25">
      <c r="A668" s="123">
        <v>2016</v>
      </c>
      <c r="B668" s="124">
        <v>60</v>
      </c>
      <c r="C668" s="123" t="s">
        <v>1870</v>
      </c>
      <c r="D668" s="123" t="s">
        <v>349</v>
      </c>
      <c r="E668" s="123">
        <v>20009</v>
      </c>
      <c r="F668" s="123">
        <v>15</v>
      </c>
      <c r="G668" s="123">
        <v>32211020009</v>
      </c>
      <c r="H668" s="125" t="s">
        <v>612</v>
      </c>
      <c r="I668" s="123" t="s">
        <v>613</v>
      </c>
      <c r="J668" s="123" t="s">
        <v>1875</v>
      </c>
      <c r="K668" s="123">
        <v>17</v>
      </c>
      <c r="L668" s="126">
        <f t="shared" si="21"/>
        <v>1.1333333333333333</v>
      </c>
      <c r="M668" s="123" t="s">
        <v>1876</v>
      </c>
      <c r="N668" s="123">
        <v>15</v>
      </c>
      <c r="O668" s="123">
        <f t="shared" si="22"/>
        <v>0</v>
      </c>
      <c r="P668" s="127" t="s">
        <v>338</v>
      </c>
    </row>
    <row r="669" spans="1:16" s="123" customFormat="1" x14ac:dyDescent="0.25">
      <c r="A669" s="123">
        <v>2014</v>
      </c>
      <c r="B669" s="124">
        <v>60</v>
      </c>
      <c r="C669" s="123" t="s">
        <v>1870</v>
      </c>
      <c r="D669" s="123" t="s">
        <v>349</v>
      </c>
      <c r="E669" s="123">
        <v>20113</v>
      </c>
      <c r="F669" s="123">
        <v>15</v>
      </c>
      <c r="G669" s="123">
        <v>32211020113</v>
      </c>
      <c r="H669" s="125" t="s">
        <v>1877</v>
      </c>
      <c r="I669" s="123" t="s">
        <v>1878</v>
      </c>
      <c r="J669" s="123" t="s">
        <v>1879</v>
      </c>
      <c r="K669" s="123">
        <v>11</v>
      </c>
      <c r="L669" s="126">
        <f t="shared" si="21"/>
        <v>0.73333333333333328</v>
      </c>
      <c r="M669" s="123" t="s">
        <v>1880</v>
      </c>
      <c r="N669" s="123" t="s">
        <v>369</v>
      </c>
      <c r="O669" s="123" t="str">
        <f t="shared" si="22"/>
        <v>-</v>
      </c>
      <c r="P669" s="127" t="s">
        <v>338</v>
      </c>
    </row>
    <row r="670" spans="1:16" s="123" customFormat="1" x14ac:dyDescent="0.25">
      <c r="A670" s="123">
        <v>2015</v>
      </c>
      <c r="B670" s="124">
        <v>60</v>
      </c>
      <c r="C670" s="123" t="s">
        <v>1870</v>
      </c>
      <c r="D670" s="123" t="s">
        <v>349</v>
      </c>
      <c r="E670" s="123">
        <v>20113</v>
      </c>
      <c r="F670" s="123">
        <v>12</v>
      </c>
      <c r="G670" s="123">
        <v>32211020113</v>
      </c>
      <c r="H670" s="125" t="s">
        <v>1877</v>
      </c>
      <c r="I670" s="123" t="s">
        <v>1878</v>
      </c>
      <c r="J670" s="123" t="s">
        <v>1881</v>
      </c>
      <c r="K670" s="123">
        <v>11</v>
      </c>
      <c r="L670" s="126">
        <f t="shared" si="21"/>
        <v>0.91666666666666663</v>
      </c>
      <c r="M670" s="123" t="s">
        <v>1882</v>
      </c>
      <c r="N670" s="123" t="s">
        <v>369</v>
      </c>
      <c r="O670" s="123" t="str">
        <f t="shared" si="22"/>
        <v>-</v>
      </c>
      <c r="P670" s="127" t="s">
        <v>338</v>
      </c>
    </row>
    <row r="671" spans="1:16" s="123" customFormat="1" x14ac:dyDescent="0.25">
      <c r="A671" s="123">
        <v>2016</v>
      </c>
      <c r="B671" s="124">
        <v>60</v>
      </c>
      <c r="C671" s="123" t="s">
        <v>1870</v>
      </c>
      <c r="D671" s="123" t="s">
        <v>349</v>
      </c>
      <c r="E671" s="123">
        <v>20113</v>
      </c>
      <c r="F671" s="123">
        <v>15</v>
      </c>
      <c r="G671" s="123">
        <v>32211020113</v>
      </c>
      <c r="H671" s="125" t="s">
        <v>1877</v>
      </c>
      <c r="I671" s="123" t="s">
        <v>1878</v>
      </c>
      <c r="J671" s="123" t="s">
        <v>1883</v>
      </c>
      <c r="K671" s="123">
        <v>4</v>
      </c>
      <c r="L671" s="126">
        <f t="shared" si="21"/>
        <v>0.26666666666666666</v>
      </c>
      <c r="M671" s="123" t="s">
        <v>1884</v>
      </c>
      <c r="N671" s="123">
        <v>10</v>
      </c>
      <c r="O671" s="123">
        <f t="shared" si="22"/>
        <v>5</v>
      </c>
      <c r="P671" s="127" t="s">
        <v>338</v>
      </c>
    </row>
    <row r="672" spans="1:16" s="123" customFormat="1" x14ac:dyDescent="0.25">
      <c r="A672" s="123">
        <v>2014</v>
      </c>
      <c r="B672" s="124">
        <v>60</v>
      </c>
      <c r="C672" s="123" t="s">
        <v>1870</v>
      </c>
      <c r="D672" s="123" t="s">
        <v>349</v>
      </c>
      <c r="E672" s="123">
        <v>22208</v>
      </c>
      <c r="F672" s="123">
        <v>30</v>
      </c>
      <c r="G672" s="123">
        <v>32211022208</v>
      </c>
      <c r="H672" s="125" t="s">
        <v>1885</v>
      </c>
      <c r="I672" s="123" t="s">
        <v>1886</v>
      </c>
      <c r="J672" s="123" t="s">
        <v>1887</v>
      </c>
      <c r="K672" s="123">
        <v>31</v>
      </c>
      <c r="L672" s="126">
        <f t="shared" si="21"/>
        <v>1.0333333333333334</v>
      </c>
      <c r="M672" s="123" t="s">
        <v>1888</v>
      </c>
      <c r="N672" s="123" t="s">
        <v>369</v>
      </c>
      <c r="O672" s="123" t="str">
        <f t="shared" si="22"/>
        <v>-</v>
      </c>
      <c r="P672" s="127" t="s">
        <v>338</v>
      </c>
    </row>
    <row r="673" spans="1:16" s="123" customFormat="1" x14ac:dyDescent="0.25">
      <c r="A673" s="123">
        <v>2015</v>
      </c>
      <c r="B673" s="124">
        <v>60</v>
      </c>
      <c r="C673" s="123" t="s">
        <v>1870</v>
      </c>
      <c r="D673" s="123" t="s">
        <v>349</v>
      </c>
      <c r="E673" s="123">
        <v>22208</v>
      </c>
      <c r="F673" s="123">
        <v>30</v>
      </c>
      <c r="G673" s="123">
        <v>32211022208</v>
      </c>
      <c r="H673" s="125" t="s">
        <v>1885</v>
      </c>
      <c r="I673" s="123" t="s">
        <v>1886</v>
      </c>
      <c r="J673" s="123" t="s">
        <v>1889</v>
      </c>
      <c r="K673" s="123">
        <v>35</v>
      </c>
      <c r="L673" s="126">
        <f t="shared" si="21"/>
        <v>1.1666666666666667</v>
      </c>
      <c r="M673" s="123" t="s">
        <v>1890</v>
      </c>
      <c r="N673" s="123" t="s">
        <v>369</v>
      </c>
      <c r="O673" s="123" t="str">
        <f t="shared" si="22"/>
        <v>-</v>
      </c>
      <c r="P673" s="127" t="s">
        <v>338</v>
      </c>
    </row>
    <row r="674" spans="1:16" s="123" customFormat="1" x14ac:dyDescent="0.25">
      <c r="A674" s="123">
        <v>2016</v>
      </c>
      <c r="B674" s="124">
        <v>60</v>
      </c>
      <c r="C674" s="123" t="s">
        <v>1870</v>
      </c>
      <c r="D674" s="123" t="s">
        <v>349</v>
      </c>
      <c r="E674" s="123">
        <v>22208</v>
      </c>
      <c r="F674" s="123">
        <v>24</v>
      </c>
      <c r="G674" s="123">
        <v>32211022208</v>
      </c>
      <c r="H674" s="125" t="s">
        <v>1885</v>
      </c>
      <c r="I674" s="123" t="s">
        <v>1886</v>
      </c>
      <c r="J674" s="123" t="s">
        <v>1891</v>
      </c>
      <c r="K674" s="123">
        <v>28</v>
      </c>
      <c r="L674" s="126">
        <f t="shared" si="21"/>
        <v>1.1666666666666667</v>
      </c>
      <c r="M674" s="123" t="s">
        <v>1892</v>
      </c>
      <c r="N674" s="123">
        <v>17</v>
      </c>
      <c r="O674" s="123">
        <f t="shared" si="22"/>
        <v>7</v>
      </c>
      <c r="P674" s="127" t="s">
        <v>338</v>
      </c>
    </row>
    <row r="675" spans="1:16" s="123" customFormat="1" x14ac:dyDescent="0.25">
      <c r="A675" s="123">
        <v>2014</v>
      </c>
      <c r="B675" s="124">
        <v>60</v>
      </c>
      <c r="C675" s="123" t="s">
        <v>1870</v>
      </c>
      <c r="D675" s="123" t="s">
        <v>349</v>
      </c>
      <c r="E675" s="123">
        <v>22307</v>
      </c>
      <c r="F675" s="123">
        <v>6</v>
      </c>
      <c r="G675" s="123">
        <v>32211022307</v>
      </c>
      <c r="H675" s="125" t="s">
        <v>1893</v>
      </c>
      <c r="I675" s="123" t="s">
        <v>1894</v>
      </c>
      <c r="J675" s="123" t="s">
        <v>1895</v>
      </c>
      <c r="K675" s="123">
        <v>3</v>
      </c>
      <c r="L675" s="126">
        <f t="shared" si="21"/>
        <v>0.5</v>
      </c>
      <c r="M675" s="123" t="s">
        <v>1896</v>
      </c>
      <c r="N675" s="123">
        <v>7</v>
      </c>
      <c r="O675" s="123">
        <f t="shared" si="22"/>
        <v>-1</v>
      </c>
      <c r="P675" s="127" t="s">
        <v>338</v>
      </c>
    </row>
    <row r="676" spans="1:16" s="123" customFormat="1" x14ac:dyDescent="0.25">
      <c r="A676" s="123">
        <v>2015</v>
      </c>
      <c r="B676" s="124">
        <v>60</v>
      </c>
      <c r="C676" s="123" t="s">
        <v>1870</v>
      </c>
      <c r="D676" s="123" t="s">
        <v>349</v>
      </c>
      <c r="E676" s="123">
        <v>22307</v>
      </c>
      <c r="F676" s="123">
        <v>10</v>
      </c>
      <c r="G676" s="123">
        <v>32211022307</v>
      </c>
      <c r="H676" s="125" t="s">
        <v>1893</v>
      </c>
      <c r="I676" s="123" t="s">
        <v>1894</v>
      </c>
      <c r="J676" s="123" t="s">
        <v>1897</v>
      </c>
      <c r="K676" s="123">
        <v>6</v>
      </c>
      <c r="L676" s="126">
        <f t="shared" si="21"/>
        <v>0.6</v>
      </c>
      <c r="M676" s="123" t="s">
        <v>1898</v>
      </c>
      <c r="N676" s="123">
        <v>5</v>
      </c>
      <c r="O676" s="123">
        <f t="shared" si="22"/>
        <v>5</v>
      </c>
      <c r="P676" s="127" t="s">
        <v>338</v>
      </c>
    </row>
    <row r="677" spans="1:16" s="123" customFormat="1" x14ac:dyDescent="0.25">
      <c r="A677" s="123">
        <v>2014</v>
      </c>
      <c r="B677" s="124">
        <v>60</v>
      </c>
      <c r="C677" s="123" t="s">
        <v>1870</v>
      </c>
      <c r="D677" s="123" t="s">
        <v>349</v>
      </c>
      <c r="E677" s="123">
        <v>22314</v>
      </c>
      <c r="F677" s="123">
        <v>9</v>
      </c>
      <c r="G677" s="123">
        <v>32211022314</v>
      </c>
      <c r="H677" s="125" t="s">
        <v>1899</v>
      </c>
      <c r="I677" s="123" t="s">
        <v>1900</v>
      </c>
      <c r="J677" s="123" t="s">
        <v>1901</v>
      </c>
      <c r="K677" s="123">
        <v>10</v>
      </c>
      <c r="L677" s="126">
        <f t="shared" si="21"/>
        <v>1.1111111111111112</v>
      </c>
      <c r="M677" s="123" t="s">
        <v>1902</v>
      </c>
      <c r="N677" s="123" t="s">
        <v>369</v>
      </c>
      <c r="O677" s="123" t="str">
        <f t="shared" si="22"/>
        <v>-</v>
      </c>
      <c r="P677" s="127" t="s">
        <v>338</v>
      </c>
    </row>
    <row r="678" spans="1:16" s="123" customFormat="1" x14ac:dyDescent="0.25">
      <c r="A678" s="123">
        <v>2015</v>
      </c>
      <c r="B678" s="124">
        <v>60</v>
      </c>
      <c r="C678" s="123" t="s">
        <v>1870</v>
      </c>
      <c r="D678" s="123" t="s">
        <v>349</v>
      </c>
      <c r="E678" s="123">
        <v>22314</v>
      </c>
      <c r="F678" s="123">
        <v>12</v>
      </c>
      <c r="G678" s="123">
        <v>32211022314</v>
      </c>
      <c r="H678" s="125" t="s">
        <v>1899</v>
      </c>
      <c r="I678" s="123" t="s">
        <v>1900</v>
      </c>
      <c r="J678" s="123" t="s">
        <v>1903</v>
      </c>
      <c r="K678" s="123">
        <v>7</v>
      </c>
      <c r="L678" s="126">
        <f t="shared" si="21"/>
        <v>0.58333333333333337</v>
      </c>
      <c r="M678" s="123" t="s">
        <v>1904</v>
      </c>
      <c r="N678" s="123" t="s">
        <v>369</v>
      </c>
      <c r="O678" s="123" t="str">
        <f t="shared" si="22"/>
        <v>-</v>
      </c>
      <c r="P678" s="127" t="s">
        <v>338</v>
      </c>
    </row>
    <row r="679" spans="1:16" s="123" customFormat="1" x14ac:dyDescent="0.25">
      <c r="A679" s="123">
        <v>2016</v>
      </c>
      <c r="B679" s="124">
        <v>60</v>
      </c>
      <c r="C679" s="123" t="s">
        <v>1870</v>
      </c>
      <c r="D679" s="123" t="s">
        <v>349</v>
      </c>
      <c r="E679" s="123">
        <v>22314</v>
      </c>
      <c r="F679" s="123">
        <v>12</v>
      </c>
      <c r="G679" s="123">
        <v>32211022314</v>
      </c>
      <c r="H679" s="125" t="s">
        <v>1899</v>
      </c>
      <c r="I679" s="123" t="s">
        <v>1900</v>
      </c>
      <c r="J679" s="123" t="s">
        <v>1905</v>
      </c>
      <c r="K679" s="123">
        <v>8</v>
      </c>
      <c r="L679" s="126">
        <f t="shared" si="21"/>
        <v>0.66666666666666663</v>
      </c>
      <c r="M679" s="123" t="s">
        <v>1906</v>
      </c>
      <c r="N679" s="123">
        <v>12</v>
      </c>
      <c r="O679" s="123">
        <f t="shared" si="22"/>
        <v>0</v>
      </c>
      <c r="P679" s="127" t="s">
        <v>338</v>
      </c>
    </row>
    <row r="680" spans="1:16" s="123" customFormat="1" x14ac:dyDescent="0.25">
      <c r="A680" s="123">
        <v>2014</v>
      </c>
      <c r="B680" s="124">
        <v>60</v>
      </c>
      <c r="C680" s="123" t="s">
        <v>1870</v>
      </c>
      <c r="D680" s="123" t="s">
        <v>349</v>
      </c>
      <c r="E680" s="123">
        <v>25006</v>
      </c>
      <c r="F680" s="123">
        <v>15</v>
      </c>
      <c r="G680" s="123">
        <v>32211025006</v>
      </c>
      <c r="H680" s="125" t="s">
        <v>707</v>
      </c>
      <c r="I680" s="123" t="s">
        <v>708</v>
      </c>
      <c r="J680" s="123" t="s">
        <v>1907</v>
      </c>
      <c r="K680" s="123">
        <v>12</v>
      </c>
      <c r="L680" s="126">
        <f t="shared" si="21"/>
        <v>0.8</v>
      </c>
      <c r="M680" s="123" t="s">
        <v>1908</v>
      </c>
      <c r="N680" s="123">
        <v>11</v>
      </c>
      <c r="O680" s="123">
        <f t="shared" si="22"/>
        <v>4</v>
      </c>
      <c r="P680" s="127" t="s">
        <v>338</v>
      </c>
    </row>
    <row r="681" spans="1:16" s="123" customFormat="1" x14ac:dyDescent="0.25">
      <c r="A681" s="123">
        <v>2015</v>
      </c>
      <c r="B681" s="124">
        <v>60</v>
      </c>
      <c r="C681" s="123" t="s">
        <v>1870</v>
      </c>
      <c r="D681" s="123" t="s">
        <v>349</v>
      </c>
      <c r="E681" s="123">
        <v>25006</v>
      </c>
      <c r="F681" s="123">
        <v>12</v>
      </c>
      <c r="G681" s="123">
        <v>32211025006</v>
      </c>
      <c r="H681" s="125" t="s">
        <v>707</v>
      </c>
      <c r="I681" s="123" t="s">
        <v>708</v>
      </c>
      <c r="J681" s="123" t="s">
        <v>1909</v>
      </c>
      <c r="K681" s="123">
        <v>6</v>
      </c>
      <c r="L681" s="126">
        <f t="shared" ref="L681:L744" si="23">K681/F681</f>
        <v>0.5</v>
      </c>
      <c r="M681" s="123" t="s">
        <v>1910</v>
      </c>
      <c r="N681" s="123">
        <v>8</v>
      </c>
      <c r="O681" s="123">
        <f t="shared" si="22"/>
        <v>4</v>
      </c>
      <c r="P681" s="127" t="s">
        <v>338</v>
      </c>
    </row>
    <row r="682" spans="1:16" s="123" customFormat="1" x14ac:dyDescent="0.25">
      <c r="A682" s="123">
        <v>2016</v>
      </c>
      <c r="B682" s="124">
        <v>60</v>
      </c>
      <c r="C682" s="123" t="s">
        <v>1870</v>
      </c>
      <c r="D682" s="123" t="s">
        <v>349</v>
      </c>
      <c r="E682" s="123">
        <v>25006</v>
      </c>
      <c r="F682" s="123">
        <v>24</v>
      </c>
      <c r="G682" s="123">
        <v>32211025006</v>
      </c>
      <c r="H682" s="125" t="s">
        <v>707</v>
      </c>
      <c r="I682" s="123" t="s">
        <v>708</v>
      </c>
      <c r="J682" s="123" t="s">
        <v>1911</v>
      </c>
      <c r="K682" s="123">
        <v>10</v>
      </c>
      <c r="L682" s="126">
        <f t="shared" si="23"/>
        <v>0.41666666666666669</v>
      </c>
      <c r="M682" s="123" t="s">
        <v>1912</v>
      </c>
      <c r="N682" s="123" t="s">
        <v>369</v>
      </c>
      <c r="O682" s="123" t="str">
        <f t="shared" si="22"/>
        <v>-</v>
      </c>
      <c r="P682" s="127" t="s">
        <v>338</v>
      </c>
    </row>
    <row r="683" spans="1:16" s="123" customFormat="1" x14ac:dyDescent="0.25">
      <c r="A683" s="123">
        <v>2014</v>
      </c>
      <c r="B683" s="124">
        <v>60</v>
      </c>
      <c r="C683" s="123" t="s">
        <v>1870</v>
      </c>
      <c r="D683" s="123" t="s">
        <v>349</v>
      </c>
      <c r="E683" s="123">
        <v>25412</v>
      </c>
      <c r="F683" s="123">
        <v>15</v>
      </c>
      <c r="G683" s="123">
        <v>32211025412</v>
      </c>
      <c r="H683" s="125" t="s">
        <v>1913</v>
      </c>
      <c r="I683" s="123" t="s">
        <v>1914</v>
      </c>
      <c r="J683" s="123" t="s">
        <v>1915</v>
      </c>
      <c r="K683" s="123">
        <v>14</v>
      </c>
      <c r="L683" s="126">
        <f t="shared" si="23"/>
        <v>0.93333333333333335</v>
      </c>
      <c r="M683" s="123" t="s">
        <v>1916</v>
      </c>
      <c r="N683" s="123" t="s">
        <v>369</v>
      </c>
      <c r="O683" s="123" t="str">
        <f t="shared" si="22"/>
        <v>-</v>
      </c>
      <c r="P683" s="127" t="s">
        <v>338</v>
      </c>
    </row>
    <row r="684" spans="1:16" s="123" customFormat="1" x14ac:dyDescent="0.25">
      <c r="A684" s="123">
        <v>2015</v>
      </c>
      <c r="B684" s="124">
        <v>60</v>
      </c>
      <c r="C684" s="123" t="s">
        <v>1870</v>
      </c>
      <c r="D684" s="123" t="s">
        <v>349</v>
      </c>
      <c r="E684" s="123">
        <v>25412</v>
      </c>
      <c r="F684" s="123">
        <v>12</v>
      </c>
      <c r="G684" s="123">
        <v>32211025412</v>
      </c>
      <c r="H684" s="125" t="s">
        <v>1913</v>
      </c>
      <c r="I684" s="123" t="s">
        <v>1914</v>
      </c>
      <c r="J684" s="123" t="s">
        <v>1917</v>
      </c>
      <c r="K684" s="123">
        <v>12</v>
      </c>
      <c r="L684" s="126">
        <f t="shared" si="23"/>
        <v>1</v>
      </c>
      <c r="M684" s="123" t="s">
        <v>1918</v>
      </c>
      <c r="N684" s="123" t="s">
        <v>369</v>
      </c>
      <c r="O684" s="123" t="str">
        <f t="shared" si="22"/>
        <v>-</v>
      </c>
      <c r="P684" s="127" t="s">
        <v>338</v>
      </c>
    </row>
    <row r="685" spans="1:16" s="123" customFormat="1" x14ac:dyDescent="0.25">
      <c r="A685" s="123">
        <v>2016</v>
      </c>
      <c r="B685" s="124">
        <v>60</v>
      </c>
      <c r="C685" s="123" t="s">
        <v>1870</v>
      </c>
      <c r="D685" s="123" t="s">
        <v>349</v>
      </c>
      <c r="E685" s="123">
        <v>25412</v>
      </c>
      <c r="F685" s="123">
        <v>12</v>
      </c>
      <c r="G685" s="123">
        <v>32211025412</v>
      </c>
      <c r="H685" s="125" t="s">
        <v>1913</v>
      </c>
      <c r="I685" s="123" t="s">
        <v>1914</v>
      </c>
      <c r="J685" s="123" t="s">
        <v>1919</v>
      </c>
      <c r="K685" s="123">
        <v>16</v>
      </c>
      <c r="L685" s="126">
        <f t="shared" si="23"/>
        <v>1.3333333333333333</v>
      </c>
      <c r="M685" s="123" t="s">
        <v>1920</v>
      </c>
      <c r="N685" s="123">
        <v>9</v>
      </c>
      <c r="O685" s="123">
        <f t="shared" si="22"/>
        <v>3</v>
      </c>
      <c r="P685" s="127" t="s">
        <v>338</v>
      </c>
    </row>
    <row r="686" spans="1:16" s="123" customFormat="1" x14ac:dyDescent="0.25">
      <c r="A686" s="123">
        <v>2014</v>
      </c>
      <c r="B686" s="124">
        <v>60</v>
      </c>
      <c r="C686" s="123" t="s">
        <v>1870</v>
      </c>
      <c r="D686" s="123" t="s">
        <v>349</v>
      </c>
      <c r="E686" s="123">
        <v>25515</v>
      </c>
      <c r="F686" s="123">
        <v>30</v>
      </c>
      <c r="G686" s="123">
        <v>32211025515</v>
      </c>
      <c r="H686" s="125" t="s">
        <v>715</v>
      </c>
      <c r="I686" s="123" t="s">
        <v>716</v>
      </c>
      <c r="J686" s="123" t="s">
        <v>1921</v>
      </c>
      <c r="K686" s="123">
        <v>32</v>
      </c>
      <c r="L686" s="126">
        <f t="shared" si="23"/>
        <v>1.0666666666666667</v>
      </c>
      <c r="M686" s="123" t="s">
        <v>1922</v>
      </c>
      <c r="N686" s="123">
        <v>23</v>
      </c>
      <c r="O686" s="123">
        <f t="shared" si="22"/>
        <v>7</v>
      </c>
      <c r="P686" s="127" t="s">
        <v>338</v>
      </c>
    </row>
    <row r="687" spans="1:16" s="123" customFormat="1" x14ac:dyDescent="0.25">
      <c r="A687" s="123">
        <v>2015</v>
      </c>
      <c r="B687" s="124">
        <v>60</v>
      </c>
      <c r="C687" s="123" t="s">
        <v>1870</v>
      </c>
      <c r="D687" s="123" t="s">
        <v>349</v>
      </c>
      <c r="E687" s="123">
        <v>25515</v>
      </c>
      <c r="F687" s="123">
        <v>30</v>
      </c>
      <c r="G687" s="123">
        <v>32211025515</v>
      </c>
      <c r="H687" s="125" t="s">
        <v>715</v>
      </c>
      <c r="I687" s="123" t="s">
        <v>716</v>
      </c>
      <c r="J687" s="123" t="s">
        <v>1923</v>
      </c>
      <c r="K687" s="123">
        <v>27</v>
      </c>
      <c r="L687" s="126">
        <f t="shared" si="23"/>
        <v>0.9</v>
      </c>
      <c r="M687" s="123" t="s">
        <v>1924</v>
      </c>
      <c r="N687" s="123">
        <v>24</v>
      </c>
      <c r="O687" s="123">
        <f t="shared" si="22"/>
        <v>6</v>
      </c>
      <c r="P687" s="127" t="s">
        <v>338</v>
      </c>
    </row>
    <row r="688" spans="1:16" s="123" customFormat="1" x14ac:dyDescent="0.25">
      <c r="A688" s="123">
        <v>2016</v>
      </c>
      <c r="B688" s="124">
        <v>60</v>
      </c>
      <c r="C688" s="123" t="s">
        <v>1870</v>
      </c>
      <c r="D688" s="123" t="s">
        <v>349</v>
      </c>
      <c r="E688" s="123">
        <v>25515</v>
      </c>
      <c r="F688" s="123">
        <v>24</v>
      </c>
      <c r="G688" s="123">
        <v>32211025515</v>
      </c>
      <c r="H688" s="125" t="s">
        <v>715</v>
      </c>
      <c r="I688" s="123" t="s">
        <v>716</v>
      </c>
      <c r="J688" s="123" t="s">
        <v>1925</v>
      </c>
      <c r="K688" s="123">
        <v>34</v>
      </c>
      <c r="L688" s="126">
        <f t="shared" si="23"/>
        <v>1.4166666666666667</v>
      </c>
      <c r="M688" s="123" t="s">
        <v>1926</v>
      </c>
      <c r="N688" s="123">
        <v>24</v>
      </c>
      <c r="O688" s="123">
        <f t="shared" si="22"/>
        <v>0</v>
      </c>
      <c r="P688" s="127" t="s">
        <v>338</v>
      </c>
    </row>
    <row r="689" spans="1:16" s="123" customFormat="1" x14ac:dyDescent="0.25">
      <c r="A689" s="123">
        <v>2014</v>
      </c>
      <c r="B689" s="124">
        <v>60</v>
      </c>
      <c r="C689" s="123" t="s">
        <v>1870</v>
      </c>
      <c r="D689" s="123" t="s">
        <v>349</v>
      </c>
      <c r="E689" s="123">
        <v>33109</v>
      </c>
      <c r="F689" s="123">
        <v>15</v>
      </c>
      <c r="G689" s="123">
        <v>32211033109</v>
      </c>
      <c r="H689" s="125" t="s">
        <v>1927</v>
      </c>
      <c r="I689" s="123" t="s">
        <v>1928</v>
      </c>
      <c r="J689" s="123" t="s">
        <v>1929</v>
      </c>
      <c r="K689" s="123">
        <v>81</v>
      </c>
      <c r="L689" s="126">
        <f t="shared" si="23"/>
        <v>5.4</v>
      </c>
      <c r="M689" s="123" t="s">
        <v>1930</v>
      </c>
      <c r="N689" s="123">
        <v>16</v>
      </c>
      <c r="O689" s="123">
        <f t="shared" si="22"/>
        <v>-1</v>
      </c>
      <c r="P689" s="127" t="s">
        <v>338</v>
      </c>
    </row>
    <row r="690" spans="1:16" s="123" customFormat="1" x14ac:dyDescent="0.25">
      <c r="A690" s="123">
        <v>2015</v>
      </c>
      <c r="B690" s="124">
        <v>60</v>
      </c>
      <c r="C690" s="123" t="s">
        <v>1870</v>
      </c>
      <c r="D690" s="123" t="s">
        <v>349</v>
      </c>
      <c r="E690" s="123">
        <v>33109</v>
      </c>
      <c r="F690" s="123">
        <v>15</v>
      </c>
      <c r="G690" s="123">
        <v>32211033109</v>
      </c>
      <c r="H690" s="125" t="s">
        <v>1927</v>
      </c>
      <c r="I690" s="123" t="s">
        <v>1928</v>
      </c>
      <c r="J690" s="123" t="s">
        <v>1931</v>
      </c>
      <c r="K690" s="123">
        <v>85</v>
      </c>
      <c r="L690" s="126">
        <f t="shared" si="23"/>
        <v>5.666666666666667</v>
      </c>
      <c r="M690" s="123" t="s">
        <v>1932</v>
      </c>
      <c r="N690" s="123">
        <v>13</v>
      </c>
      <c r="O690" s="123">
        <f t="shared" si="22"/>
        <v>2</v>
      </c>
      <c r="P690" s="127" t="s">
        <v>338</v>
      </c>
    </row>
    <row r="691" spans="1:16" s="123" customFormat="1" x14ac:dyDescent="0.25">
      <c r="A691" s="123">
        <v>2016</v>
      </c>
      <c r="B691" s="124">
        <v>60</v>
      </c>
      <c r="C691" s="123" t="s">
        <v>1870</v>
      </c>
      <c r="D691" s="123" t="s">
        <v>349</v>
      </c>
      <c r="E691" s="123">
        <v>33109</v>
      </c>
      <c r="F691" s="123">
        <v>15</v>
      </c>
      <c r="G691" s="123">
        <v>32211033109</v>
      </c>
      <c r="H691" s="125" t="s">
        <v>1927</v>
      </c>
      <c r="I691" s="123" t="s">
        <v>1928</v>
      </c>
      <c r="J691" s="123" t="s">
        <v>1933</v>
      </c>
      <c r="K691" s="123">
        <v>96</v>
      </c>
      <c r="L691" s="126">
        <f t="shared" si="23"/>
        <v>6.4</v>
      </c>
      <c r="M691" s="123" t="s">
        <v>1934</v>
      </c>
      <c r="N691" s="123">
        <v>14</v>
      </c>
      <c r="O691" s="123">
        <f t="shared" si="22"/>
        <v>1</v>
      </c>
      <c r="P691" s="127" t="s">
        <v>338</v>
      </c>
    </row>
    <row r="692" spans="1:16" s="123" customFormat="1" x14ac:dyDescent="0.25">
      <c r="A692" s="123">
        <v>2014</v>
      </c>
      <c r="B692" s="124">
        <v>60</v>
      </c>
      <c r="C692" s="123" t="s">
        <v>1935</v>
      </c>
      <c r="D692" s="123" t="s">
        <v>349</v>
      </c>
      <c r="E692" s="123">
        <v>20008</v>
      </c>
      <c r="F692" s="123">
        <v>35</v>
      </c>
      <c r="G692" s="123">
        <v>32211020008</v>
      </c>
      <c r="H692" s="125" t="s">
        <v>1513</v>
      </c>
      <c r="I692" s="123" t="s">
        <v>1514</v>
      </c>
      <c r="J692" s="123" t="s">
        <v>1936</v>
      </c>
      <c r="K692" s="123">
        <v>19</v>
      </c>
      <c r="L692" s="126">
        <f t="shared" si="23"/>
        <v>0.54285714285714282</v>
      </c>
      <c r="M692" s="123" t="s">
        <v>1937</v>
      </c>
      <c r="N692" s="123">
        <v>34</v>
      </c>
      <c r="O692" s="123">
        <f t="shared" si="22"/>
        <v>1</v>
      </c>
      <c r="P692" s="127" t="s">
        <v>338</v>
      </c>
    </row>
    <row r="693" spans="1:16" s="123" customFormat="1" x14ac:dyDescent="0.25">
      <c r="A693" s="123">
        <v>2015</v>
      </c>
      <c r="B693" s="124">
        <v>60</v>
      </c>
      <c r="C693" s="123" t="s">
        <v>1935</v>
      </c>
      <c r="D693" s="123" t="s">
        <v>349</v>
      </c>
      <c r="E693" s="123">
        <v>20008</v>
      </c>
      <c r="F693" s="123">
        <v>35</v>
      </c>
      <c r="G693" s="123">
        <v>32211020008</v>
      </c>
      <c r="H693" s="125" t="s">
        <v>1513</v>
      </c>
      <c r="I693" s="123" t="s">
        <v>1514</v>
      </c>
      <c r="J693" s="123" t="s">
        <v>1938</v>
      </c>
      <c r="K693" s="123">
        <v>14</v>
      </c>
      <c r="L693" s="126">
        <f t="shared" si="23"/>
        <v>0.4</v>
      </c>
      <c r="M693" s="123" t="s">
        <v>1939</v>
      </c>
      <c r="N693" s="123">
        <v>35</v>
      </c>
      <c r="O693" s="123">
        <f t="shared" si="22"/>
        <v>0</v>
      </c>
      <c r="P693" s="127" t="s">
        <v>338</v>
      </c>
    </row>
    <row r="694" spans="1:16" s="123" customFormat="1" x14ac:dyDescent="0.25">
      <c r="A694" s="123">
        <v>2016</v>
      </c>
      <c r="B694" s="124">
        <v>60</v>
      </c>
      <c r="C694" s="123" t="s">
        <v>1935</v>
      </c>
      <c r="D694" s="123" t="s">
        <v>349</v>
      </c>
      <c r="E694" s="123">
        <v>20008</v>
      </c>
      <c r="F694" s="123">
        <v>35</v>
      </c>
      <c r="G694" s="123">
        <v>32211020008</v>
      </c>
      <c r="H694" s="125" t="s">
        <v>1513</v>
      </c>
      <c r="I694" s="123" t="s">
        <v>1514</v>
      </c>
      <c r="J694" s="123" t="s">
        <v>1940</v>
      </c>
      <c r="K694" s="123">
        <v>30</v>
      </c>
      <c r="L694" s="126">
        <f t="shared" si="23"/>
        <v>0.8571428571428571</v>
      </c>
      <c r="M694" s="123" t="s">
        <v>1941</v>
      </c>
      <c r="N694" s="123">
        <v>37</v>
      </c>
      <c r="O694" s="123">
        <f t="shared" si="22"/>
        <v>-2</v>
      </c>
      <c r="P694" s="127" t="s">
        <v>338</v>
      </c>
    </row>
    <row r="695" spans="1:16" s="123" customFormat="1" x14ac:dyDescent="0.25">
      <c r="A695" s="123">
        <v>2014</v>
      </c>
      <c r="B695" s="124">
        <v>60</v>
      </c>
      <c r="C695" s="123" t="s">
        <v>1935</v>
      </c>
      <c r="D695" s="123" t="s">
        <v>349</v>
      </c>
      <c r="E695" s="123">
        <v>24207</v>
      </c>
      <c r="F695" s="123">
        <v>15</v>
      </c>
      <c r="G695" s="123">
        <v>32211024207</v>
      </c>
      <c r="H695" s="125" t="s">
        <v>1942</v>
      </c>
      <c r="I695" s="123" t="s">
        <v>1943</v>
      </c>
      <c r="J695" s="123" t="s">
        <v>1944</v>
      </c>
      <c r="K695" s="123">
        <v>13</v>
      </c>
      <c r="L695" s="126">
        <f t="shared" si="23"/>
        <v>0.8666666666666667</v>
      </c>
      <c r="M695" s="123" t="s">
        <v>1945</v>
      </c>
      <c r="N695" s="123">
        <v>17</v>
      </c>
      <c r="O695" s="123">
        <f t="shared" si="22"/>
        <v>-2</v>
      </c>
      <c r="P695" s="127" t="s">
        <v>338</v>
      </c>
    </row>
    <row r="696" spans="1:16" s="123" customFormat="1" x14ac:dyDescent="0.25">
      <c r="A696" s="123">
        <v>2015</v>
      </c>
      <c r="B696" s="124">
        <v>60</v>
      </c>
      <c r="C696" s="123" t="s">
        <v>1935</v>
      </c>
      <c r="D696" s="123" t="s">
        <v>349</v>
      </c>
      <c r="E696" s="123">
        <v>24207</v>
      </c>
      <c r="F696" s="123">
        <v>15</v>
      </c>
      <c r="G696" s="123">
        <v>32211024207</v>
      </c>
      <c r="H696" s="125" t="s">
        <v>1942</v>
      </c>
      <c r="I696" s="123" t="s">
        <v>1943</v>
      </c>
      <c r="J696" s="123" t="s">
        <v>1946</v>
      </c>
      <c r="K696" s="123">
        <v>10</v>
      </c>
      <c r="L696" s="126">
        <f t="shared" si="23"/>
        <v>0.66666666666666663</v>
      </c>
      <c r="M696" s="123" t="s">
        <v>1947</v>
      </c>
      <c r="N696" s="123">
        <v>16</v>
      </c>
      <c r="O696" s="123">
        <f t="shared" si="22"/>
        <v>-1</v>
      </c>
      <c r="P696" s="127" t="s">
        <v>338</v>
      </c>
    </row>
    <row r="697" spans="1:16" s="123" customFormat="1" x14ac:dyDescent="0.25">
      <c r="A697" s="123">
        <v>2016</v>
      </c>
      <c r="B697" s="124">
        <v>60</v>
      </c>
      <c r="C697" s="123" t="s">
        <v>1935</v>
      </c>
      <c r="D697" s="123" t="s">
        <v>349</v>
      </c>
      <c r="E697" s="123">
        <v>24207</v>
      </c>
      <c r="F697" s="123">
        <v>15</v>
      </c>
      <c r="G697" s="123">
        <v>32211024207</v>
      </c>
      <c r="H697" s="125" t="s">
        <v>1942</v>
      </c>
      <c r="I697" s="123" t="s">
        <v>1943</v>
      </c>
      <c r="J697" s="123" t="s">
        <v>1948</v>
      </c>
      <c r="K697" s="123">
        <v>7</v>
      </c>
      <c r="L697" s="126">
        <f t="shared" si="23"/>
        <v>0.46666666666666667</v>
      </c>
      <c r="M697" s="123" t="s">
        <v>1949</v>
      </c>
      <c r="N697" s="123">
        <v>15</v>
      </c>
      <c r="O697" s="123">
        <f t="shared" si="22"/>
        <v>0</v>
      </c>
      <c r="P697" s="127" t="s">
        <v>338</v>
      </c>
    </row>
    <row r="698" spans="1:16" s="123" customFormat="1" x14ac:dyDescent="0.25">
      <c r="A698" s="123">
        <v>2014</v>
      </c>
      <c r="B698" s="124">
        <v>60</v>
      </c>
      <c r="C698" s="123" t="s">
        <v>1935</v>
      </c>
      <c r="D698" s="123" t="s">
        <v>349</v>
      </c>
      <c r="E698" s="123">
        <v>31209</v>
      </c>
      <c r="F698" s="123">
        <v>35</v>
      </c>
      <c r="G698" s="123">
        <v>32211031209</v>
      </c>
      <c r="H698" s="125" t="s">
        <v>678</v>
      </c>
      <c r="I698" s="123" t="s">
        <v>679</v>
      </c>
      <c r="J698" s="123" t="s">
        <v>1950</v>
      </c>
      <c r="K698" s="123">
        <v>35</v>
      </c>
      <c r="L698" s="126">
        <f t="shared" si="23"/>
        <v>1</v>
      </c>
      <c r="M698" s="123" t="s">
        <v>1951</v>
      </c>
      <c r="N698" s="123">
        <v>34</v>
      </c>
      <c r="O698" s="123">
        <f t="shared" si="22"/>
        <v>1</v>
      </c>
      <c r="P698" s="127" t="s">
        <v>338</v>
      </c>
    </row>
    <row r="699" spans="1:16" s="123" customFormat="1" x14ac:dyDescent="0.25">
      <c r="A699" s="123">
        <v>2015</v>
      </c>
      <c r="B699" s="124">
        <v>60</v>
      </c>
      <c r="C699" s="123" t="s">
        <v>1935</v>
      </c>
      <c r="D699" s="123" t="s">
        <v>349</v>
      </c>
      <c r="E699" s="123">
        <v>31209</v>
      </c>
      <c r="F699" s="123">
        <v>35</v>
      </c>
      <c r="G699" s="123">
        <v>32211031209</v>
      </c>
      <c r="H699" s="125" t="s">
        <v>678</v>
      </c>
      <c r="I699" s="123" t="s">
        <v>679</v>
      </c>
      <c r="J699" s="123" t="s">
        <v>1952</v>
      </c>
      <c r="K699" s="123">
        <v>31</v>
      </c>
      <c r="L699" s="126">
        <f t="shared" si="23"/>
        <v>0.88571428571428568</v>
      </c>
      <c r="M699" s="123" t="s">
        <v>1953</v>
      </c>
      <c r="N699" s="123">
        <v>36</v>
      </c>
      <c r="O699" s="123">
        <f t="shared" si="22"/>
        <v>-1</v>
      </c>
      <c r="P699" s="127" t="s">
        <v>338</v>
      </c>
    </row>
    <row r="700" spans="1:16" s="123" customFormat="1" x14ac:dyDescent="0.25">
      <c r="A700" s="123">
        <v>2016</v>
      </c>
      <c r="B700" s="124">
        <v>60</v>
      </c>
      <c r="C700" s="123" t="s">
        <v>1935</v>
      </c>
      <c r="D700" s="123" t="s">
        <v>349</v>
      </c>
      <c r="E700" s="123">
        <v>31209</v>
      </c>
      <c r="F700" s="123">
        <v>35</v>
      </c>
      <c r="G700" s="123">
        <v>32211031209</v>
      </c>
      <c r="H700" s="125" t="s">
        <v>678</v>
      </c>
      <c r="I700" s="123" t="s">
        <v>679</v>
      </c>
      <c r="J700" s="123" t="s">
        <v>1954</v>
      </c>
      <c r="K700" s="123">
        <v>50</v>
      </c>
      <c r="L700" s="126">
        <f t="shared" si="23"/>
        <v>1.4285714285714286</v>
      </c>
      <c r="M700" s="123" t="s">
        <v>1955</v>
      </c>
      <c r="N700" s="123">
        <v>36</v>
      </c>
      <c r="O700" s="123">
        <f t="shared" si="22"/>
        <v>-1</v>
      </c>
      <c r="P700" s="127" t="s">
        <v>338</v>
      </c>
    </row>
    <row r="701" spans="1:16" s="123" customFormat="1" x14ac:dyDescent="0.25">
      <c r="A701" s="123">
        <v>2014</v>
      </c>
      <c r="B701" s="124">
        <v>60</v>
      </c>
      <c r="C701" s="123" t="s">
        <v>1935</v>
      </c>
      <c r="D701" s="123" t="s">
        <v>349</v>
      </c>
      <c r="E701" s="123">
        <v>31408</v>
      </c>
      <c r="F701" s="123">
        <v>35</v>
      </c>
      <c r="G701" s="123">
        <v>32211031408</v>
      </c>
      <c r="H701" s="125" t="s">
        <v>387</v>
      </c>
      <c r="I701" s="123" t="s">
        <v>364</v>
      </c>
      <c r="J701" s="123" t="s">
        <v>1956</v>
      </c>
      <c r="K701" s="123">
        <v>16</v>
      </c>
      <c r="L701" s="126">
        <f t="shared" si="23"/>
        <v>0.45714285714285713</v>
      </c>
      <c r="M701" s="123" t="s">
        <v>1957</v>
      </c>
      <c r="N701" s="123" t="s">
        <v>369</v>
      </c>
      <c r="O701" s="123" t="str">
        <f t="shared" si="22"/>
        <v>-</v>
      </c>
      <c r="P701" s="127" t="s">
        <v>338</v>
      </c>
    </row>
    <row r="702" spans="1:16" s="123" customFormat="1" x14ac:dyDescent="0.25">
      <c r="A702" s="123">
        <v>2015</v>
      </c>
      <c r="B702" s="124">
        <v>60</v>
      </c>
      <c r="C702" s="123" t="s">
        <v>1935</v>
      </c>
      <c r="D702" s="123" t="s">
        <v>349</v>
      </c>
      <c r="E702" s="123">
        <v>31408</v>
      </c>
      <c r="F702" s="123">
        <v>35</v>
      </c>
      <c r="G702" s="123">
        <v>32211031408</v>
      </c>
      <c r="H702" s="125" t="s">
        <v>387</v>
      </c>
      <c r="I702" s="123" t="s">
        <v>364</v>
      </c>
      <c r="J702" s="123" t="s">
        <v>1958</v>
      </c>
      <c r="K702" s="123">
        <v>21</v>
      </c>
      <c r="L702" s="126">
        <f t="shared" si="23"/>
        <v>0.6</v>
      </c>
      <c r="M702" s="123" t="s">
        <v>1959</v>
      </c>
      <c r="N702" s="123">
        <v>36</v>
      </c>
      <c r="O702" s="123">
        <f t="shared" si="22"/>
        <v>-1</v>
      </c>
      <c r="P702" s="127" t="s">
        <v>338</v>
      </c>
    </row>
    <row r="703" spans="1:16" s="123" customFormat="1" x14ac:dyDescent="0.25">
      <c r="A703" s="123">
        <v>2016</v>
      </c>
      <c r="B703" s="124">
        <v>60</v>
      </c>
      <c r="C703" s="123" t="s">
        <v>1935</v>
      </c>
      <c r="D703" s="123" t="s">
        <v>349</v>
      </c>
      <c r="E703" s="123">
        <v>31408</v>
      </c>
      <c r="F703" s="123">
        <v>35</v>
      </c>
      <c r="G703" s="123">
        <v>32211031408</v>
      </c>
      <c r="H703" s="125" t="s">
        <v>387</v>
      </c>
      <c r="I703" s="123" t="s">
        <v>364</v>
      </c>
      <c r="J703" s="123" t="s">
        <v>1960</v>
      </c>
      <c r="K703" s="123">
        <v>28</v>
      </c>
      <c r="L703" s="126">
        <f t="shared" si="23"/>
        <v>0.8</v>
      </c>
      <c r="M703" s="123" t="s">
        <v>1961</v>
      </c>
      <c r="N703" s="123">
        <v>34</v>
      </c>
      <c r="O703" s="123">
        <f t="shared" si="22"/>
        <v>1</v>
      </c>
      <c r="P703" s="127" t="s">
        <v>338</v>
      </c>
    </row>
    <row r="704" spans="1:16" s="123" customFormat="1" x14ac:dyDescent="0.25">
      <c r="A704" s="123">
        <v>2014</v>
      </c>
      <c r="B704" s="124">
        <v>60</v>
      </c>
      <c r="C704" s="123" t="s">
        <v>1935</v>
      </c>
      <c r="D704" s="123" t="s">
        <v>349</v>
      </c>
      <c r="E704" s="123">
        <v>32408</v>
      </c>
      <c r="F704" s="123">
        <v>35</v>
      </c>
      <c r="G704" s="123">
        <v>32211032408</v>
      </c>
      <c r="H704" s="125" t="s">
        <v>558</v>
      </c>
      <c r="I704" s="123" t="s">
        <v>350</v>
      </c>
      <c r="J704" s="123" t="s">
        <v>1962</v>
      </c>
      <c r="K704" s="123">
        <v>17</v>
      </c>
      <c r="L704" s="126">
        <f t="shared" si="23"/>
        <v>0.48571428571428571</v>
      </c>
      <c r="M704" s="123" t="s">
        <v>1963</v>
      </c>
      <c r="N704" s="123">
        <v>25</v>
      </c>
      <c r="O704" s="123">
        <f t="shared" si="22"/>
        <v>10</v>
      </c>
      <c r="P704" s="127" t="s">
        <v>338</v>
      </c>
    </row>
    <row r="705" spans="1:16" s="123" customFormat="1" x14ac:dyDescent="0.25">
      <c r="A705" s="123">
        <v>2015</v>
      </c>
      <c r="B705" s="124">
        <v>60</v>
      </c>
      <c r="C705" s="123" t="s">
        <v>1935</v>
      </c>
      <c r="D705" s="123" t="s">
        <v>349</v>
      </c>
      <c r="E705" s="123">
        <v>32408</v>
      </c>
      <c r="F705" s="123">
        <v>35</v>
      </c>
      <c r="G705" s="123">
        <v>32211032408</v>
      </c>
      <c r="H705" s="125" t="s">
        <v>558</v>
      </c>
      <c r="I705" s="123" t="s">
        <v>350</v>
      </c>
      <c r="J705" s="123" t="s">
        <v>1964</v>
      </c>
      <c r="K705" s="123">
        <v>35</v>
      </c>
      <c r="L705" s="126">
        <f t="shared" si="23"/>
        <v>1</v>
      </c>
      <c r="M705" s="123" t="s">
        <v>1965</v>
      </c>
      <c r="N705" s="123">
        <v>38</v>
      </c>
      <c r="O705" s="123">
        <f t="shared" si="22"/>
        <v>-3</v>
      </c>
      <c r="P705" s="127" t="s">
        <v>338</v>
      </c>
    </row>
    <row r="706" spans="1:16" s="123" customFormat="1" x14ac:dyDescent="0.25">
      <c r="A706" s="123">
        <v>2016</v>
      </c>
      <c r="B706" s="124">
        <v>60</v>
      </c>
      <c r="C706" s="123" t="s">
        <v>1935</v>
      </c>
      <c r="D706" s="123" t="s">
        <v>349</v>
      </c>
      <c r="E706" s="123">
        <v>32408</v>
      </c>
      <c r="F706" s="123">
        <v>35</v>
      </c>
      <c r="G706" s="123">
        <v>32211032408</v>
      </c>
      <c r="H706" s="125" t="s">
        <v>558</v>
      </c>
      <c r="I706" s="123" t="s">
        <v>350</v>
      </c>
      <c r="J706" s="123" t="s">
        <v>1966</v>
      </c>
      <c r="K706" s="123">
        <v>15</v>
      </c>
      <c r="L706" s="126">
        <f t="shared" si="23"/>
        <v>0.42857142857142855</v>
      </c>
      <c r="M706" s="123" t="s">
        <v>1967</v>
      </c>
      <c r="N706" s="123">
        <v>35</v>
      </c>
      <c r="O706" s="123">
        <f t="shared" si="22"/>
        <v>0</v>
      </c>
      <c r="P706" s="127" t="s">
        <v>338</v>
      </c>
    </row>
    <row r="707" spans="1:16" s="123" customFormat="1" x14ac:dyDescent="0.25">
      <c r="A707" s="123">
        <v>2014</v>
      </c>
      <c r="B707" s="124">
        <v>60</v>
      </c>
      <c r="C707" s="123" t="s">
        <v>1935</v>
      </c>
      <c r="D707" s="123" t="s">
        <v>349</v>
      </c>
      <c r="E707" s="123">
        <v>33204</v>
      </c>
      <c r="F707" s="123">
        <v>24</v>
      </c>
      <c r="G707" s="123">
        <v>32211033204</v>
      </c>
      <c r="H707" s="125" t="s">
        <v>1968</v>
      </c>
      <c r="I707" s="123" t="s">
        <v>373</v>
      </c>
      <c r="J707" s="123" t="s">
        <v>1969</v>
      </c>
      <c r="K707" s="123">
        <v>66</v>
      </c>
      <c r="L707" s="126">
        <f t="shared" si="23"/>
        <v>2.75</v>
      </c>
      <c r="M707" s="123" t="s">
        <v>1970</v>
      </c>
      <c r="N707" s="123">
        <v>19</v>
      </c>
      <c r="O707" s="123">
        <f t="shared" ref="O707:O770" si="24">IFERROR(F707-N707,"-")</f>
        <v>5</v>
      </c>
      <c r="P707" s="127" t="s">
        <v>338</v>
      </c>
    </row>
    <row r="708" spans="1:16" s="123" customFormat="1" x14ac:dyDescent="0.25">
      <c r="A708" s="123">
        <v>2015</v>
      </c>
      <c r="B708" s="124">
        <v>60</v>
      </c>
      <c r="C708" s="123" t="s">
        <v>1935</v>
      </c>
      <c r="D708" s="123" t="s">
        <v>349</v>
      </c>
      <c r="E708" s="123">
        <v>33204</v>
      </c>
      <c r="F708" s="123">
        <v>18</v>
      </c>
      <c r="G708" s="123">
        <v>32211033204</v>
      </c>
      <c r="H708" s="125" t="s">
        <v>1968</v>
      </c>
      <c r="I708" s="123" t="s">
        <v>373</v>
      </c>
      <c r="J708" s="123" t="s">
        <v>1971</v>
      </c>
      <c r="K708" s="123">
        <v>113</v>
      </c>
      <c r="L708" s="126">
        <f t="shared" si="23"/>
        <v>6.2777777777777777</v>
      </c>
      <c r="M708" s="123" t="s">
        <v>1972</v>
      </c>
      <c r="N708" s="123">
        <v>19</v>
      </c>
      <c r="O708" s="123">
        <f t="shared" si="24"/>
        <v>-1</v>
      </c>
      <c r="P708" s="127" t="s">
        <v>338</v>
      </c>
    </row>
    <row r="709" spans="1:16" s="123" customFormat="1" x14ac:dyDescent="0.25">
      <c r="A709" s="123">
        <v>2016</v>
      </c>
      <c r="B709" s="124">
        <v>60</v>
      </c>
      <c r="C709" s="123" t="s">
        <v>1935</v>
      </c>
      <c r="D709" s="123" t="s">
        <v>349</v>
      </c>
      <c r="E709" s="123">
        <v>33204</v>
      </c>
      <c r="F709" s="123">
        <v>24</v>
      </c>
      <c r="G709" s="123">
        <v>32211033204</v>
      </c>
      <c r="H709" s="125" t="s">
        <v>1968</v>
      </c>
      <c r="I709" s="123" t="s">
        <v>373</v>
      </c>
      <c r="J709" s="123" t="s">
        <v>1973</v>
      </c>
      <c r="K709" s="123">
        <v>66</v>
      </c>
      <c r="L709" s="126">
        <f t="shared" si="23"/>
        <v>2.75</v>
      </c>
      <c r="M709" s="123" t="s">
        <v>1974</v>
      </c>
      <c r="N709" s="123">
        <v>19</v>
      </c>
      <c r="O709" s="123">
        <f t="shared" si="24"/>
        <v>5</v>
      </c>
      <c r="P709" s="127" t="s">
        <v>338</v>
      </c>
    </row>
    <row r="710" spans="1:16" s="123" customFormat="1" x14ac:dyDescent="0.25">
      <c r="A710" s="123">
        <v>2014</v>
      </c>
      <c r="B710" s="124">
        <v>60</v>
      </c>
      <c r="C710" s="123" t="s">
        <v>1975</v>
      </c>
      <c r="D710" s="123" t="s">
        <v>349</v>
      </c>
      <c r="E710" s="123">
        <v>31407</v>
      </c>
      <c r="F710" s="123">
        <v>24</v>
      </c>
      <c r="G710" s="123">
        <v>32211031407</v>
      </c>
      <c r="H710" s="125" t="s">
        <v>377</v>
      </c>
      <c r="I710" s="123" t="s">
        <v>378</v>
      </c>
      <c r="J710" s="123" t="s">
        <v>1976</v>
      </c>
      <c r="K710" s="123">
        <v>18</v>
      </c>
      <c r="L710" s="126">
        <f t="shared" si="23"/>
        <v>0.75</v>
      </c>
      <c r="M710" s="123" t="s">
        <v>1977</v>
      </c>
      <c r="N710" s="123">
        <v>18</v>
      </c>
      <c r="O710" s="123">
        <f t="shared" si="24"/>
        <v>6</v>
      </c>
      <c r="P710" s="127" t="s">
        <v>338</v>
      </c>
    </row>
    <row r="711" spans="1:16" s="123" customFormat="1" x14ac:dyDescent="0.25">
      <c r="A711" s="123">
        <v>2015</v>
      </c>
      <c r="B711" s="124">
        <v>60</v>
      </c>
      <c r="C711" s="123" t="s">
        <v>1975</v>
      </c>
      <c r="D711" s="123" t="s">
        <v>349</v>
      </c>
      <c r="E711" s="123">
        <v>31407</v>
      </c>
      <c r="F711" s="123">
        <v>17</v>
      </c>
      <c r="G711" s="123">
        <v>32211031407</v>
      </c>
      <c r="H711" s="125" t="s">
        <v>377</v>
      </c>
      <c r="I711" s="123" t="s">
        <v>378</v>
      </c>
      <c r="J711" s="123" t="s">
        <v>1978</v>
      </c>
      <c r="K711" s="123">
        <v>24</v>
      </c>
      <c r="L711" s="126">
        <f t="shared" si="23"/>
        <v>1.411764705882353</v>
      </c>
      <c r="M711" s="123" t="s">
        <v>1979</v>
      </c>
      <c r="N711" s="123">
        <v>15</v>
      </c>
      <c r="O711" s="123">
        <f t="shared" si="24"/>
        <v>2</v>
      </c>
      <c r="P711" s="127" t="s">
        <v>338</v>
      </c>
    </row>
    <row r="712" spans="1:16" s="123" customFormat="1" x14ac:dyDescent="0.25">
      <c r="A712" s="123">
        <v>2016</v>
      </c>
      <c r="B712" s="124">
        <v>60</v>
      </c>
      <c r="C712" s="123" t="s">
        <v>1975</v>
      </c>
      <c r="D712" s="123" t="s">
        <v>349</v>
      </c>
      <c r="E712" s="123">
        <v>31407</v>
      </c>
      <c r="F712" s="123">
        <v>20</v>
      </c>
      <c r="G712" s="123">
        <v>32211031407</v>
      </c>
      <c r="H712" s="125" t="s">
        <v>377</v>
      </c>
      <c r="I712" s="123" t="s">
        <v>378</v>
      </c>
      <c r="J712" s="123" t="s">
        <v>1980</v>
      </c>
      <c r="K712" s="123">
        <v>31</v>
      </c>
      <c r="L712" s="126">
        <f t="shared" si="23"/>
        <v>1.55</v>
      </c>
      <c r="M712" s="123" t="s">
        <v>1981</v>
      </c>
      <c r="N712" s="123">
        <v>16</v>
      </c>
      <c r="O712" s="123">
        <f t="shared" si="24"/>
        <v>4</v>
      </c>
      <c r="P712" s="127" t="s">
        <v>338</v>
      </c>
    </row>
    <row r="713" spans="1:16" s="123" customFormat="1" x14ac:dyDescent="0.25">
      <c r="A713" s="123">
        <v>2014</v>
      </c>
      <c r="B713" s="124">
        <v>60</v>
      </c>
      <c r="C713" s="123" t="s">
        <v>1975</v>
      </c>
      <c r="D713" s="123" t="s">
        <v>349</v>
      </c>
      <c r="E713" s="123">
        <v>31408</v>
      </c>
      <c r="F713" s="123">
        <v>18</v>
      </c>
      <c r="G713" s="123">
        <v>32211031408</v>
      </c>
      <c r="H713" s="125" t="s">
        <v>387</v>
      </c>
      <c r="I713" s="123" t="s">
        <v>364</v>
      </c>
      <c r="J713" s="123" t="s">
        <v>1982</v>
      </c>
      <c r="K713" s="123">
        <v>15</v>
      </c>
      <c r="L713" s="126">
        <f t="shared" si="23"/>
        <v>0.83333333333333337</v>
      </c>
      <c r="M713" s="123" t="s">
        <v>1983</v>
      </c>
      <c r="N713" s="123" t="s">
        <v>369</v>
      </c>
      <c r="O713" s="123" t="str">
        <f t="shared" si="24"/>
        <v>-</v>
      </c>
      <c r="P713" s="127" t="s">
        <v>338</v>
      </c>
    </row>
    <row r="714" spans="1:16" s="123" customFormat="1" x14ac:dyDescent="0.25">
      <c r="A714" s="123">
        <v>2015</v>
      </c>
      <c r="B714" s="124">
        <v>60</v>
      </c>
      <c r="C714" s="123" t="s">
        <v>1975</v>
      </c>
      <c r="D714" s="123" t="s">
        <v>349</v>
      </c>
      <c r="E714" s="123">
        <v>31408</v>
      </c>
      <c r="F714" s="123">
        <v>18</v>
      </c>
      <c r="G714" s="123">
        <v>32211031408</v>
      </c>
      <c r="H714" s="125" t="s">
        <v>387</v>
      </c>
      <c r="I714" s="123" t="s">
        <v>364</v>
      </c>
      <c r="J714" s="123" t="s">
        <v>1984</v>
      </c>
      <c r="K714" s="123">
        <v>19</v>
      </c>
      <c r="L714" s="126">
        <f t="shared" si="23"/>
        <v>1.0555555555555556</v>
      </c>
      <c r="M714" s="123" t="s">
        <v>1985</v>
      </c>
      <c r="N714" s="123">
        <v>10</v>
      </c>
      <c r="O714" s="123">
        <f t="shared" si="24"/>
        <v>8</v>
      </c>
      <c r="P714" s="127" t="s">
        <v>338</v>
      </c>
    </row>
    <row r="715" spans="1:16" s="123" customFormat="1" x14ac:dyDescent="0.25">
      <c r="A715" s="123">
        <v>2016</v>
      </c>
      <c r="B715" s="124">
        <v>60</v>
      </c>
      <c r="C715" s="123" t="s">
        <v>1975</v>
      </c>
      <c r="D715" s="123" t="s">
        <v>349</v>
      </c>
      <c r="E715" s="123">
        <v>31408</v>
      </c>
      <c r="F715" s="123">
        <v>15</v>
      </c>
      <c r="G715" s="123">
        <v>32211031408</v>
      </c>
      <c r="H715" s="125" t="s">
        <v>387</v>
      </c>
      <c r="I715" s="123" t="s">
        <v>364</v>
      </c>
      <c r="J715" s="123" t="s">
        <v>1986</v>
      </c>
      <c r="K715" s="123">
        <v>21</v>
      </c>
      <c r="L715" s="126">
        <f t="shared" si="23"/>
        <v>1.4</v>
      </c>
      <c r="M715" s="123" t="s">
        <v>1987</v>
      </c>
      <c r="N715" s="123">
        <v>13</v>
      </c>
      <c r="O715" s="123">
        <f t="shared" si="24"/>
        <v>2</v>
      </c>
      <c r="P715" s="127" t="s">
        <v>338</v>
      </c>
    </row>
    <row r="716" spans="1:16" s="123" customFormat="1" x14ac:dyDescent="0.25">
      <c r="A716" s="123">
        <v>2014</v>
      </c>
      <c r="B716" s="124">
        <v>60</v>
      </c>
      <c r="C716" s="123" t="s">
        <v>172</v>
      </c>
      <c r="D716" s="123" t="s">
        <v>333</v>
      </c>
      <c r="E716" s="123">
        <v>25510</v>
      </c>
      <c r="F716" s="123">
        <v>30</v>
      </c>
      <c r="G716" s="123">
        <v>23810025510</v>
      </c>
      <c r="H716" s="125" t="s">
        <v>596</v>
      </c>
      <c r="I716" s="123" t="s">
        <v>597</v>
      </c>
      <c r="J716" s="123" t="s">
        <v>1988</v>
      </c>
      <c r="K716" s="123">
        <v>33</v>
      </c>
      <c r="L716" s="126">
        <f t="shared" si="23"/>
        <v>1.1000000000000001</v>
      </c>
      <c r="M716" s="123" t="s">
        <v>1989</v>
      </c>
      <c r="N716" s="123" t="s">
        <v>369</v>
      </c>
      <c r="O716" s="123" t="str">
        <f t="shared" si="24"/>
        <v>-</v>
      </c>
      <c r="P716" s="127" t="s">
        <v>338</v>
      </c>
    </row>
    <row r="717" spans="1:16" s="123" customFormat="1" x14ac:dyDescent="0.25">
      <c r="A717" s="123">
        <v>2015</v>
      </c>
      <c r="B717" s="124">
        <v>60</v>
      </c>
      <c r="C717" s="123" t="s">
        <v>172</v>
      </c>
      <c r="D717" s="123" t="s">
        <v>333</v>
      </c>
      <c r="E717" s="123">
        <v>25510</v>
      </c>
      <c r="F717" s="123">
        <v>30</v>
      </c>
      <c r="G717" s="123">
        <v>23810025510</v>
      </c>
      <c r="H717" s="125" t="s">
        <v>596</v>
      </c>
      <c r="I717" s="123" t="s">
        <v>597</v>
      </c>
      <c r="J717" s="123" t="s">
        <v>1990</v>
      </c>
      <c r="K717" s="123">
        <v>27</v>
      </c>
      <c r="L717" s="126">
        <f t="shared" si="23"/>
        <v>0.9</v>
      </c>
      <c r="M717" s="123" t="s">
        <v>1991</v>
      </c>
      <c r="N717" s="123" t="s">
        <v>369</v>
      </c>
      <c r="O717" s="123" t="str">
        <f t="shared" si="24"/>
        <v>-</v>
      </c>
      <c r="P717" s="127" t="s">
        <v>338</v>
      </c>
    </row>
    <row r="718" spans="1:16" s="123" customFormat="1" x14ac:dyDescent="0.25">
      <c r="A718" s="123">
        <v>2016</v>
      </c>
      <c r="B718" s="124">
        <v>60</v>
      </c>
      <c r="C718" s="123" t="s">
        <v>172</v>
      </c>
      <c r="D718" s="123" t="s">
        <v>333</v>
      </c>
      <c r="E718" s="123">
        <v>25510</v>
      </c>
      <c r="F718" s="123">
        <v>30</v>
      </c>
      <c r="G718" s="123">
        <v>23810025510</v>
      </c>
      <c r="H718" s="125" t="s">
        <v>596</v>
      </c>
      <c r="I718" s="123" t="s">
        <v>597</v>
      </c>
      <c r="J718" s="123" t="s">
        <v>1992</v>
      </c>
      <c r="K718" s="123">
        <v>15</v>
      </c>
      <c r="L718" s="126">
        <f t="shared" si="23"/>
        <v>0.5</v>
      </c>
      <c r="M718" s="123" t="s">
        <v>1993</v>
      </c>
      <c r="N718" s="123">
        <v>29</v>
      </c>
      <c r="O718" s="123">
        <f t="shared" si="24"/>
        <v>1</v>
      </c>
      <c r="P718" s="127" t="s">
        <v>338</v>
      </c>
    </row>
    <row r="719" spans="1:16" s="123" customFormat="1" x14ac:dyDescent="0.25">
      <c r="A719" s="123">
        <v>2014</v>
      </c>
      <c r="B719" s="124">
        <v>60</v>
      </c>
      <c r="C719" s="123" t="s">
        <v>172</v>
      </c>
      <c r="D719" s="123" t="s">
        <v>333</v>
      </c>
      <c r="E719" s="123">
        <v>30001</v>
      </c>
      <c r="F719" s="123">
        <v>35</v>
      </c>
      <c r="G719" s="123">
        <v>23810030001</v>
      </c>
      <c r="H719" s="125" t="s">
        <v>334</v>
      </c>
      <c r="I719" s="123" t="s">
        <v>335</v>
      </c>
      <c r="J719" s="123" t="s">
        <v>1994</v>
      </c>
      <c r="K719" s="123">
        <v>22</v>
      </c>
      <c r="L719" s="126">
        <f t="shared" si="23"/>
        <v>0.62857142857142856</v>
      </c>
      <c r="M719" s="123" t="s">
        <v>1995</v>
      </c>
      <c r="N719" s="123">
        <v>31</v>
      </c>
      <c r="O719" s="123">
        <f t="shared" si="24"/>
        <v>4</v>
      </c>
      <c r="P719" s="127" t="s">
        <v>338</v>
      </c>
    </row>
    <row r="720" spans="1:16" s="123" customFormat="1" x14ac:dyDescent="0.25">
      <c r="A720" s="123">
        <v>2015</v>
      </c>
      <c r="B720" s="124">
        <v>60</v>
      </c>
      <c r="C720" s="123" t="s">
        <v>172</v>
      </c>
      <c r="D720" s="123" t="s">
        <v>333</v>
      </c>
      <c r="E720" s="123">
        <v>30001</v>
      </c>
      <c r="F720" s="123">
        <v>35</v>
      </c>
      <c r="G720" s="123">
        <v>23810030001</v>
      </c>
      <c r="H720" s="125" t="s">
        <v>334</v>
      </c>
      <c r="I720" s="123" t="s">
        <v>335</v>
      </c>
      <c r="J720" s="123" t="s">
        <v>1996</v>
      </c>
      <c r="K720" s="123">
        <v>24</v>
      </c>
      <c r="L720" s="126">
        <f t="shared" si="23"/>
        <v>0.68571428571428572</v>
      </c>
      <c r="M720" s="123" t="s">
        <v>1997</v>
      </c>
      <c r="N720" s="123">
        <v>34</v>
      </c>
      <c r="O720" s="123">
        <f t="shared" si="24"/>
        <v>1</v>
      </c>
      <c r="P720" s="127" t="s">
        <v>338</v>
      </c>
    </row>
    <row r="721" spans="1:16" s="123" customFormat="1" x14ac:dyDescent="0.25">
      <c r="A721" s="123">
        <v>2016</v>
      </c>
      <c r="B721" s="124">
        <v>60</v>
      </c>
      <c r="C721" s="123" t="s">
        <v>172</v>
      </c>
      <c r="D721" s="123" t="s">
        <v>333</v>
      </c>
      <c r="E721" s="123">
        <v>30001</v>
      </c>
      <c r="F721" s="123">
        <v>35</v>
      </c>
      <c r="G721" s="123">
        <v>23810030001</v>
      </c>
      <c r="H721" s="125" t="s">
        <v>334</v>
      </c>
      <c r="I721" s="123" t="s">
        <v>335</v>
      </c>
      <c r="J721" s="123" t="s">
        <v>1998</v>
      </c>
      <c r="K721" s="123">
        <v>27</v>
      </c>
      <c r="L721" s="126">
        <f t="shared" si="23"/>
        <v>0.77142857142857146</v>
      </c>
      <c r="M721" s="123" t="s">
        <v>1999</v>
      </c>
      <c r="N721" s="123">
        <v>34</v>
      </c>
      <c r="O721" s="123">
        <f t="shared" si="24"/>
        <v>1</v>
      </c>
      <c r="P721" s="127" t="s">
        <v>338</v>
      </c>
    </row>
    <row r="722" spans="1:16" s="123" customFormat="1" x14ac:dyDescent="0.25">
      <c r="A722" s="123">
        <v>2014</v>
      </c>
      <c r="B722" s="124">
        <v>60</v>
      </c>
      <c r="C722" s="123" t="s">
        <v>172</v>
      </c>
      <c r="D722" s="123" t="s">
        <v>333</v>
      </c>
      <c r="E722" s="123">
        <v>33005</v>
      </c>
      <c r="F722" s="123">
        <v>45</v>
      </c>
      <c r="G722" s="123">
        <v>23810033005</v>
      </c>
      <c r="H722" s="125" t="s">
        <v>365</v>
      </c>
      <c r="I722" s="123" t="s">
        <v>366</v>
      </c>
      <c r="J722" s="123" t="s">
        <v>2000</v>
      </c>
      <c r="K722" s="123">
        <v>69</v>
      </c>
      <c r="L722" s="126">
        <f t="shared" si="23"/>
        <v>1.5333333333333334</v>
      </c>
      <c r="M722" s="123" t="s">
        <v>2001</v>
      </c>
      <c r="N722" s="123" t="s">
        <v>369</v>
      </c>
      <c r="O722" s="123" t="str">
        <f t="shared" si="24"/>
        <v>-</v>
      </c>
      <c r="P722" s="127" t="s">
        <v>338</v>
      </c>
    </row>
    <row r="723" spans="1:16" s="123" customFormat="1" x14ac:dyDescent="0.25">
      <c r="A723" s="123">
        <v>2015</v>
      </c>
      <c r="B723" s="124">
        <v>60</v>
      </c>
      <c r="C723" s="123" t="s">
        <v>172</v>
      </c>
      <c r="D723" s="123" t="s">
        <v>333</v>
      </c>
      <c r="E723" s="123">
        <v>33005</v>
      </c>
      <c r="F723" s="123">
        <v>45</v>
      </c>
      <c r="G723" s="123">
        <v>23810033005</v>
      </c>
      <c r="H723" s="125" t="s">
        <v>365</v>
      </c>
      <c r="I723" s="123" t="s">
        <v>366</v>
      </c>
      <c r="J723" s="123" t="s">
        <v>2002</v>
      </c>
      <c r="K723" s="123">
        <v>87</v>
      </c>
      <c r="L723" s="126">
        <f t="shared" si="23"/>
        <v>1.9333333333333333</v>
      </c>
      <c r="M723" s="123" t="s">
        <v>2003</v>
      </c>
      <c r="N723" s="123" t="s">
        <v>369</v>
      </c>
      <c r="O723" s="123" t="str">
        <f t="shared" si="24"/>
        <v>-</v>
      </c>
      <c r="P723" s="127" t="s">
        <v>338</v>
      </c>
    </row>
    <row r="724" spans="1:16" s="123" customFormat="1" x14ac:dyDescent="0.25">
      <c r="A724" s="123">
        <v>2016</v>
      </c>
      <c r="B724" s="124">
        <v>60</v>
      </c>
      <c r="C724" s="123" t="s">
        <v>172</v>
      </c>
      <c r="D724" s="123" t="s">
        <v>333</v>
      </c>
      <c r="E724" s="123">
        <v>33005</v>
      </c>
      <c r="F724" s="123">
        <v>45</v>
      </c>
      <c r="G724" s="123">
        <v>23810033005</v>
      </c>
      <c r="H724" s="125" t="s">
        <v>365</v>
      </c>
      <c r="I724" s="123" t="s">
        <v>366</v>
      </c>
      <c r="J724" s="123" t="s">
        <v>2004</v>
      </c>
      <c r="K724" s="123">
        <v>71</v>
      </c>
      <c r="L724" s="126">
        <f t="shared" si="23"/>
        <v>1.5777777777777777</v>
      </c>
      <c r="M724" s="123" t="s">
        <v>2005</v>
      </c>
      <c r="N724" s="123">
        <v>45</v>
      </c>
      <c r="O724" s="123">
        <f t="shared" si="24"/>
        <v>0</v>
      </c>
      <c r="P724" s="127" t="s">
        <v>338</v>
      </c>
    </row>
    <row r="725" spans="1:16" s="123" customFormat="1" x14ac:dyDescent="0.25">
      <c r="A725" s="123">
        <v>2014</v>
      </c>
      <c r="B725" s="124">
        <v>60</v>
      </c>
      <c r="C725" s="123" t="s">
        <v>172</v>
      </c>
      <c r="D725" s="123" t="s">
        <v>333</v>
      </c>
      <c r="E725" s="123">
        <v>34403</v>
      </c>
      <c r="F725" s="123">
        <v>24</v>
      </c>
      <c r="G725" s="123">
        <v>23810034403</v>
      </c>
      <c r="H725" s="125" t="s">
        <v>1032</v>
      </c>
      <c r="I725" s="123" t="s">
        <v>1033</v>
      </c>
      <c r="J725" s="123" t="s">
        <v>2006</v>
      </c>
      <c r="K725" s="123">
        <v>91</v>
      </c>
      <c r="L725" s="126">
        <f t="shared" si="23"/>
        <v>3.7916666666666665</v>
      </c>
      <c r="M725" s="123" t="s">
        <v>2007</v>
      </c>
      <c r="N725" s="123">
        <v>24</v>
      </c>
      <c r="O725" s="123">
        <f t="shared" si="24"/>
        <v>0</v>
      </c>
      <c r="P725" s="127" t="s">
        <v>338</v>
      </c>
    </row>
    <row r="726" spans="1:16" s="123" customFormat="1" x14ac:dyDescent="0.25">
      <c r="A726" s="123">
        <v>2015</v>
      </c>
      <c r="B726" s="124">
        <v>60</v>
      </c>
      <c r="C726" s="123" t="s">
        <v>172</v>
      </c>
      <c r="D726" s="123" t="s">
        <v>333</v>
      </c>
      <c r="E726" s="123">
        <v>34403</v>
      </c>
      <c r="F726" s="123">
        <v>24</v>
      </c>
      <c r="G726" s="123">
        <v>23810034403</v>
      </c>
      <c r="H726" s="125" t="s">
        <v>1032</v>
      </c>
      <c r="I726" s="123" t="s">
        <v>1033</v>
      </c>
      <c r="J726" s="123" t="s">
        <v>2008</v>
      </c>
      <c r="K726" s="123">
        <v>94</v>
      </c>
      <c r="L726" s="126">
        <f t="shared" si="23"/>
        <v>3.9166666666666665</v>
      </c>
      <c r="M726" s="123" t="s">
        <v>2009</v>
      </c>
      <c r="N726" s="123">
        <v>24</v>
      </c>
      <c r="O726" s="123">
        <f t="shared" si="24"/>
        <v>0</v>
      </c>
      <c r="P726" s="127" t="s">
        <v>338</v>
      </c>
    </row>
    <row r="727" spans="1:16" s="123" customFormat="1" x14ac:dyDescent="0.25">
      <c r="A727" s="123">
        <v>2016</v>
      </c>
      <c r="B727" s="124">
        <v>60</v>
      </c>
      <c r="C727" s="123" t="s">
        <v>172</v>
      </c>
      <c r="D727" s="123" t="s">
        <v>333</v>
      </c>
      <c r="E727" s="123">
        <v>34403</v>
      </c>
      <c r="F727" s="123">
        <v>24</v>
      </c>
      <c r="G727" s="123">
        <v>23810034403</v>
      </c>
      <c r="H727" s="125" t="s">
        <v>1032</v>
      </c>
      <c r="I727" s="123" t="s">
        <v>1033</v>
      </c>
      <c r="J727" s="123" t="s">
        <v>2010</v>
      </c>
      <c r="K727" s="123">
        <v>111</v>
      </c>
      <c r="L727" s="126">
        <f t="shared" si="23"/>
        <v>4.625</v>
      </c>
      <c r="M727" s="123" t="s">
        <v>2011</v>
      </c>
      <c r="N727" s="123">
        <v>24</v>
      </c>
      <c r="O727" s="123">
        <f t="shared" si="24"/>
        <v>0</v>
      </c>
      <c r="P727" s="127" t="s">
        <v>338</v>
      </c>
    </row>
    <row r="728" spans="1:16" s="123" customFormat="1" x14ac:dyDescent="0.25">
      <c r="A728" s="123">
        <v>2014</v>
      </c>
      <c r="B728" s="124">
        <v>60</v>
      </c>
      <c r="C728" s="123" t="s">
        <v>172</v>
      </c>
      <c r="D728" s="123" t="s">
        <v>401</v>
      </c>
      <c r="E728" s="123">
        <v>24240</v>
      </c>
      <c r="F728" s="123">
        <v>15</v>
      </c>
      <c r="G728" s="123">
        <v>23210024240</v>
      </c>
      <c r="H728" s="125" t="s">
        <v>958</v>
      </c>
      <c r="I728" s="123" t="s">
        <v>959</v>
      </c>
      <c r="J728" s="123" t="s">
        <v>2012</v>
      </c>
      <c r="K728" s="123">
        <v>7</v>
      </c>
      <c r="L728" s="126">
        <f t="shared" si="23"/>
        <v>0.46666666666666667</v>
      </c>
      <c r="M728" s="123" t="s">
        <v>2013</v>
      </c>
      <c r="N728" s="123">
        <v>9</v>
      </c>
      <c r="O728" s="123">
        <f t="shared" si="24"/>
        <v>6</v>
      </c>
      <c r="P728" s="127" t="s">
        <v>338</v>
      </c>
    </row>
    <row r="729" spans="1:16" s="123" customFormat="1" x14ac:dyDescent="0.25">
      <c r="A729" s="123">
        <v>2015</v>
      </c>
      <c r="B729" s="124">
        <v>60</v>
      </c>
      <c r="C729" s="123" t="s">
        <v>172</v>
      </c>
      <c r="D729" s="123" t="s">
        <v>401</v>
      </c>
      <c r="E729" s="123">
        <v>24240</v>
      </c>
      <c r="F729" s="123">
        <v>15</v>
      </c>
      <c r="G729" s="123">
        <v>23210024240</v>
      </c>
      <c r="H729" s="125" t="s">
        <v>958</v>
      </c>
      <c r="I729" s="123" t="s">
        <v>959</v>
      </c>
      <c r="J729" s="123" t="s">
        <v>2014</v>
      </c>
      <c r="K729" s="123">
        <v>5</v>
      </c>
      <c r="L729" s="126">
        <f t="shared" si="23"/>
        <v>0.33333333333333331</v>
      </c>
      <c r="M729" s="123" t="s">
        <v>2015</v>
      </c>
      <c r="N729" s="123">
        <v>11</v>
      </c>
      <c r="O729" s="123">
        <f t="shared" si="24"/>
        <v>4</v>
      </c>
      <c r="P729" s="127" t="s">
        <v>338</v>
      </c>
    </row>
    <row r="730" spans="1:16" s="123" customFormat="1" x14ac:dyDescent="0.25">
      <c r="A730" s="123">
        <v>2016</v>
      </c>
      <c r="B730" s="124">
        <v>60</v>
      </c>
      <c r="C730" s="123" t="s">
        <v>172</v>
      </c>
      <c r="D730" s="123" t="s">
        <v>401</v>
      </c>
      <c r="E730" s="123">
        <v>24240</v>
      </c>
      <c r="F730" s="123">
        <v>15</v>
      </c>
      <c r="G730" s="123">
        <v>23210024240</v>
      </c>
      <c r="H730" s="125" t="s">
        <v>958</v>
      </c>
      <c r="I730" s="123" t="s">
        <v>959</v>
      </c>
      <c r="J730" s="123" t="s">
        <v>2016</v>
      </c>
      <c r="K730" s="123">
        <v>9</v>
      </c>
      <c r="L730" s="126">
        <f t="shared" si="23"/>
        <v>0.6</v>
      </c>
      <c r="M730" s="123" t="s">
        <v>2017</v>
      </c>
      <c r="N730" s="123">
        <v>13</v>
      </c>
      <c r="O730" s="123">
        <f t="shared" si="24"/>
        <v>2</v>
      </c>
      <c r="P730" s="127" t="s">
        <v>338</v>
      </c>
    </row>
    <row r="731" spans="1:16" s="123" customFormat="1" x14ac:dyDescent="0.25">
      <c r="A731" s="123">
        <v>2014</v>
      </c>
      <c r="B731" s="124">
        <v>60</v>
      </c>
      <c r="C731" s="123" t="s">
        <v>172</v>
      </c>
      <c r="D731" s="123" t="s">
        <v>401</v>
      </c>
      <c r="E731" s="123">
        <v>25435</v>
      </c>
      <c r="F731" s="123">
        <v>15</v>
      </c>
      <c r="G731" s="123">
        <v>23210025435</v>
      </c>
      <c r="H731" s="125" t="s">
        <v>1047</v>
      </c>
      <c r="I731" s="123" t="s">
        <v>1048</v>
      </c>
      <c r="J731" s="123" t="s">
        <v>2018</v>
      </c>
      <c r="K731" s="123">
        <v>16</v>
      </c>
      <c r="L731" s="126">
        <f t="shared" si="23"/>
        <v>1.0666666666666667</v>
      </c>
      <c r="M731" s="123" t="s">
        <v>2019</v>
      </c>
      <c r="N731" s="123">
        <v>15</v>
      </c>
      <c r="O731" s="123">
        <f t="shared" si="24"/>
        <v>0</v>
      </c>
      <c r="P731" s="127" t="s">
        <v>338</v>
      </c>
    </row>
    <row r="732" spans="1:16" s="123" customFormat="1" x14ac:dyDescent="0.25">
      <c r="A732" s="123">
        <v>2015</v>
      </c>
      <c r="B732" s="124">
        <v>60</v>
      </c>
      <c r="C732" s="123" t="s">
        <v>172</v>
      </c>
      <c r="D732" s="123" t="s">
        <v>401</v>
      </c>
      <c r="E732" s="123">
        <v>25435</v>
      </c>
      <c r="F732" s="123">
        <v>15</v>
      </c>
      <c r="G732" s="123">
        <v>23210025435</v>
      </c>
      <c r="H732" s="125" t="s">
        <v>1047</v>
      </c>
      <c r="I732" s="123" t="s">
        <v>1048</v>
      </c>
      <c r="J732" s="123" t="s">
        <v>2020</v>
      </c>
      <c r="K732" s="123">
        <v>19</v>
      </c>
      <c r="L732" s="126">
        <f t="shared" si="23"/>
        <v>1.2666666666666666</v>
      </c>
      <c r="M732" s="123" t="s">
        <v>2021</v>
      </c>
      <c r="N732" s="123">
        <v>14</v>
      </c>
      <c r="O732" s="123">
        <f t="shared" si="24"/>
        <v>1</v>
      </c>
      <c r="P732" s="127" t="s">
        <v>338</v>
      </c>
    </row>
    <row r="733" spans="1:16" s="123" customFormat="1" x14ac:dyDescent="0.25">
      <c r="A733" s="123">
        <v>2016</v>
      </c>
      <c r="B733" s="124">
        <v>60</v>
      </c>
      <c r="C733" s="123" t="s">
        <v>172</v>
      </c>
      <c r="D733" s="123" t="s">
        <v>401</v>
      </c>
      <c r="E733" s="123">
        <v>25435</v>
      </c>
      <c r="F733" s="123">
        <v>15</v>
      </c>
      <c r="G733" s="123">
        <v>23210025435</v>
      </c>
      <c r="H733" s="125" t="s">
        <v>1047</v>
      </c>
      <c r="I733" s="123" t="s">
        <v>1048</v>
      </c>
      <c r="J733" s="123" t="s">
        <v>2022</v>
      </c>
      <c r="K733" s="123">
        <v>21</v>
      </c>
      <c r="L733" s="126">
        <f t="shared" si="23"/>
        <v>1.4</v>
      </c>
      <c r="M733" s="123" t="s">
        <v>2023</v>
      </c>
      <c r="N733" s="123">
        <v>14</v>
      </c>
      <c r="O733" s="123">
        <f t="shared" si="24"/>
        <v>1</v>
      </c>
      <c r="P733" s="127" t="s">
        <v>338</v>
      </c>
    </row>
    <row r="734" spans="1:16" s="123" customFormat="1" x14ac:dyDescent="0.25">
      <c r="A734" s="123">
        <v>2014</v>
      </c>
      <c r="B734" s="124">
        <v>60</v>
      </c>
      <c r="C734" s="123" t="s">
        <v>172</v>
      </c>
      <c r="D734" s="123" t="s">
        <v>401</v>
      </c>
      <c r="E734" s="123">
        <v>33411</v>
      </c>
      <c r="F734" s="123">
        <v>30</v>
      </c>
      <c r="G734" s="123">
        <v>23210033411</v>
      </c>
      <c r="H734" s="125" t="s">
        <v>418</v>
      </c>
      <c r="I734" s="123" t="s">
        <v>419</v>
      </c>
      <c r="J734" s="123" t="s">
        <v>2024</v>
      </c>
      <c r="K734" s="123">
        <v>16</v>
      </c>
      <c r="L734" s="126">
        <f t="shared" si="23"/>
        <v>0.53333333333333333</v>
      </c>
      <c r="M734" s="123" t="s">
        <v>2025</v>
      </c>
      <c r="N734" s="123">
        <v>20</v>
      </c>
      <c r="O734" s="123">
        <f t="shared" si="24"/>
        <v>10</v>
      </c>
      <c r="P734" s="127" t="s">
        <v>338</v>
      </c>
    </row>
    <row r="735" spans="1:16" s="123" customFormat="1" x14ac:dyDescent="0.25">
      <c r="A735" s="123">
        <v>2015</v>
      </c>
      <c r="B735" s="124">
        <v>60</v>
      </c>
      <c r="C735" s="123" t="s">
        <v>172</v>
      </c>
      <c r="D735" s="123" t="s">
        <v>401</v>
      </c>
      <c r="E735" s="123">
        <v>33411</v>
      </c>
      <c r="F735" s="123">
        <v>30</v>
      </c>
      <c r="G735" s="123">
        <v>23210033411</v>
      </c>
      <c r="H735" s="125" t="s">
        <v>418</v>
      </c>
      <c r="I735" s="123" t="s">
        <v>419</v>
      </c>
      <c r="J735" s="123" t="s">
        <v>2026</v>
      </c>
      <c r="K735" s="123">
        <v>21</v>
      </c>
      <c r="L735" s="126">
        <f t="shared" si="23"/>
        <v>0.7</v>
      </c>
      <c r="M735" s="123" t="s">
        <v>2027</v>
      </c>
      <c r="N735" s="123">
        <v>25</v>
      </c>
      <c r="O735" s="123">
        <f t="shared" si="24"/>
        <v>5</v>
      </c>
      <c r="P735" s="127" t="s">
        <v>338</v>
      </c>
    </row>
    <row r="736" spans="1:16" s="123" customFormat="1" x14ac:dyDescent="0.25">
      <c r="A736" s="123">
        <v>2016</v>
      </c>
      <c r="B736" s="124">
        <v>60</v>
      </c>
      <c r="C736" s="123" t="s">
        <v>172</v>
      </c>
      <c r="D736" s="123" t="s">
        <v>401</v>
      </c>
      <c r="E736" s="123">
        <v>33411</v>
      </c>
      <c r="F736" s="123">
        <v>30</v>
      </c>
      <c r="G736" s="123">
        <v>23210033411</v>
      </c>
      <c r="H736" s="125" t="s">
        <v>418</v>
      </c>
      <c r="I736" s="123" t="s">
        <v>419</v>
      </c>
      <c r="J736" s="123" t="s">
        <v>2028</v>
      </c>
      <c r="K736" s="123">
        <v>14</v>
      </c>
      <c r="L736" s="126">
        <f t="shared" si="23"/>
        <v>0.46666666666666667</v>
      </c>
      <c r="M736" s="123" t="s">
        <v>2029</v>
      </c>
      <c r="N736" s="123">
        <v>28</v>
      </c>
      <c r="O736" s="123">
        <f t="shared" si="24"/>
        <v>2</v>
      </c>
      <c r="P736" s="127" t="s">
        <v>338</v>
      </c>
    </row>
    <row r="737" spans="1:16" s="123" customFormat="1" x14ac:dyDescent="0.25">
      <c r="A737" s="123">
        <v>2014</v>
      </c>
      <c r="B737" s="124">
        <v>60</v>
      </c>
      <c r="C737" s="123" t="s">
        <v>173</v>
      </c>
      <c r="D737" s="123" t="s">
        <v>333</v>
      </c>
      <c r="E737" s="123">
        <v>25218</v>
      </c>
      <c r="F737" s="123">
        <v>40</v>
      </c>
      <c r="G737" s="123">
        <v>23810025218</v>
      </c>
      <c r="H737" s="125" t="s">
        <v>490</v>
      </c>
      <c r="I737" s="123" t="s">
        <v>491</v>
      </c>
      <c r="J737" s="123" t="s">
        <v>2030</v>
      </c>
      <c r="K737" s="123">
        <v>51</v>
      </c>
      <c r="L737" s="126">
        <f t="shared" si="23"/>
        <v>1.2749999999999999</v>
      </c>
      <c r="M737" s="123" t="s">
        <v>2031</v>
      </c>
      <c r="N737" s="123" t="s">
        <v>369</v>
      </c>
      <c r="O737" s="123" t="str">
        <f t="shared" si="24"/>
        <v>-</v>
      </c>
      <c r="P737" s="127" t="s">
        <v>338</v>
      </c>
    </row>
    <row r="738" spans="1:16" s="123" customFormat="1" x14ac:dyDescent="0.25">
      <c r="A738" s="123">
        <v>2015</v>
      </c>
      <c r="B738" s="124">
        <v>60</v>
      </c>
      <c r="C738" s="123" t="s">
        <v>173</v>
      </c>
      <c r="D738" s="123" t="s">
        <v>333</v>
      </c>
      <c r="E738" s="123">
        <v>25218</v>
      </c>
      <c r="F738" s="123">
        <v>40</v>
      </c>
      <c r="G738" s="123">
        <v>23810025218</v>
      </c>
      <c r="H738" s="125" t="s">
        <v>490</v>
      </c>
      <c r="I738" s="123" t="s">
        <v>491</v>
      </c>
      <c r="J738" s="123" t="s">
        <v>2032</v>
      </c>
      <c r="K738" s="123">
        <v>75</v>
      </c>
      <c r="L738" s="126">
        <f t="shared" si="23"/>
        <v>1.875</v>
      </c>
      <c r="M738" s="123" t="s">
        <v>2033</v>
      </c>
      <c r="N738" s="123" t="s">
        <v>369</v>
      </c>
      <c r="O738" s="123" t="str">
        <f t="shared" si="24"/>
        <v>-</v>
      </c>
      <c r="P738" s="127" t="s">
        <v>338</v>
      </c>
    </row>
    <row r="739" spans="1:16" s="123" customFormat="1" x14ac:dyDescent="0.25">
      <c r="A739" s="123">
        <v>2016</v>
      </c>
      <c r="B739" s="124">
        <v>60</v>
      </c>
      <c r="C739" s="123" t="s">
        <v>173</v>
      </c>
      <c r="D739" s="123" t="s">
        <v>333</v>
      </c>
      <c r="E739" s="123">
        <v>25218</v>
      </c>
      <c r="F739" s="123">
        <v>40</v>
      </c>
      <c r="G739" s="123">
        <v>23810025218</v>
      </c>
      <c r="H739" s="125" t="s">
        <v>490</v>
      </c>
      <c r="I739" s="123" t="s">
        <v>491</v>
      </c>
      <c r="J739" s="123" t="s">
        <v>2034</v>
      </c>
      <c r="K739" s="123">
        <v>80</v>
      </c>
      <c r="L739" s="126">
        <f t="shared" si="23"/>
        <v>2</v>
      </c>
      <c r="M739" s="123" t="s">
        <v>2035</v>
      </c>
      <c r="N739" s="123">
        <v>40</v>
      </c>
      <c r="O739" s="123">
        <f t="shared" si="24"/>
        <v>0</v>
      </c>
      <c r="P739" s="127" t="s">
        <v>338</v>
      </c>
    </row>
    <row r="740" spans="1:16" s="123" customFormat="1" x14ac:dyDescent="0.25">
      <c r="A740" s="123">
        <v>2014</v>
      </c>
      <c r="B740" s="124">
        <v>60</v>
      </c>
      <c r="C740" s="123" t="s">
        <v>173</v>
      </c>
      <c r="D740" s="123" t="s">
        <v>333</v>
      </c>
      <c r="E740" s="123">
        <v>25219</v>
      </c>
      <c r="F740" s="123">
        <v>10</v>
      </c>
      <c r="G740" s="123">
        <v>23810025219</v>
      </c>
      <c r="H740" s="125" t="s">
        <v>2036</v>
      </c>
      <c r="I740" s="123" t="s">
        <v>2037</v>
      </c>
      <c r="J740" s="123" t="s">
        <v>2038</v>
      </c>
      <c r="K740" s="123">
        <v>13</v>
      </c>
      <c r="L740" s="126">
        <f t="shared" si="23"/>
        <v>1.3</v>
      </c>
      <c r="M740" s="123" t="s">
        <v>2039</v>
      </c>
      <c r="N740" s="123" t="s">
        <v>369</v>
      </c>
      <c r="O740" s="123" t="str">
        <f t="shared" si="24"/>
        <v>-</v>
      </c>
      <c r="P740" s="127" t="s">
        <v>338</v>
      </c>
    </row>
    <row r="741" spans="1:16" s="123" customFormat="1" x14ac:dyDescent="0.25">
      <c r="A741" s="123">
        <v>2015</v>
      </c>
      <c r="B741" s="124">
        <v>60</v>
      </c>
      <c r="C741" s="123" t="s">
        <v>173</v>
      </c>
      <c r="D741" s="123" t="s">
        <v>333</v>
      </c>
      <c r="E741" s="123">
        <v>25219</v>
      </c>
      <c r="F741" s="123">
        <v>10</v>
      </c>
      <c r="G741" s="123">
        <v>23810025219</v>
      </c>
      <c r="H741" s="125" t="s">
        <v>2036</v>
      </c>
      <c r="I741" s="123" t="s">
        <v>2037</v>
      </c>
      <c r="J741" s="123" t="s">
        <v>2040</v>
      </c>
      <c r="K741" s="123">
        <v>11</v>
      </c>
      <c r="L741" s="126">
        <f t="shared" si="23"/>
        <v>1.1000000000000001</v>
      </c>
      <c r="M741" s="123" t="s">
        <v>2041</v>
      </c>
      <c r="N741" s="123" t="s">
        <v>369</v>
      </c>
      <c r="O741" s="123" t="str">
        <f t="shared" si="24"/>
        <v>-</v>
      </c>
      <c r="P741" s="127" t="s">
        <v>338</v>
      </c>
    </row>
    <row r="742" spans="1:16" s="123" customFormat="1" x14ac:dyDescent="0.25">
      <c r="A742" s="123">
        <v>2016</v>
      </c>
      <c r="B742" s="124">
        <v>60</v>
      </c>
      <c r="C742" s="123" t="s">
        <v>173</v>
      </c>
      <c r="D742" s="123" t="s">
        <v>333</v>
      </c>
      <c r="E742" s="123">
        <v>25219</v>
      </c>
      <c r="F742" s="123">
        <v>10</v>
      </c>
      <c r="G742" s="123">
        <v>23810025219</v>
      </c>
      <c r="H742" s="125" t="s">
        <v>2036</v>
      </c>
      <c r="I742" s="123" t="s">
        <v>2037</v>
      </c>
      <c r="J742" s="123" t="s">
        <v>2042</v>
      </c>
      <c r="K742" s="123">
        <v>7</v>
      </c>
      <c r="L742" s="126">
        <f t="shared" si="23"/>
        <v>0.7</v>
      </c>
      <c r="M742" s="123" t="s">
        <v>2043</v>
      </c>
      <c r="N742" s="123" t="s">
        <v>369</v>
      </c>
      <c r="O742" s="123" t="str">
        <f t="shared" si="24"/>
        <v>-</v>
      </c>
      <c r="P742" s="127" t="s">
        <v>338</v>
      </c>
    </row>
    <row r="743" spans="1:16" s="123" customFormat="1" x14ac:dyDescent="0.25">
      <c r="A743" s="123">
        <v>2014</v>
      </c>
      <c r="B743" s="124">
        <v>60</v>
      </c>
      <c r="C743" s="123" t="s">
        <v>173</v>
      </c>
      <c r="D743" s="123" t="s">
        <v>333</v>
      </c>
      <c r="E743" s="123">
        <v>25306</v>
      </c>
      <c r="F743" s="123">
        <v>20</v>
      </c>
      <c r="G743" s="123">
        <v>23810025306</v>
      </c>
      <c r="H743" s="125" t="s">
        <v>2044</v>
      </c>
      <c r="I743" s="123" t="s">
        <v>2045</v>
      </c>
      <c r="J743" s="123" t="s">
        <v>2046</v>
      </c>
      <c r="K743" s="123">
        <v>41</v>
      </c>
      <c r="L743" s="126">
        <f t="shared" si="23"/>
        <v>2.0499999999999998</v>
      </c>
      <c r="M743" s="123" t="s">
        <v>2047</v>
      </c>
      <c r="N743" s="123" t="s">
        <v>369</v>
      </c>
      <c r="O743" s="123" t="str">
        <f t="shared" si="24"/>
        <v>-</v>
      </c>
      <c r="P743" s="127" t="s">
        <v>338</v>
      </c>
    </row>
    <row r="744" spans="1:16" s="123" customFormat="1" x14ac:dyDescent="0.25">
      <c r="A744" s="123">
        <v>2015</v>
      </c>
      <c r="B744" s="124">
        <v>60</v>
      </c>
      <c r="C744" s="123" t="s">
        <v>173</v>
      </c>
      <c r="D744" s="123" t="s">
        <v>333</v>
      </c>
      <c r="E744" s="123">
        <v>25306</v>
      </c>
      <c r="F744" s="123">
        <v>20</v>
      </c>
      <c r="G744" s="123">
        <v>23810025306</v>
      </c>
      <c r="H744" s="125" t="s">
        <v>2044</v>
      </c>
      <c r="I744" s="123" t="s">
        <v>2045</v>
      </c>
      <c r="J744" s="123" t="s">
        <v>2048</v>
      </c>
      <c r="K744" s="123">
        <v>59</v>
      </c>
      <c r="L744" s="126">
        <f t="shared" si="23"/>
        <v>2.95</v>
      </c>
      <c r="M744" s="123" t="s">
        <v>2049</v>
      </c>
      <c r="N744" s="123" t="s">
        <v>369</v>
      </c>
      <c r="O744" s="123" t="str">
        <f t="shared" si="24"/>
        <v>-</v>
      </c>
      <c r="P744" s="127" t="s">
        <v>338</v>
      </c>
    </row>
    <row r="745" spans="1:16" s="123" customFormat="1" x14ac:dyDescent="0.25">
      <c r="A745" s="123">
        <v>2016</v>
      </c>
      <c r="B745" s="124">
        <v>60</v>
      </c>
      <c r="C745" s="123" t="s">
        <v>173</v>
      </c>
      <c r="D745" s="123" t="s">
        <v>333</v>
      </c>
      <c r="E745" s="123">
        <v>25306</v>
      </c>
      <c r="F745" s="123">
        <v>20</v>
      </c>
      <c r="G745" s="123">
        <v>23810025306</v>
      </c>
      <c r="H745" s="125" t="s">
        <v>2044</v>
      </c>
      <c r="I745" s="123" t="s">
        <v>2045</v>
      </c>
      <c r="J745" s="123" t="s">
        <v>2050</v>
      </c>
      <c r="K745" s="123">
        <v>46</v>
      </c>
      <c r="L745" s="126">
        <f t="shared" ref="L745:L808" si="25">K745/F745</f>
        <v>2.2999999999999998</v>
      </c>
      <c r="M745" s="123" t="s">
        <v>2051</v>
      </c>
      <c r="N745" s="123">
        <v>20</v>
      </c>
      <c r="O745" s="123">
        <f t="shared" si="24"/>
        <v>0</v>
      </c>
      <c r="P745" s="127" t="s">
        <v>338</v>
      </c>
    </row>
    <row r="746" spans="1:16" s="123" customFormat="1" x14ac:dyDescent="0.25">
      <c r="A746" s="123">
        <v>2014</v>
      </c>
      <c r="B746" s="124">
        <v>60</v>
      </c>
      <c r="C746" s="123" t="s">
        <v>173</v>
      </c>
      <c r="D746" s="123" t="s">
        <v>333</v>
      </c>
      <c r="E746" s="123">
        <v>25408</v>
      </c>
      <c r="F746" s="123">
        <v>20</v>
      </c>
      <c r="G746" s="123">
        <v>23810025408</v>
      </c>
      <c r="H746" s="125" t="s">
        <v>990</v>
      </c>
      <c r="I746" s="123" t="s">
        <v>991</v>
      </c>
      <c r="J746" s="123" t="s">
        <v>2052</v>
      </c>
      <c r="K746" s="123">
        <v>20</v>
      </c>
      <c r="L746" s="126">
        <f t="shared" si="25"/>
        <v>1</v>
      </c>
      <c r="M746" s="123" t="s">
        <v>2053</v>
      </c>
      <c r="N746" s="123">
        <v>15</v>
      </c>
      <c r="O746" s="123">
        <f t="shared" si="24"/>
        <v>5</v>
      </c>
      <c r="P746" s="127" t="s">
        <v>338</v>
      </c>
    </row>
    <row r="747" spans="1:16" s="123" customFormat="1" x14ac:dyDescent="0.25">
      <c r="A747" s="123">
        <v>2015</v>
      </c>
      <c r="B747" s="124">
        <v>60</v>
      </c>
      <c r="C747" s="123" t="s">
        <v>173</v>
      </c>
      <c r="D747" s="123" t="s">
        <v>333</v>
      </c>
      <c r="E747" s="123">
        <v>25408</v>
      </c>
      <c r="F747" s="123">
        <v>20</v>
      </c>
      <c r="G747" s="123">
        <v>23810025408</v>
      </c>
      <c r="H747" s="125" t="s">
        <v>990</v>
      </c>
      <c r="I747" s="123" t="s">
        <v>991</v>
      </c>
      <c r="J747" s="123" t="s">
        <v>2054</v>
      </c>
      <c r="K747" s="123">
        <v>26</v>
      </c>
      <c r="L747" s="126">
        <f t="shared" si="25"/>
        <v>1.3</v>
      </c>
      <c r="M747" s="123" t="s">
        <v>2055</v>
      </c>
      <c r="N747" s="123">
        <v>17</v>
      </c>
      <c r="O747" s="123">
        <f t="shared" si="24"/>
        <v>3</v>
      </c>
      <c r="P747" s="127" t="s">
        <v>338</v>
      </c>
    </row>
    <row r="748" spans="1:16" s="123" customFormat="1" x14ac:dyDescent="0.25">
      <c r="A748" s="123">
        <v>2016</v>
      </c>
      <c r="B748" s="124">
        <v>60</v>
      </c>
      <c r="C748" s="123" t="s">
        <v>173</v>
      </c>
      <c r="D748" s="123" t="s">
        <v>333</v>
      </c>
      <c r="E748" s="123">
        <v>25408</v>
      </c>
      <c r="F748" s="123">
        <v>20</v>
      </c>
      <c r="G748" s="123">
        <v>23810025408</v>
      </c>
      <c r="H748" s="125" t="s">
        <v>990</v>
      </c>
      <c r="I748" s="123" t="s">
        <v>991</v>
      </c>
      <c r="J748" s="123" t="s">
        <v>2056</v>
      </c>
      <c r="K748" s="123">
        <v>14</v>
      </c>
      <c r="L748" s="126">
        <f t="shared" si="25"/>
        <v>0.7</v>
      </c>
      <c r="M748" s="123" t="s">
        <v>2057</v>
      </c>
      <c r="N748" s="123">
        <v>17</v>
      </c>
      <c r="O748" s="123">
        <f t="shared" si="24"/>
        <v>3</v>
      </c>
      <c r="P748" s="127" t="s">
        <v>338</v>
      </c>
    </row>
    <row r="749" spans="1:16" s="123" customFormat="1" x14ac:dyDescent="0.25">
      <c r="A749" s="123">
        <v>2014</v>
      </c>
      <c r="B749" s="124">
        <v>60</v>
      </c>
      <c r="C749" s="123" t="s">
        <v>173</v>
      </c>
      <c r="D749" s="123" t="s">
        <v>401</v>
      </c>
      <c r="E749" s="123">
        <v>25218</v>
      </c>
      <c r="F749" s="123">
        <v>20</v>
      </c>
      <c r="G749" s="123">
        <v>23210025218</v>
      </c>
      <c r="H749" s="125" t="s">
        <v>2058</v>
      </c>
      <c r="I749" s="123" t="s">
        <v>2059</v>
      </c>
      <c r="J749" s="123" t="s">
        <v>2060</v>
      </c>
      <c r="K749" s="123">
        <v>62</v>
      </c>
      <c r="L749" s="126">
        <f t="shared" si="25"/>
        <v>3.1</v>
      </c>
      <c r="M749" s="123" t="s">
        <v>2061</v>
      </c>
      <c r="N749" s="123">
        <v>18</v>
      </c>
      <c r="O749" s="123">
        <f t="shared" si="24"/>
        <v>2</v>
      </c>
      <c r="P749" s="127" t="s">
        <v>338</v>
      </c>
    </row>
    <row r="750" spans="1:16" s="123" customFormat="1" x14ac:dyDescent="0.25">
      <c r="A750" s="123">
        <v>2015</v>
      </c>
      <c r="B750" s="124">
        <v>60</v>
      </c>
      <c r="C750" s="123" t="s">
        <v>173</v>
      </c>
      <c r="D750" s="123" t="s">
        <v>401</v>
      </c>
      <c r="E750" s="123">
        <v>25218</v>
      </c>
      <c r="F750" s="123">
        <v>20</v>
      </c>
      <c r="G750" s="123">
        <v>23210025218</v>
      </c>
      <c r="H750" s="125" t="s">
        <v>2058</v>
      </c>
      <c r="I750" s="123" t="s">
        <v>2059</v>
      </c>
      <c r="J750" s="123" t="s">
        <v>2062</v>
      </c>
      <c r="K750" s="123">
        <v>52</v>
      </c>
      <c r="L750" s="126">
        <f t="shared" si="25"/>
        <v>2.6</v>
      </c>
      <c r="M750" s="123" t="s">
        <v>2063</v>
      </c>
      <c r="N750" s="123">
        <v>17</v>
      </c>
      <c r="O750" s="123">
        <f t="shared" si="24"/>
        <v>3</v>
      </c>
      <c r="P750" s="127" t="s">
        <v>338</v>
      </c>
    </row>
    <row r="751" spans="1:16" s="123" customFormat="1" x14ac:dyDescent="0.25">
      <c r="A751" s="123">
        <v>2016</v>
      </c>
      <c r="B751" s="124">
        <v>60</v>
      </c>
      <c r="C751" s="123" t="s">
        <v>173</v>
      </c>
      <c r="D751" s="123" t="s">
        <v>401</v>
      </c>
      <c r="E751" s="123">
        <v>25218</v>
      </c>
      <c r="F751" s="123">
        <v>20</v>
      </c>
      <c r="G751" s="123">
        <v>23210025218</v>
      </c>
      <c r="H751" s="125" t="s">
        <v>2058</v>
      </c>
      <c r="I751" s="123" t="s">
        <v>2059</v>
      </c>
      <c r="J751" s="123" t="s">
        <v>2064</v>
      </c>
      <c r="K751" s="123">
        <v>82</v>
      </c>
      <c r="L751" s="126">
        <f t="shared" si="25"/>
        <v>4.0999999999999996</v>
      </c>
      <c r="M751" s="123" t="s">
        <v>2065</v>
      </c>
      <c r="N751" s="123">
        <v>19</v>
      </c>
      <c r="O751" s="123">
        <f t="shared" si="24"/>
        <v>1</v>
      </c>
      <c r="P751" s="127" t="s">
        <v>338</v>
      </c>
    </row>
    <row r="752" spans="1:16" s="123" customFormat="1" x14ac:dyDescent="0.25">
      <c r="A752" s="123">
        <v>2014</v>
      </c>
      <c r="B752" s="124">
        <v>60</v>
      </c>
      <c r="C752" s="123" t="s">
        <v>173</v>
      </c>
      <c r="D752" s="123" t="s">
        <v>401</v>
      </c>
      <c r="E752" s="123">
        <v>25220</v>
      </c>
      <c r="F752" s="123">
        <v>10</v>
      </c>
      <c r="G752" s="123">
        <v>23210025220</v>
      </c>
      <c r="H752" s="125" t="s">
        <v>2066</v>
      </c>
      <c r="I752" s="123" t="s">
        <v>2067</v>
      </c>
      <c r="J752" s="123" t="s">
        <v>2068</v>
      </c>
      <c r="K752" s="123">
        <v>17</v>
      </c>
      <c r="L752" s="126">
        <f t="shared" si="25"/>
        <v>1.7</v>
      </c>
      <c r="M752" s="123" t="s">
        <v>2069</v>
      </c>
      <c r="N752" s="123">
        <v>10</v>
      </c>
      <c r="O752" s="123">
        <f t="shared" si="24"/>
        <v>0</v>
      </c>
      <c r="P752" s="127" t="s">
        <v>338</v>
      </c>
    </row>
    <row r="753" spans="1:16" s="123" customFormat="1" x14ac:dyDescent="0.25">
      <c r="A753" s="123">
        <v>2015</v>
      </c>
      <c r="B753" s="124">
        <v>60</v>
      </c>
      <c r="C753" s="123" t="s">
        <v>173</v>
      </c>
      <c r="D753" s="123" t="s">
        <v>401</v>
      </c>
      <c r="E753" s="123">
        <v>25220</v>
      </c>
      <c r="F753" s="123">
        <v>10</v>
      </c>
      <c r="G753" s="123">
        <v>23210025220</v>
      </c>
      <c r="H753" s="125" t="s">
        <v>2066</v>
      </c>
      <c r="I753" s="123" t="s">
        <v>2067</v>
      </c>
      <c r="J753" s="123" t="s">
        <v>2070</v>
      </c>
      <c r="K753" s="123">
        <v>20</v>
      </c>
      <c r="L753" s="126">
        <f t="shared" si="25"/>
        <v>2</v>
      </c>
      <c r="M753" s="123" t="s">
        <v>2071</v>
      </c>
      <c r="N753" s="123">
        <v>10</v>
      </c>
      <c r="O753" s="123">
        <f t="shared" si="24"/>
        <v>0</v>
      </c>
      <c r="P753" s="127" t="s">
        <v>338</v>
      </c>
    </row>
    <row r="754" spans="1:16" s="123" customFormat="1" x14ac:dyDescent="0.25">
      <c r="A754" s="123">
        <v>2016</v>
      </c>
      <c r="B754" s="124">
        <v>60</v>
      </c>
      <c r="C754" s="123" t="s">
        <v>173</v>
      </c>
      <c r="D754" s="123" t="s">
        <v>401</v>
      </c>
      <c r="E754" s="123">
        <v>25220</v>
      </c>
      <c r="F754" s="123">
        <v>10</v>
      </c>
      <c r="G754" s="123">
        <v>23210025220</v>
      </c>
      <c r="H754" s="125" t="s">
        <v>2066</v>
      </c>
      <c r="I754" s="123" t="s">
        <v>2067</v>
      </c>
      <c r="J754" s="123" t="s">
        <v>2072</v>
      </c>
      <c r="K754" s="123">
        <v>15</v>
      </c>
      <c r="L754" s="126">
        <f t="shared" si="25"/>
        <v>1.5</v>
      </c>
      <c r="M754" s="123" t="s">
        <v>2073</v>
      </c>
      <c r="N754" s="123">
        <v>10</v>
      </c>
      <c r="O754" s="123">
        <f t="shared" si="24"/>
        <v>0</v>
      </c>
      <c r="P754" s="127" t="s">
        <v>338</v>
      </c>
    </row>
    <row r="755" spans="1:16" s="123" customFormat="1" x14ac:dyDescent="0.25">
      <c r="A755" s="123">
        <v>2014</v>
      </c>
      <c r="B755" s="124">
        <v>60</v>
      </c>
      <c r="C755" s="123" t="s">
        <v>173</v>
      </c>
      <c r="D755" s="123" t="s">
        <v>401</v>
      </c>
      <c r="E755" s="123">
        <v>25223</v>
      </c>
      <c r="F755" s="123">
        <v>10</v>
      </c>
      <c r="G755" s="123">
        <v>23210025223</v>
      </c>
      <c r="H755" s="125" t="s">
        <v>1217</v>
      </c>
      <c r="I755" s="123" t="s">
        <v>1218</v>
      </c>
      <c r="J755" s="123" t="s">
        <v>2074</v>
      </c>
      <c r="K755" s="123">
        <v>6</v>
      </c>
      <c r="L755" s="126">
        <f t="shared" si="25"/>
        <v>0.6</v>
      </c>
      <c r="M755" s="123" t="s">
        <v>2075</v>
      </c>
      <c r="N755" s="123" t="s">
        <v>369</v>
      </c>
      <c r="O755" s="123" t="str">
        <f t="shared" si="24"/>
        <v>-</v>
      </c>
      <c r="P755" s="127" t="s">
        <v>338</v>
      </c>
    </row>
    <row r="756" spans="1:16" s="123" customFormat="1" x14ac:dyDescent="0.25">
      <c r="A756" s="123">
        <v>2015</v>
      </c>
      <c r="B756" s="124">
        <v>60</v>
      </c>
      <c r="C756" s="123" t="s">
        <v>173</v>
      </c>
      <c r="D756" s="123" t="s">
        <v>401</v>
      </c>
      <c r="E756" s="123">
        <v>25223</v>
      </c>
      <c r="F756" s="123">
        <v>10</v>
      </c>
      <c r="G756" s="123">
        <v>23210025223</v>
      </c>
      <c r="H756" s="125" t="s">
        <v>1217</v>
      </c>
      <c r="I756" s="123" t="s">
        <v>1218</v>
      </c>
      <c r="J756" s="123" t="s">
        <v>2076</v>
      </c>
      <c r="K756" s="123">
        <v>12</v>
      </c>
      <c r="L756" s="126">
        <f t="shared" si="25"/>
        <v>1.2</v>
      </c>
      <c r="M756" s="123" t="s">
        <v>2077</v>
      </c>
      <c r="N756" s="123" t="s">
        <v>369</v>
      </c>
      <c r="O756" s="123" t="str">
        <f t="shared" si="24"/>
        <v>-</v>
      </c>
      <c r="P756" s="127" t="s">
        <v>338</v>
      </c>
    </row>
    <row r="757" spans="1:16" s="123" customFormat="1" x14ac:dyDescent="0.25">
      <c r="A757" s="123">
        <v>2016</v>
      </c>
      <c r="B757" s="124">
        <v>60</v>
      </c>
      <c r="C757" s="123" t="s">
        <v>173</v>
      </c>
      <c r="D757" s="123" t="s">
        <v>401</v>
      </c>
      <c r="E757" s="123">
        <v>25223</v>
      </c>
      <c r="F757" s="123">
        <v>10</v>
      </c>
      <c r="G757" s="123">
        <v>23210025223</v>
      </c>
      <c r="H757" s="125" t="s">
        <v>1217</v>
      </c>
      <c r="I757" s="123" t="s">
        <v>1218</v>
      </c>
      <c r="J757" s="123" t="s">
        <v>2078</v>
      </c>
      <c r="K757" s="123">
        <v>11</v>
      </c>
      <c r="L757" s="126">
        <f t="shared" si="25"/>
        <v>1.1000000000000001</v>
      </c>
      <c r="M757" s="123" t="s">
        <v>2079</v>
      </c>
      <c r="N757" s="123">
        <v>9</v>
      </c>
      <c r="O757" s="123">
        <f t="shared" si="24"/>
        <v>1</v>
      </c>
      <c r="P757" s="127" t="s">
        <v>338</v>
      </c>
    </row>
    <row r="758" spans="1:16" s="123" customFormat="1" x14ac:dyDescent="0.25">
      <c r="A758" s="123">
        <v>2014</v>
      </c>
      <c r="B758" s="124">
        <v>60</v>
      </c>
      <c r="C758" s="123" t="s">
        <v>173</v>
      </c>
      <c r="D758" s="123" t="s">
        <v>401</v>
      </c>
      <c r="E758" s="123">
        <v>25433</v>
      </c>
      <c r="F758" s="123">
        <v>10</v>
      </c>
      <c r="G758" s="123">
        <v>23210025433</v>
      </c>
      <c r="H758" s="125" t="s">
        <v>2080</v>
      </c>
      <c r="I758" s="123" t="s">
        <v>2081</v>
      </c>
      <c r="J758" s="123" t="s">
        <v>2082</v>
      </c>
      <c r="K758" s="123">
        <v>12</v>
      </c>
      <c r="L758" s="126">
        <f t="shared" si="25"/>
        <v>1.2</v>
      </c>
      <c r="M758" s="123" t="s">
        <v>2083</v>
      </c>
      <c r="N758" s="123">
        <v>8</v>
      </c>
      <c r="O758" s="123">
        <f t="shared" si="24"/>
        <v>2</v>
      </c>
      <c r="P758" s="127" t="s">
        <v>338</v>
      </c>
    </row>
    <row r="759" spans="1:16" s="123" customFormat="1" x14ac:dyDescent="0.25">
      <c r="A759" s="123">
        <v>2015</v>
      </c>
      <c r="B759" s="124">
        <v>60</v>
      </c>
      <c r="C759" s="123" t="s">
        <v>173</v>
      </c>
      <c r="D759" s="123" t="s">
        <v>401</v>
      </c>
      <c r="E759" s="123">
        <v>25433</v>
      </c>
      <c r="F759" s="123">
        <v>10</v>
      </c>
      <c r="G759" s="123">
        <v>23210025433</v>
      </c>
      <c r="H759" s="125" t="s">
        <v>2080</v>
      </c>
      <c r="I759" s="123" t="s">
        <v>2081</v>
      </c>
      <c r="J759" s="123" t="s">
        <v>2084</v>
      </c>
      <c r="K759" s="123">
        <v>23</v>
      </c>
      <c r="L759" s="126">
        <f t="shared" si="25"/>
        <v>2.2999999999999998</v>
      </c>
      <c r="M759" s="123" t="s">
        <v>2085</v>
      </c>
      <c r="N759" s="123">
        <v>10</v>
      </c>
      <c r="O759" s="123">
        <f t="shared" si="24"/>
        <v>0</v>
      </c>
      <c r="P759" s="127" t="s">
        <v>338</v>
      </c>
    </row>
    <row r="760" spans="1:16" s="123" customFormat="1" x14ac:dyDescent="0.25">
      <c r="A760" s="123">
        <v>2016</v>
      </c>
      <c r="B760" s="124">
        <v>60</v>
      </c>
      <c r="C760" s="123" t="s">
        <v>173</v>
      </c>
      <c r="D760" s="123" t="s">
        <v>401</v>
      </c>
      <c r="E760" s="123">
        <v>25433</v>
      </c>
      <c r="F760" s="123">
        <v>10</v>
      </c>
      <c r="G760" s="123">
        <v>23210025433</v>
      </c>
      <c r="H760" s="125" t="s">
        <v>2080</v>
      </c>
      <c r="I760" s="123" t="s">
        <v>2081</v>
      </c>
      <c r="J760" s="123" t="s">
        <v>2086</v>
      </c>
      <c r="K760" s="123">
        <v>13</v>
      </c>
      <c r="L760" s="126">
        <f t="shared" si="25"/>
        <v>1.3</v>
      </c>
      <c r="M760" s="123" t="s">
        <v>2087</v>
      </c>
      <c r="N760" s="123">
        <v>10</v>
      </c>
      <c r="O760" s="123">
        <f t="shared" si="24"/>
        <v>0</v>
      </c>
      <c r="P760" s="127" t="s">
        <v>338</v>
      </c>
    </row>
    <row r="761" spans="1:16" s="123" customFormat="1" x14ac:dyDescent="0.25">
      <c r="A761" s="123">
        <v>2014</v>
      </c>
      <c r="B761" s="124">
        <v>60</v>
      </c>
      <c r="C761" s="123" t="s">
        <v>173</v>
      </c>
      <c r="D761" s="123" t="s">
        <v>401</v>
      </c>
      <c r="E761" s="123">
        <v>31217</v>
      </c>
      <c r="F761" s="123">
        <v>15</v>
      </c>
      <c r="G761" s="123">
        <v>23210031217</v>
      </c>
      <c r="H761" s="125" t="s">
        <v>2088</v>
      </c>
      <c r="I761" s="123" t="s">
        <v>2089</v>
      </c>
      <c r="J761" s="123" t="s">
        <v>2090</v>
      </c>
      <c r="K761" s="123">
        <v>2</v>
      </c>
      <c r="L761" s="126">
        <f t="shared" si="25"/>
        <v>0.13333333333333333</v>
      </c>
      <c r="M761" s="123" t="s">
        <v>2091</v>
      </c>
      <c r="N761" s="123">
        <v>10</v>
      </c>
      <c r="O761" s="123">
        <f t="shared" si="24"/>
        <v>5</v>
      </c>
      <c r="P761" s="127" t="s">
        <v>338</v>
      </c>
    </row>
    <row r="762" spans="1:16" s="123" customFormat="1" x14ac:dyDescent="0.25">
      <c r="A762" s="123">
        <v>2015</v>
      </c>
      <c r="B762" s="124">
        <v>60</v>
      </c>
      <c r="C762" s="123" t="s">
        <v>173</v>
      </c>
      <c r="D762" s="123" t="s">
        <v>401</v>
      </c>
      <c r="E762" s="123">
        <v>31217</v>
      </c>
      <c r="F762" s="123">
        <v>15</v>
      </c>
      <c r="G762" s="123">
        <v>23210031217</v>
      </c>
      <c r="H762" s="125" t="s">
        <v>2088</v>
      </c>
      <c r="I762" s="123" t="s">
        <v>2089</v>
      </c>
      <c r="J762" s="123" t="s">
        <v>2092</v>
      </c>
      <c r="K762" s="123">
        <v>6</v>
      </c>
      <c r="L762" s="126">
        <f t="shared" si="25"/>
        <v>0.4</v>
      </c>
      <c r="M762" s="123" t="s">
        <v>2093</v>
      </c>
      <c r="N762" s="123">
        <v>14</v>
      </c>
      <c r="O762" s="123">
        <f t="shared" si="24"/>
        <v>1</v>
      </c>
      <c r="P762" s="127" t="s">
        <v>338</v>
      </c>
    </row>
    <row r="763" spans="1:16" s="123" customFormat="1" x14ac:dyDescent="0.25">
      <c r="A763" s="123">
        <v>2016</v>
      </c>
      <c r="B763" s="124">
        <v>60</v>
      </c>
      <c r="C763" s="123" t="s">
        <v>173</v>
      </c>
      <c r="D763" s="123" t="s">
        <v>401</v>
      </c>
      <c r="E763" s="123">
        <v>31217</v>
      </c>
      <c r="F763" s="123">
        <v>15</v>
      </c>
      <c r="G763" s="123">
        <v>23210031217</v>
      </c>
      <c r="H763" s="125" t="s">
        <v>2088</v>
      </c>
      <c r="I763" s="123" t="s">
        <v>2089</v>
      </c>
      <c r="J763" s="123" t="s">
        <v>2094</v>
      </c>
      <c r="K763" s="123">
        <v>9</v>
      </c>
      <c r="L763" s="126">
        <f t="shared" si="25"/>
        <v>0.6</v>
      </c>
      <c r="M763" s="123" t="s">
        <v>2095</v>
      </c>
      <c r="N763" s="123">
        <v>12</v>
      </c>
      <c r="O763" s="123">
        <f t="shared" si="24"/>
        <v>3</v>
      </c>
      <c r="P763" s="127" t="s">
        <v>338</v>
      </c>
    </row>
    <row r="764" spans="1:16" s="123" customFormat="1" x14ac:dyDescent="0.25">
      <c r="A764" s="123">
        <v>2014</v>
      </c>
      <c r="B764" s="124">
        <v>60</v>
      </c>
      <c r="C764" s="123" t="s">
        <v>173</v>
      </c>
      <c r="D764" s="123" t="s">
        <v>401</v>
      </c>
      <c r="E764" s="123">
        <v>34405</v>
      </c>
      <c r="F764" s="123">
        <v>15</v>
      </c>
      <c r="G764" s="123">
        <v>23210034405</v>
      </c>
      <c r="H764" s="125" t="s">
        <v>2096</v>
      </c>
      <c r="I764" s="123" t="s">
        <v>2097</v>
      </c>
      <c r="J764" s="123" t="s">
        <v>2098</v>
      </c>
      <c r="K764" s="123">
        <v>37</v>
      </c>
      <c r="L764" s="126">
        <f t="shared" si="25"/>
        <v>2.4666666666666668</v>
      </c>
      <c r="M764" s="123" t="s">
        <v>2099</v>
      </c>
      <c r="N764" s="123">
        <v>14</v>
      </c>
      <c r="O764" s="123">
        <f t="shared" si="24"/>
        <v>1</v>
      </c>
      <c r="P764" s="127" t="s">
        <v>338</v>
      </c>
    </row>
    <row r="765" spans="1:16" s="123" customFormat="1" x14ac:dyDescent="0.25">
      <c r="A765" s="123">
        <v>2015</v>
      </c>
      <c r="B765" s="124">
        <v>60</v>
      </c>
      <c r="C765" s="123" t="s">
        <v>173</v>
      </c>
      <c r="D765" s="123" t="s">
        <v>401</v>
      </c>
      <c r="E765" s="123">
        <v>34405</v>
      </c>
      <c r="F765" s="123">
        <v>15</v>
      </c>
      <c r="G765" s="123">
        <v>23210034405</v>
      </c>
      <c r="H765" s="125" t="s">
        <v>2096</v>
      </c>
      <c r="I765" s="123" t="s">
        <v>2097</v>
      </c>
      <c r="J765" s="123" t="s">
        <v>2100</v>
      </c>
      <c r="K765" s="123">
        <v>28</v>
      </c>
      <c r="L765" s="126">
        <f t="shared" si="25"/>
        <v>1.8666666666666667</v>
      </c>
      <c r="M765" s="123" t="s">
        <v>2101</v>
      </c>
      <c r="N765" s="123">
        <v>13</v>
      </c>
      <c r="O765" s="123">
        <f t="shared" si="24"/>
        <v>2</v>
      </c>
      <c r="P765" s="127" t="s">
        <v>338</v>
      </c>
    </row>
    <row r="766" spans="1:16" s="123" customFormat="1" x14ac:dyDescent="0.25">
      <c r="A766" s="123">
        <v>2016</v>
      </c>
      <c r="B766" s="124">
        <v>60</v>
      </c>
      <c r="C766" s="123" t="s">
        <v>173</v>
      </c>
      <c r="D766" s="123" t="s">
        <v>401</v>
      </c>
      <c r="E766" s="123">
        <v>34405</v>
      </c>
      <c r="F766" s="123">
        <v>15</v>
      </c>
      <c r="G766" s="123">
        <v>23210034405</v>
      </c>
      <c r="H766" s="125" t="s">
        <v>2096</v>
      </c>
      <c r="I766" s="123" t="s">
        <v>2097</v>
      </c>
      <c r="J766" s="123" t="s">
        <v>2102</v>
      </c>
      <c r="K766" s="123">
        <v>37</v>
      </c>
      <c r="L766" s="126">
        <f t="shared" si="25"/>
        <v>2.4666666666666668</v>
      </c>
      <c r="M766" s="123" t="s">
        <v>2103</v>
      </c>
      <c r="N766" s="123">
        <v>15</v>
      </c>
      <c r="O766" s="123">
        <f t="shared" si="24"/>
        <v>0</v>
      </c>
      <c r="P766" s="127" t="s">
        <v>338</v>
      </c>
    </row>
    <row r="767" spans="1:16" s="123" customFormat="1" x14ac:dyDescent="0.25">
      <c r="A767" s="123">
        <v>2014</v>
      </c>
      <c r="B767" s="124">
        <v>60</v>
      </c>
      <c r="C767" s="123" t="s">
        <v>174</v>
      </c>
      <c r="D767" s="123" t="s">
        <v>333</v>
      </c>
      <c r="E767" s="123">
        <v>22703</v>
      </c>
      <c r="F767" s="123">
        <v>15</v>
      </c>
      <c r="G767" s="123">
        <v>23810022703</v>
      </c>
      <c r="H767" s="125" t="s">
        <v>1428</v>
      </c>
      <c r="I767" s="123" t="s">
        <v>1429</v>
      </c>
      <c r="J767" s="123" t="s">
        <v>2104</v>
      </c>
      <c r="K767" s="123">
        <v>18</v>
      </c>
      <c r="L767" s="126">
        <f t="shared" si="25"/>
        <v>1.2</v>
      </c>
      <c r="M767" s="123" t="s">
        <v>2105</v>
      </c>
      <c r="N767" s="123">
        <v>14</v>
      </c>
      <c r="O767" s="123">
        <f t="shared" si="24"/>
        <v>1</v>
      </c>
      <c r="P767" s="127" t="s">
        <v>338</v>
      </c>
    </row>
    <row r="768" spans="1:16" s="123" customFormat="1" x14ac:dyDescent="0.25">
      <c r="A768" s="123">
        <v>2015</v>
      </c>
      <c r="B768" s="124">
        <v>60</v>
      </c>
      <c r="C768" s="123" t="s">
        <v>174</v>
      </c>
      <c r="D768" s="123" t="s">
        <v>333</v>
      </c>
      <c r="E768" s="123">
        <v>22703</v>
      </c>
      <c r="F768" s="123">
        <v>15</v>
      </c>
      <c r="G768" s="123">
        <v>23810022703</v>
      </c>
      <c r="H768" s="125" t="s">
        <v>1428</v>
      </c>
      <c r="I768" s="123" t="s">
        <v>1429</v>
      </c>
      <c r="J768" s="123" t="s">
        <v>2106</v>
      </c>
      <c r="K768" s="123">
        <v>15</v>
      </c>
      <c r="L768" s="126">
        <f t="shared" si="25"/>
        <v>1</v>
      </c>
      <c r="M768" s="123" t="s">
        <v>2107</v>
      </c>
      <c r="N768" s="123">
        <v>10</v>
      </c>
      <c r="O768" s="123">
        <f t="shared" si="24"/>
        <v>5</v>
      </c>
      <c r="P768" s="127" t="s">
        <v>338</v>
      </c>
    </row>
    <row r="769" spans="1:16" s="123" customFormat="1" x14ac:dyDescent="0.25">
      <c r="A769" s="123">
        <v>2016</v>
      </c>
      <c r="B769" s="124">
        <v>60</v>
      </c>
      <c r="C769" s="123" t="s">
        <v>174</v>
      </c>
      <c r="D769" s="123" t="s">
        <v>333</v>
      </c>
      <c r="E769" s="123">
        <v>22703</v>
      </c>
      <c r="F769" s="123">
        <v>15</v>
      </c>
      <c r="G769" s="123">
        <v>23810022703</v>
      </c>
      <c r="H769" s="125" t="s">
        <v>1428</v>
      </c>
      <c r="I769" s="123" t="s">
        <v>1429</v>
      </c>
      <c r="J769" s="123" t="s">
        <v>2108</v>
      </c>
      <c r="K769" s="123">
        <v>15</v>
      </c>
      <c r="L769" s="126">
        <f t="shared" si="25"/>
        <v>1</v>
      </c>
      <c r="M769" s="123" t="s">
        <v>2109</v>
      </c>
      <c r="N769" s="123">
        <v>12</v>
      </c>
      <c r="O769" s="123">
        <f t="shared" si="24"/>
        <v>3</v>
      </c>
      <c r="P769" s="127" t="s">
        <v>338</v>
      </c>
    </row>
    <row r="770" spans="1:16" s="123" customFormat="1" x14ac:dyDescent="0.25">
      <c r="A770" s="123">
        <v>2014</v>
      </c>
      <c r="B770" s="124">
        <v>60</v>
      </c>
      <c r="C770" s="123" t="s">
        <v>174</v>
      </c>
      <c r="D770" s="123" t="s">
        <v>333</v>
      </c>
      <c r="E770" s="123">
        <v>22704</v>
      </c>
      <c r="F770" s="123">
        <v>15</v>
      </c>
      <c r="G770" s="123">
        <v>23810022704</v>
      </c>
      <c r="H770" s="125" t="s">
        <v>767</v>
      </c>
      <c r="I770" s="123" t="s">
        <v>768</v>
      </c>
      <c r="J770" s="123" t="s">
        <v>2110</v>
      </c>
      <c r="K770" s="123">
        <v>11</v>
      </c>
      <c r="L770" s="126">
        <f t="shared" si="25"/>
        <v>0.73333333333333328</v>
      </c>
      <c r="M770" s="123" t="s">
        <v>2111</v>
      </c>
      <c r="N770" s="123">
        <v>11</v>
      </c>
      <c r="O770" s="123">
        <f t="shared" si="24"/>
        <v>4</v>
      </c>
      <c r="P770" s="127" t="s">
        <v>338</v>
      </c>
    </row>
    <row r="771" spans="1:16" s="123" customFormat="1" x14ac:dyDescent="0.25">
      <c r="A771" s="123">
        <v>2015</v>
      </c>
      <c r="B771" s="124">
        <v>60</v>
      </c>
      <c r="C771" s="123" t="s">
        <v>174</v>
      </c>
      <c r="D771" s="123" t="s">
        <v>333</v>
      </c>
      <c r="E771" s="123">
        <v>22704</v>
      </c>
      <c r="F771" s="123">
        <v>15</v>
      </c>
      <c r="G771" s="123">
        <v>23810022704</v>
      </c>
      <c r="H771" s="125" t="s">
        <v>767</v>
      </c>
      <c r="I771" s="123" t="s">
        <v>768</v>
      </c>
      <c r="J771" s="123" t="s">
        <v>2112</v>
      </c>
      <c r="K771" s="123">
        <v>9</v>
      </c>
      <c r="L771" s="126">
        <f t="shared" si="25"/>
        <v>0.6</v>
      </c>
      <c r="M771" s="123" t="s">
        <v>2113</v>
      </c>
      <c r="N771" s="123">
        <v>11</v>
      </c>
      <c r="O771" s="123">
        <f t="shared" ref="O771:O834" si="26">IFERROR(F771-N771,"-")</f>
        <v>4</v>
      </c>
      <c r="P771" s="127" t="s">
        <v>338</v>
      </c>
    </row>
    <row r="772" spans="1:16" s="123" customFormat="1" x14ac:dyDescent="0.25">
      <c r="A772" s="123">
        <v>2016</v>
      </c>
      <c r="B772" s="124">
        <v>60</v>
      </c>
      <c r="C772" s="123" t="s">
        <v>174</v>
      </c>
      <c r="D772" s="123" t="s">
        <v>333</v>
      </c>
      <c r="E772" s="123">
        <v>22704</v>
      </c>
      <c r="F772" s="123">
        <v>15</v>
      </c>
      <c r="G772" s="123">
        <v>23810022704</v>
      </c>
      <c r="H772" s="125" t="s">
        <v>767</v>
      </c>
      <c r="I772" s="123" t="s">
        <v>768</v>
      </c>
      <c r="J772" s="123" t="s">
        <v>2114</v>
      </c>
      <c r="K772" s="123">
        <v>6</v>
      </c>
      <c r="L772" s="126">
        <f t="shared" si="25"/>
        <v>0.4</v>
      </c>
      <c r="M772" s="123" t="s">
        <v>2115</v>
      </c>
      <c r="N772" s="123">
        <v>8</v>
      </c>
      <c r="O772" s="123">
        <f t="shared" si="26"/>
        <v>7</v>
      </c>
      <c r="P772" s="127" t="s">
        <v>338</v>
      </c>
    </row>
    <row r="773" spans="1:16" s="123" customFormat="1" x14ac:dyDescent="0.25">
      <c r="A773" s="123">
        <v>2014</v>
      </c>
      <c r="B773" s="124">
        <v>60</v>
      </c>
      <c r="C773" s="123" t="s">
        <v>174</v>
      </c>
      <c r="D773" s="123" t="s">
        <v>333</v>
      </c>
      <c r="E773" s="123">
        <v>23102</v>
      </c>
      <c r="F773" s="123">
        <v>15</v>
      </c>
      <c r="G773" s="123">
        <v>23810023102</v>
      </c>
      <c r="H773" s="125" t="s">
        <v>2116</v>
      </c>
      <c r="I773" s="123" t="s">
        <v>2117</v>
      </c>
      <c r="J773" s="123" t="s">
        <v>2118</v>
      </c>
      <c r="K773" s="123">
        <v>12</v>
      </c>
      <c r="L773" s="126">
        <f t="shared" si="25"/>
        <v>0.8</v>
      </c>
      <c r="M773" s="123" t="s">
        <v>2119</v>
      </c>
      <c r="N773" s="123">
        <v>4</v>
      </c>
      <c r="O773" s="123">
        <f t="shared" si="26"/>
        <v>11</v>
      </c>
      <c r="P773" s="127" t="s">
        <v>338</v>
      </c>
    </row>
    <row r="774" spans="1:16" s="123" customFormat="1" x14ac:dyDescent="0.25">
      <c r="A774" s="123">
        <v>2015</v>
      </c>
      <c r="B774" s="124">
        <v>60</v>
      </c>
      <c r="C774" s="123" t="s">
        <v>174</v>
      </c>
      <c r="D774" s="123" t="s">
        <v>333</v>
      </c>
      <c r="E774" s="123">
        <v>23102</v>
      </c>
      <c r="F774" s="123">
        <v>8</v>
      </c>
      <c r="G774" s="123">
        <v>23810023102</v>
      </c>
      <c r="H774" s="125" t="s">
        <v>2116</v>
      </c>
      <c r="I774" s="123" t="s">
        <v>2117</v>
      </c>
      <c r="J774" s="123" t="s">
        <v>2120</v>
      </c>
      <c r="K774" s="123">
        <v>14</v>
      </c>
      <c r="L774" s="126">
        <f t="shared" si="25"/>
        <v>1.75</v>
      </c>
      <c r="M774" s="123" t="s">
        <v>2121</v>
      </c>
      <c r="N774" s="123">
        <v>8</v>
      </c>
      <c r="O774" s="123">
        <f t="shared" si="26"/>
        <v>0</v>
      </c>
      <c r="P774" s="127" t="s">
        <v>338</v>
      </c>
    </row>
    <row r="775" spans="1:16" s="123" customFormat="1" x14ac:dyDescent="0.25">
      <c r="A775" s="123">
        <v>2016</v>
      </c>
      <c r="B775" s="124">
        <v>60</v>
      </c>
      <c r="C775" s="123" t="s">
        <v>174</v>
      </c>
      <c r="D775" s="123" t="s">
        <v>333</v>
      </c>
      <c r="E775" s="123">
        <v>23102</v>
      </c>
      <c r="F775" s="123">
        <v>10</v>
      </c>
      <c r="G775" s="123">
        <v>23810023102</v>
      </c>
      <c r="H775" s="125" t="s">
        <v>2116</v>
      </c>
      <c r="I775" s="123" t="s">
        <v>2117</v>
      </c>
      <c r="J775" s="123" t="s">
        <v>2122</v>
      </c>
      <c r="K775" s="123">
        <v>12</v>
      </c>
      <c r="L775" s="126">
        <f t="shared" si="25"/>
        <v>1.2</v>
      </c>
      <c r="M775" s="123" t="s">
        <v>2123</v>
      </c>
      <c r="N775" s="123">
        <v>11</v>
      </c>
      <c r="O775" s="123">
        <f t="shared" si="26"/>
        <v>-1</v>
      </c>
      <c r="P775" s="127" t="s">
        <v>338</v>
      </c>
    </row>
    <row r="776" spans="1:16" s="123" customFormat="1" x14ac:dyDescent="0.25">
      <c r="A776" s="123">
        <v>2014</v>
      </c>
      <c r="B776" s="124">
        <v>60</v>
      </c>
      <c r="C776" s="123" t="s">
        <v>174</v>
      </c>
      <c r="D776" s="123" t="s">
        <v>333</v>
      </c>
      <c r="E776" s="123">
        <v>23103</v>
      </c>
      <c r="F776" s="123">
        <v>15</v>
      </c>
      <c r="G776" s="123">
        <v>23810023103</v>
      </c>
      <c r="H776" s="125" t="s">
        <v>2124</v>
      </c>
      <c r="I776" s="123" t="s">
        <v>2125</v>
      </c>
      <c r="J776" s="123" t="s">
        <v>2126</v>
      </c>
      <c r="K776" s="123">
        <v>4</v>
      </c>
      <c r="L776" s="126">
        <f t="shared" si="25"/>
        <v>0.26666666666666666</v>
      </c>
      <c r="M776" s="123" t="s">
        <v>2127</v>
      </c>
      <c r="N776" s="123">
        <v>6</v>
      </c>
      <c r="O776" s="123">
        <f t="shared" si="26"/>
        <v>9</v>
      </c>
      <c r="P776" s="127" t="s">
        <v>338</v>
      </c>
    </row>
    <row r="777" spans="1:16" s="123" customFormat="1" x14ac:dyDescent="0.25">
      <c r="A777" s="123">
        <v>2015</v>
      </c>
      <c r="B777" s="124">
        <v>60</v>
      </c>
      <c r="C777" s="123" t="s">
        <v>174</v>
      </c>
      <c r="D777" s="123" t="s">
        <v>333</v>
      </c>
      <c r="E777" s="123">
        <v>23103</v>
      </c>
      <c r="F777" s="123">
        <v>9</v>
      </c>
      <c r="G777" s="123">
        <v>23810023103</v>
      </c>
      <c r="H777" s="125" t="s">
        <v>2124</v>
      </c>
      <c r="I777" s="123" t="s">
        <v>2125</v>
      </c>
      <c r="J777" s="123" t="s">
        <v>2128</v>
      </c>
      <c r="K777" s="123">
        <v>3</v>
      </c>
      <c r="L777" s="126">
        <f t="shared" si="25"/>
        <v>0.33333333333333331</v>
      </c>
      <c r="M777" s="123" t="s">
        <v>2129</v>
      </c>
      <c r="N777" s="123">
        <v>8</v>
      </c>
      <c r="O777" s="123">
        <f t="shared" si="26"/>
        <v>1</v>
      </c>
      <c r="P777" s="127" t="s">
        <v>338</v>
      </c>
    </row>
    <row r="778" spans="1:16" s="123" customFormat="1" x14ac:dyDescent="0.25">
      <c r="A778" s="123">
        <v>2016</v>
      </c>
      <c r="B778" s="124">
        <v>60</v>
      </c>
      <c r="C778" s="123" t="s">
        <v>174</v>
      </c>
      <c r="D778" s="123" t="s">
        <v>333</v>
      </c>
      <c r="E778" s="123">
        <v>23103</v>
      </c>
      <c r="F778" s="123">
        <v>10</v>
      </c>
      <c r="G778" s="123">
        <v>23810023103</v>
      </c>
      <c r="H778" s="125" t="s">
        <v>2124</v>
      </c>
      <c r="I778" s="123" t="s">
        <v>2125</v>
      </c>
      <c r="J778" s="123" t="s">
        <v>2130</v>
      </c>
      <c r="K778" s="123">
        <v>4</v>
      </c>
      <c r="L778" s="126">
        <f t="shared" si="25"/>
        <v>0.4</v>
      </c>
      <c r="M778" s="123" t="s">
        <v>2131</v>
      </c>
      <c r="N778" s="123">
        <v>5</v>
      </c>
      <c r="O778" s="123">
        <f t="shared" si="26"/>
        <v>5</v>
      </c>
      <c r="P778" s="127" t="s">
        <v>338</v>
      </c>
    </row>
    <row r="779" spans="1:16" s="123" customFormat="1" x14ac:dyDescent="0.25">
      <c r="A779" s="123">
        <v>2014</v>
      </c>
      <c r="B779" s="124">
        <v>60</v>
      </c>
      <c r="C779" s="123" t="s">
        <v>174</v>
      </c>
      <c r="D779" s="123" t="s">
        <v>333</v>
      </c>
      <c r="E779" s="123">
        <v>23203</v>
      </c>
      <c r="F779" s="123">
        <v>15</v>
      </c>
      <c r="G779" s="123">
        <v>23810023203</v>
      </c>
      <c r="H779" s="125" t="s">
        <v>783</v>
      </c>
      <c r="I779" s="123" t="s">
        <v>784</v>
      </c>
      <c r="J779" s="123" t="s">
        <v>2132</v>
      </c>
      <c r="K779" s="123">
        <v>12</v>
      </c>
      <c r="L779" s="126">
        <f t="shared" si="25"/>
        <v>0.8</v>
      </c>
      <c r="M779" s="123" t="s">
        <v>2133</v>
      </c>
      <c r="N779" s="123">
        <v>12</v>
      </c>
      <c r="O779" s="123">
        <f t="shared" si="26"/>
        <v>3</v>
      </c>
      <c r="P779" s="127" t="s">
        <v>338</v>
      </c>
    </row>
    <row r="780" spans="1:16" s="123" customFormat="1" x14ac:dyDescent="0.25">
      <c r="A780" s="123">
        <v>2015</v>
      </c>
      <c r="B780" s="124">
        <v>60</v>
      </c>
      <c r="C780" s="123" t="s">
        <v>174</v>
      </c>
      <c r="D780" s="123" t="s">
        <v>333</v>
      </c>
      <c r="E780" s="123">
        <v>23203</v>
      </c>
      <c r="F780" s="123">
        <v>13</v>
      </c>
      <c r="G780" s="123">
        <v>23810023203</v>
      </c>
      <c r="H780" s="125" t="s">
        <v>783</v>
      </c>
      <c r="I780" s="123" t="s">
        <v>784</v>
      </c>
      <c r="J780" s="123" t="s">
        <v>2134</v>
      </c>
      <c r="K780" s="123">
        <v>10</v>
      </c>
      <c r="L780" s="126">
        <f t="shared" si="25"/>
        <v>0.76923076923076927</v>
      </c>
      <c r="M780" s="123" t="s">
        <v>2135</v>
      </c>
      <c r="N780" s="123">
        <v>9</v>
      </c>
      <c r="O780" s="123">
        <f t="shared" si="26"/>
        <v>4</v>
      </c>
      <c r="P780" s="127" t="s">
        <v>338</v>
      </c>
    </row>
    <row r="781" spans="1:16" s="123" customFormat="1" x14ac:dyDescent="0.25">
      <c r="A781" s="123">
        <v>2016</v>
      </c>
      <c r="B781" s="124">
        <v>60</v>
      </c>
      <c r="C781" s="123" t="s">
        <v>174</v>
      </c>
      <c r="D781" s="123" t="s">
        <v>333</v>
      </c>
      <c r="E781" s="123">
        <v>23203</v>
      </c>
      <c r="F781" s="123">
        <v>10</v>
      </c>
      <c r="G781" s="123">
        <v>23810023203</v>
      </c>
      <c r="H781" s="125" t="s">
        <v>783</v>
      </c>
      <c r="I781" s="123" t="s">
        <v>784</v>
      </c>
      <c r="J781" s="123" t="s">
        <v>2136</v>
      </c>
      <c r="K781" s="123">
        <v>7</v>
      </c>
      <c r="L781" s="126">
        <f t="shared" si="25"/>
        <v>0.7</v>
      </c>
      <c r="M781" s="123" t="s">
        <v>2137</v>
      </c>
      <c r="N781" s="123">
        <v>6</v>
      </c>
      <c r="O781" s="123">
        <f t="shared" si="26"/>
        <v>4</v>
      </c>
      <c r="P781" s="127" t="s">
        <v>338</v>
      </c>
    </row>
    <row r="782" spans="1:16" s="123" customFormat="1" x14ac:dyDescent="0.25">
      <c r="A782" s="123">
        <v>2014</v>
      </c>
      <c r="B782" s="124">
        <v>60</v>
      </c>
      <c r="C782" s="123" t="s">
        <v>174</v>
      </c>
      <c r="D782" s="123" t="s">
        <v>333</v>
      </c>
      <c r="E782" s="123">
        <v>25510</v>
      </c>
      <c r="F782" s="123">
        <v>15</v>
      </c>
      <c r="G782" s="123">
        <v>23810025510</v>
      </c>
      <c r="H782" s="125" t="s">
        <v>596</v>
      </c>
      <c r="I782" s="123" t="s">
        <v>597</v>
      </c>
      <c r="J782" s="123" t="s">
        <v>2138</v>
      </c>
      <c r="K782" s="123">
        <v>12</v>
      </c>
      <c r="L782" s="126">
        <f t="shared" si="25"/>
        <v>0.8</v>
      </c>
      <c r="M782" s="123" t="s">
        <v>2139</v>
      </c>
      <c r="N782" s="123" t="s">
        <v>369</v>
      </c>
      <c r="O782" s="123" t="str">
        <f t="shared" si="26"/>
        <v>-</v>
      </c>
      <c r="P782" s="127" t="s">
        <v>338</v>
      </c>
    </row>
    <row r="783" spans="1:16" s="123" customFormat="1" x14ac:dyDescent="0.25">
      <c r="A783" s="123">
        <v>2015</v>
      </c>
      <c r="B783" s="124">
        <v>60</v>
      </c>
      <c r="C783" s="123" t="s">
        <v>174</v>
      </c>
      <c r="D783" s="123" t="s">
        <v>333</v>
      </c>
      <c r="E783" s="123">
        <v>25510</v>
      </c>
      <c r="F783" s="123">
        <v>15</v>
      </c>
      <c r="G783" s="123">
        <v>23810025510</v>
      </c>
      <c r="H783" s="125" t="s">
        <v>596</v>
      </c>
      <c r="I783" s="123" t="s">
        <v>597</v>
      </c>
      <c r="J783" s="123" t="s">
        <v>2140</v>
      </c>
      <c r="K783" s="123">
        <v>14</v>
      </c>
      <c r="L783" s="126">
        <f t="shared" si="25"/>
        <v>0.93333333333333335</v>
      </c>
      <c r="M783" s="123" t="s">
        <v>2141</v>
      </c>
      <c r="N783" s="123" t="s">
        <v>369</v>
      </c>
      <c r="O783" s="123" t="str">
        <f t="shared" si="26"/>
        <v>-</v>
      </c>
      <c r="P783" s="127" t="s">
        <v>338</v>
      </c>
    </row>
    <row r="784" spans="1:16" s="123" customFormat="1" x14ac:dyDescent="0.25">
      <c r="A784" s="123">
        <v>2016</v>
      </c>
      <c r="B784" s="124">
        <v>60</v>
      </c>
      <c r="C784" s="123" t="s">
        <v>174</v>
      </c>
      <c r="D784" s="123" t="s">
        <v>333</v>
      </c>
      <c r="E784" s="123">
        <v>25510</v>
      </c>
      <c r="F784" s="123">
        <v>15</v>
      </c>
      <c r="G784" s="123">
        <v>23810025510</v>
      </c>
      <c r="H784" s="125" t="s">
        <v>596</v>
      </c>
      <c r="I784" s="123" t="s">
        <v>597</v>
      </c>
      <c r="J784" s="123" t="s">
        <v>2142</v>
      </c>
      <c r="K784" s="123">
        <v>7</v>
      </c>
      <c r="L784" s="126">
        <f t="shared" si="25"/>
        <v>0.46666666666666667</v>
      </c>
      <c r="M784" s="123" t="s">
        <v>2143</v>
      </c>
      <c r="N784" s="123">
        <v>12</v>
      </c>
      <c r="O784" s="123">
        <f t="shared" si="26"/>
        <v>3</v>
      </c>
      <c r="P784" s="127" t="s">
        <v>338</v>
      </c>
    </row>
    <row r="785" spans="1:16" s="123" customFormat="1" x14ac:dyDescent="0.25">
      <c r="A785" s="123">
        <v>2014</v>
      </c>
      <c r="B785" s="124">
        <v>60</v>
      </c>
      <c r="C785" s="123" t="s">
        <v>174</v>
      </c>
      <c r="D785" s="123" t="s">
        <v>333</v>
      </c>
      <c r="E785" s="123">
        <v>31202</v>
      </c>
      <c r="F785" s="123">
        <v>35</v>
      </c>
      <c r="G785" s="123">
        <v>23810031202</v>
      </c>
      <c r="H785" s="125" t="s">
        <v>343</v>
      </c>
      <c r="I785" s="123" t="s">
        <v>344</v>
      </c>
      <c r="J785" s="123" t="s">
        <v>2144</v>
      </c>
      <c r="K785" s="123">
        <v>34</v>
      </c>
      <c r="L785" s="126">
        <f t="shared" si="25"/>
        <v>0.97142857142857142</v>
      </c>
      <c r="M785" s="123" t="s">
        <v>2145</v>
      </c>
      <c r="N785" s="123">
        <v>30</v>
      </c>
      <c r="O785" s="123">
        <f t="shared" si="26"/>
        <v>5</v>
      </c>
      <c r="P785" s="127" t="s">
        <v>338</v>
      </c>
    </row>
    <row r="786" spans="1:16" s="123" customFormat="1" x14ac:dyDescent="0.25">
      <c r="A786" s="123">
        <v>2015</v>
      </c>
      <c r="B786" s="124">
        <v>60</v>
      </c>
      <c r="C786" s="123" t="s">
        <v>174</v>
      </c>
      <c r="D786" s="123" t="s">
        <v>333</v>
      </c>
      <c r="E786" s="123">
        <v>31202</v>
      </c>
      <c r="F786" s="123">
        <v>35</v>
      </c>
      <c r="G786" s="123">
        <v>23810031202</v>
      </c>
      <c r="H786" s="125" t="s">
        <v>343</v>
      </c>
      <c r="I786" s="123" t="s">
        <v>344</v>
      </c>
      <c r="J786" s="123" t="s">
        <v>2146</v>
      </c>
      <c r="K786" s="123">
        <v>36</v>
      </c>
      <c r="L786" s="126">
        <f t="shared" si="25"/>
        <v>1.0285714285714285</v>
      </c>
      <c r="M786" s="123" t="s">
        <v>2147</v>
      </c>
      <c r="N786" s="123">
        <v>27</v>
      </c>
      <c r="O786" s="123">
        <f t="shared" si="26"/>
        <v>8</v>
      </c>
      <c r="P786" s="127" t="s">
        <v>338</v>
      </c>
    </row>
    <row r="787" spans="1:16" s="123" customFormat="1" x14ac:dyDescent="0.25">
      <c r="A787" s="123">
        <v>2016</v>
      </c>
      <c r="B787" s="124">
        <v>60</v>
      </c>
      <c r="C787" s="123" t="s">
        <v>174</v>
      </c>
      <c r="D787" s="123" t="s">
        <v>333</v>
      </c>
      <c r="E787" s="123">
        <v>31202</v>
      </c>
      <c r="F787" s="123">
        <v>30</v>
      </c>
      <c r="G787" s="123">
        <v>23810031202</v>
      </c>
      <c r="H787" s="125" t="s">
        <v>343</v>
      </c>
      <c r="I787" s="123" t="s">
        <v>344</v>
      </c>
      <c r="J787" s="123" t="s">
        <v>2148</v>
      </c>
      <c r="K787" s="123">
        <v>32</v>
      </c>
      <c r="L787" s="126">
        <f t="shared" si="25"/>
        <v>1.0666666666666667</v>
      </c>
      <c r="M787" s="123" t="s">
        <v>2149</v>
      </c>
      <c r="N787" s="123">
        <v>26</v>
      </c>
      <c r="O787" s="123">
        <f t="shared" si="26"/>
        <v>4</v>
      </c>
      <c r="P787" s="127" t="s">
        <v>338</v>
      </c>
    </row>
    <row r="788" spans="1:16" s="123" customFormat="1" x14ac:dyDescent="0.25">
      <c r="A788" s="123">
        <v>2014</v>
      </c>
      <c r="B788" s="124">
        <v>60</v>
      </c>
      <c r="C788" s="123" t="s">
        <v>174</v>
      </c>
      <c r="D788" s="123" t="s">
        <v>333</v>
      </c>
      <c r="E788" s="123">
        <v>31206</v>
      </c>
      <c r="F788" s="123">
        <v>35</v>
      </c>
      <c r="G788" s="123">
        <v>23810031206</v>
      </c>
      <c r="H788" s="125" t="s">
        <v>924</v>
      </c>
      <c r="I788" s="123" t="s">
        <v>925</v>
      </c>
      <c r="J788" s="123" t="s">
        <v>2150</v>
      </c>
      <c r="K788" s="123">
        <v>7</v>
      </c>
      <c r="L788" s="126">
        <f t="shared" si="25"/>
        <v>0.2</v>
      </c>
      <c r="M788" s="123" t="s">
        <v>2151</v>
      </c>
      <c r="N788" s="123">
        <v>25</v>
      </c>
      <c r="O788" s="123">
        <f t="shared" si="26"/>
        <v>10</v>
      </c>
      <c r="P788" s="127" t="s">
        <v>338</v>
      </c>
    </row>
    <row r="789" spans="1:16" s="123" customFormat="1" x14ac:dyDescent="0.25">
      <c r="A789" s="123">
        <v>2015</v>
      </c>
      <c r="B789" s="124">
        <v>60</v>
      </c>
      <c r="C789" s="123" t="s">
        <v>174</v>
      </c>
      <c r="D789" s="123" t="s">
        <v>333</v>
      </c>
      <c r="E789" s="123">
        <v>31206</v>
      </c>
      <c r="F789" s="123">
        <v>35</v>
      </c>
      <c r="G789" s="123">
        <v>23810031206</v>
      </c>
      <c r="H789" s="125" t="s">
        <v>924</v>
      </c>
      <c r="I789" s="123" t="s">
        <v>925</v>
      </c>
      <c r="J789" s="123" t="s">
        <v>2152</v>
      </c>
      <c r="K789" s="123">
        <v>10</v>
      </c>
      <c r="L789" s="126">
        <f t="shared" si="25"/>
        <v>0.2857142857142857</v>
      </c>
      <c r="M789" s="123" t="s">
        <v>2153</v>
      </c>
      <c r="N789" s="123">
        <v>23</v>
      </c>
      <c r="O789" s="123">
        <f t="shared" si="26"/>
        <v>12</v>
      </c>
      <c r="P789" s="127" t="s">
        <v>338</v>
      </c>
    </row>
    <row r="790" spans="1:16" s="123" customFormat="1" x14ac:dyDescent="0.25">
      <c r="A790" s="123">
        <v>2016</v>
      </c>
      <c r="B790" s="124">
        <v>60</v>
      </c>
      <c r="C790" s="123" t="s">
        <v>174</v>
      </c>
      <c r="D790" s="123" t="s">
        <v>333</v>
      </c>
      <c r="E790" s="123">
        <v>31206</v>
      </c>
      <c r="F790" s="123">
        <v>23</v>
      </c>
      <c r="G790" s="123">
        <v>23810031206</v>
      </c>
      <c r="H790" s="125" t="s">
        <v>924</v>
      </c>
      <c r="I790" s="123" t="s">
        <v>925</v>
      </c>
      <c r="J790" s="123" t="s">
        <v>2154</v>
      </c>
      <c r="K790" s="123">
        <v>10</v>
      </c>
      <c r="L790" s="126">
        <f t="shared" si="25"/>
        <v>0.43478260869565216</v>
      </c>
      <c r="M790" s="123" t="s">
        <v>2155</v>
      </c>
      <c r="N790" s="123">
        <v>19</v>
      </c>
      <c r="O790" s="123">
        <f t="shared" si="26"/>
        <v>4</v>
      </c>
      <c r="P790" s="127" t="s">
        <v>338</v>
      </c>
    </row>
    <row r="791" spans="1:16" s="123" customFormat="1" x14ac:dyDescent="0.25">
      <c r="A791" s="123">
        <v>2014</v>
      </c>
      <c r="B791" s="124">
        <v>60</v>
      </c>
      <c r="C791" s="123" t="s">
        <v>174</v>
      </c>
      <c r="D791" s="123" t="s">
        <v>333</v>
      </c>
      <c r="E791" s="123">
        <v>32303</v>
      </c>
      <c r="F791" s="123">
        <v>15</v>
      </c>
      <c r="G791" s="123">
        <v>23810032303</v>
      </c>
      <c r="H791" s="125" t="s">
        <v>2156</v>
      </c>
      <c r="I791" s="123" t="s">
        <v>2157</v>
      </c>
      <c r="J791" s="123" t="s">
        <v>2158</v>
      </c>
      <c r="K791" s="123">
        <v>61</v>
      </c>
      <c r="L791" s="126">
        <f t="shared" si="25"/>
        <v>4.0666666666666664</v>
      </c>
      <c r="M791" s="123" t="s">
        <v>2159</v>
      </c>
      <c r="N791" s="123">
        <v>15</v>
      </c>
      <c r="O791" s="123">
        <f t="shared" si="26"/>
        <v>0</v>
      </c>
      <c r="P791" s="127" t="s">
        <v>338</v>
      </c>
    </row>
    <row r="792" spans="1:16" s="123" customFormat="1" x14ac:dyDescent="0.25">
      <c r="A792" s="123">
        <v>2015</v>
      </c>
      <c r="B792" s="124">
        <v>60</v>
      </c>
      <c r="C792" s="123" t="s">
        <v>174</v>
      </c>
      <c r="D792" s="123" t="s">
        <v>333</v>
      </c>
      <c r="E792" s="123">
        <v>32303</v>
      </c>
      <c r="F792" s="123">
        <v>15</v>
      </c>
      <c r="G792" s="123">
        <v>23810032303</v>
      </c>
      <c r="H792" s="125" t="s">
        <v>2156</v>
      </c>
      <c r="I792" s="123" t="s">
        <v>2157</v>
      </c>
      <c r="J792" s="123" t="s">
        <v>2160</v>
      </c>
      <c r="K792" s="123">
        <v>44</v>
      </c>
      <c r="L792" s="126">
        <f t="shared" si="25"/>
        <v>2.9333333333333331</v>
      </c>
      <c r="M792" s="123" t="s">
        <v>2161</v>
      </c>
      <c r="N792" s="123">
        <v>15</v>
      </c>
      <c r="O792" s="123">
        <f t="shared" si="26"/>
        <v>0</v>
      </c>
      <c r="P792" s="127" t="s">
        <v>338</v>
      </c>
    </row>
    <row r="793" spans="1:16" s="123" customFormat="1" x14ac:dyDescent="0.25">
      <c r="A793" s="123">
        <v>2016</v>
      </c>
      <c r="B793" s="124">
        <v>60</v>
      </c>
      <c r="C793" s="123" t="s">
        <v>174</v>
      </c>
      <c r="D793" s="123" t="s">
        <v>333</v>
      </c>
      <c r="E793" s="123">
        <v>32303</v>
      </c>
      <c r="F793" s="123">
        <v>15</v>
      </c>
      <c r="G793" s="123">
        <v>23810032303</v>
      </c>
      <c r="H793" s="125" t="s">
        <v>2156</v>
      </c>
      <c r="I793" s="123" t="s">
        <v>2157</v>
      </c>
      <c r="J793" s="123" t="s">
        <v>2162</v>
      </c>
      <c r="K793" s="123">
        <v>39</v>
      </c>
      <c r="L793" s="126">
        <f t="shared" si="25"/>
        <v>2.6</v>
      </c>
      <c r="M793" s="123" t="s">
        <v>2163</v>
      </c>
      <c r="N793" s="123">
        <v>15</v>
      </c>
      <c r="O793" s="123">
        <f t="shared" si="26"/>
        <v>0</v>
      </c>
      <c r="P793" s="127" t="s">
        <v>338</v>
      </c>
    </row>
    <row r="794" spans="1:16" s="123" customFormat="1" x14ac:dyDescent="0.25">
      <c r="A794" s="123">
        <v>2014</v>
      </c>
      <c r="B794" s="124">
        <v>60</v>
      </c>
      <c r="C794" s="123" t="s">
        <v>174</v>
      </c>
      <c r="D794" s="123" t="s">
        <v>401</v>
      </c>
      <c r="E794" s="123">
        <v>22129</v>
      </c>
      <c r="F794" s="123">
        <v>12</v>
      </c>
      <c r="G794" s="123">
        <v>23210022129</v>
      </c>
      <c r="H794" s="125" t="s">
        <v>402</v>
      </c>
      <c r="I794" s="123" t="s">
        <v>403</v>
      </c>
      <c r="J794" s="123" t="s">
        <v>2164</v>
      </c>
      <c r="K794" s="123">
        <v>23</v>
      </c>
      <c r="L794" s="126">
        <f t="shared" si="25"/>
        <v>1.9166666666666667</v>
      </c>
      <c r="M794" s="123" t="s">
        <v>2165</v>
      </c>
      <c r="N794" s="123">
        <v>13</v>
      </c>
      <c r="O794" s="123">
        <f t="shared" si="26"/>
        <v>-1</v>
      </c>
      <c r="P794" s="127" t="s">
        <v>338</v>
      </c>
    </row>
    <row r="795" spans="1:16" s="123" customFormat="1" x14ac:dyDescent="0.25">
      <c r="A795" s="123">
        <v>2015</v>
      </c>
      <c r="B795" s="124">
        <v>60</v>
      </c>
      <c r="C795" s="123" t="s">
        <v>174</v>
      </c>
      <c r="D795" s="123" t="s">
        <v>401</v>
      </c>
      <c r="E795" s="123">
        <v>22129</v>
      </c>
      <c r="F795" s="123">
        <v>12</v>
      </c>
      <c r="G795" s="123">
        <v>23210022129</v>
      </c>
      <c r="H795" s="125" t="s">
        <v>402</v>
      </c>
      <c r="I795" s="123" t="s">
        <v>403</v>
      </c>
      <c r="J795" s="123" t="s">
        <v>2166</v>
      </c>
      <c r="K795" s="123">
        <v>25</v>
      </c>
      <c r="L795" s="126">
        <f t="shared" si="25"/>
        <v>2.0833333333333335</v>
      </c>
      <c r="M795" s="123" t="s">
        <v>2167</v>
      </c>
      <c r="N795" s="123">
        <v>14</v>
      </c>
      <c r="O795" s="123">
        <f t="shared" si="26"/>
        <v>-2</v>
      </c>
      <c r="P795" s="127" t="s">
        <v>338</v>
      </c>
    </row>
    <row r="796" spans="1:16" s="123" customFormat="1" x14ac:dyDescent="0.25">
      <c r="A796" s="123">
        <v>2016</v>
      </c>
      <c r="B796" s="124">
        <v>60</v>
      </c>
      <c r="C796" s="123" t="s">
        <v>174</v>
      </c>
      <c r="D796" s="123" t="s">
        <v>401</v>
      </c>
      <c r="E796" s="123">
        <v>22129</v>
      </c>
      <c r="F796" s="123">
        <v>15</v>
      </c>
      <c r="G796" s="123">
        <v>23210022129</v>
      </c>
      <c r="H796" s="125" t="s">
        <v>402</v>
      </c>
      <c r="I796" s="123" t="s">
        <v>403</v>
      </c>
      <c r="J796" s="123" t="s">
        <v>2168</v>
      </c>
      <c r="K796" s="123">
        <v>30</v>
      </c>
      <c r="L796" s="126">
        <f t="shared" si="25"/>
        <v>2</v>
      </c>
      <c r="M796" s="123" t="s">
        <v>2169</v>
      </c>
      <c r="N796" s="123">
        <v>12</v>
      </c>
      <c r="O796" s="123">
        <f t="shared" si="26"/>
        <v>3</v>
      </c>
      <c r="P796" s="127" t="s">
        <v>338</v>
      </c>
    </row>
    <row r="797" spans="1:16" s="123" customFormat="1" x14ac:dyDescent="0.25">
      <c r="A797" s="123">
        <v>2014</v>
      </c>
      <c r="B797" s="124">
        <v>60</v>
      </c>
      <c r="C797" s="123" t="s">
        <v>174</v>
      </c>
      <c r="D797" s="123" t="s">
        <v>401</v>
      </c>
      <c r="E797" s="123">
        <v>22713</v>
      </c>
      <c r="F797" s="123">
        <v>15</v>
      </c>
      <c r="G797" s="123">
        <v>23210022713</v>
      </c>
      <c r="H797" s="125" t="s">
        <v>1470</v>
      </c>
      <c r="I797" s="123" t="s">
        <v>1471</v>
      </c>
      <c r="J797" s="123" t="s">
        <v>2170</v>
      </c>
      <c r="K797" s="123">
        <v>12</v>
      </c>
      <c r="L797" s="126">
        <f t="shared" si="25"/>
        <v>0.8</v>
      </c>
      <c r="M797" s="123" t="s">
        <v>2171</v>
      </c>
      <c r="N797" s="123">
        <v>15</v>
      </c>
      <c r="O797" s="123">
        <f t="shared" si="26"/>
        <v>0</v>
      </c>
      <c r="P797" s="127" t="s">
        <v>338</v>
      </c>
    </row>
    <row r="798" spans="1:16" s="123" customFormat="1" x14ac:dyDescent="0.25">
      <c r="A798" s="123">
        <v>2015</v>
      </c>
      <c r="B798" s="124">
        <v>60</v>
      </c>
      <c r="C798" s="123" t="s">
        <v>174</v>
      </c>
      <c r="D798" s="123" t="s">
        <v>401</v>
      </c>
      <c r="E798" s="123">
        <v>22713</v>
      </c>
      <c r="F798" s="123">
        <v>15</v>
      </c>
      <c r="G798" s="123">
        <v>23210022713</v>
      </c>
      <c r="H798" s="125" t="s">
        <v>1470</v>
      </c>
      <c r="I798" s="123" t="s">
        <v>1471</v>
      </c>
      <c r="J798" s="123" t="s">
        <v>2172</v>
      </c>
      <c r="K798" s="123">
        <v>12</v>
      </c>
      <c r="L798" s="126">
        <f t="shared" si="25"/>
        <v>0.8</v>
      </c>
      <c r="M798" s="123" t="s">
        <v>2173</v>
      </c>
      <c r="N798" s="123">
        <v>14</v>
      </c>
      <c r="O798" s="123">
        <f t="shared" si="26"/>
        <v>1</v>
      </c>
      <c r="P798" s="127" t="s">
        <v>338</v>
      </c>
    </row>
    <row r="799" spans="1:16" s="123" customFormat="1" x14ac:dyDescent="0.25">
      <c r="A799" s="123">
        <v>2016</v>
      </c>
      <c r="B799" s="124">
        <v>60</v>
      </c>
      <c r="C799" s="123" t="s">
        <v>174</v>
      </c>
      <c r="D799" s="123" t="s">
        <v>401</v>
      </c>
      <c r="E799" s="123">
        <v>22713</v>
      </c>
      <c r="F799" s="123">
        <v>15</v>
      </c>
      <c r="G799" s="123">
        <v>23210022713</v>
      </c>
      <c r="H799" s="125" t="s">
        <v>1470</v>
      </c>
      <c r="I799" s="123" t="s">
        <v>1471</v>
      </c>
      <c r="J799" s="123" t="s">
        <v>2174</v>
      </c>
      <c r="K799" s="123">
        <v>18</v>
      </c>
      <c r="L799" s="126">
        <f t="shared" si="25"/>
        <v>1.2</v>
      </c>
      <c r="M799" s="123" t="s">
        <v>2175</v>
      </c>
      <c r="N799" s="123">
        <v>13</v>
      </c>
      <c r="O799" s="123">
        <f t="shared" si="26"/>
        <v>2</v>
      </c>
      <c r="P799" s="127" t="s">
        <v>338</v>
      </c>
    </row>
    <row r="800" spans="1:16" s="123" customFormat="1" x14ac:dyDescent="0.25">
      <c r="A800" s="123">
        <v>2014</v>
      </c>
      <c r="B800" s="124">
        <v>60</v>
      </c>
      <c r="C800" s="123" t="s">
        <v>174</v>
      </c>
      <c r="D800" s="123" t="s">
        <v>401</v>
      </c>
      <c r="E800" s="123">
        <v>23117</v>
      </c>
      <c r="F800" s="123">
        <v>15</v>
      </c>
      <c r="G800" s="123">
        <v>23210023117</v>
      </c>
      <c r="H800" s="125" t="s">
        <v>2176</v>
      </c>
      <c r="I800" s="123" t="s">
        <v>2177</v>
      </c>
      <c r="J800" s="123" t="s">
        <v>2178</v>
      </c>
      <c r="K800" s="123">
        <v>7</v>
      </c>
      <c r="L800" s="126">
        <f t="shared" si="25"/>
        <v>0.46666666666666667</v>
      </c>
      <c r="M800" s="123" t="s">
        <v>2179</v>
      </c>
      <c r="N800" s="123">
        <v>13</v>
      </c>
      <c r="O800" s="123">
        <f t="shared" si="26"/>
        <v>2</v>
      </c>
      <c r="P800" s="127" t="s">
        <v>338</v>
      </c>
    </row>
    <row r="801" spans="1:16" s="123" customFormat="1" x14ac:dyDescent="0.25">
      <c r="A801" s="123">
        <v>2015</v>
      </c>
      <c r="B801" s="124">
        <v>60</v>
      </c>
      <c r="C801" s="123" t="s">
        <v>174</v>
      </c>
      <c r="D801" s="123" t="s">
        <v>401</v>
      </c>
      <c r="E801" s="123">
        <v>23117</v>
      </c>
      <c r="F801" s="123">
        <v>15</v>
      </c>
      <c r="G801" s="123">
        <v>23210023117</v>
      </c>
      <c r="H801" s="125" t="s">
        <v>2176</v>
      </c>
      <c r="I801" s="123" t="s">
        <v>2177</v>
      </c>
      <c r="J801" s="123" t="s">
        <v>2180</v>
      </c>
      <c r="K801" s="123">
        <v>6</v>
      </c>
      <c r="L801" s="126">
        <f t="shared" si="25"/>
        <v>0.4</v>
      </c>
      <c r="M801" s="123" t="s">
        <v>2181</v>
      </c>
      <c r="N801" s="123">
        <v>12</v>
      </c>
      <c r="O801" s="123">
        <f t="shared" si="26"/>
        <v>3</v>
      </c>
      <c r="P801" s="127" t="s">
        <v>338</v>
      </c>
    </row>
    <row r="802" spans="1:16" s="123" customFormat="1" x14ac:dyDescent="0.25">
      <c r="A802" s="123">
        <v>2016</v>
      </c>
      <c r="B802" s="124">
        <v>60</v>
      </c>
      <c r="C802" s="123" t="s">
        <v>174</v>
      </c>
      <c r="D802" s="123" t="s">
        <v>401</v>
      </c>
      <c r="E802" s="123">
        <v>23117</v>
      </c>
      <c r="F802" s="123">
        <v>15</v>
      </c>
      <c r="G802" s="123">
        <v>23210023117</v>
      </c>
      <c r="H802" s="125" t="s">
        <v>2176</v>
      </c>
      <c r="I802" s="123" t="s">
        <v>2177</v>
      </c>
      <c r="J802" s="123" t="s">
        <v>2182</v>
      </c>
      <c r="K802" s="123">
        <v>3</v>
      </c>
      <c r="L802" s="126">
        <f t="shared" si="25"/>
        <v>0.2</v>
      </c>
      <c r="M802" s="123" t="s">
        <v>2183</v>
      </c>
      <c r="N802" s="123">
        <v>10</v>
      </c>
      <c r="O802" s="123">
        <f t="shared" si="26"/>
        <v>5</v>
      </c>
      <c r="P802" s="127" t="s">
        <v>338</v>
      </c>
    </row>
    <row r="803" spans="1:16" s="123" customFormat="1" x14ac:dyDescent="0.25">
      <c r="A803" s="123">
        <v>2014</v>
      </c>
      <c r="B803" s="124">
        <v>60</v>
      </c>
      <c r="C803" s="123" t="s">
        <v>174</v>
      </c>
      <c r="D803" s="123" t="s">
        <v>401</v>
      </c>
      <c r="E803" s="123">
        <v>23317</v>
      </c>
      <c r="F803" s="123">
        <v>15</v>
      </c>
      <c r="G803" s="123">
        <v>23210023317</v>
      </c>
      <c r="H803" s="125" t="s">
        <v>845</v>
      </c>
      <c r="I803" s="123" t="s">
        <v>846</v>
      </c>
      <c r="J803" s="123" t="s">
        <v>2184</v>
      </c>
      <c r="K803" s="123">
        <v>26</v>
      </c>
      <c r="L803" s="126">
        <f t="shared" si="25"/>
        <v>1.7333333333333334</v>
      </c>
      <c r="M803" s="123" t="s">
        <v>2185</v>
      </c>
      <c r="N803" s="123">
        <v>15</v>
      </c>
      <c r="O803" s="123">
        <f t="shared" si="26"/>
        <v>0</v>
      </c>
      <c r="P803" s="127" t="s">
        <v>338</v>
      </c>
    </row>
    <row r="804" spans="1:16" s="123" customFormat="1" x14ac:dyDescent="0.25">
      <c r="A804" s="123">
        <v>2015</v>
      </c>
      <c r="B804" s="124">
        <v>60</v>
      </c>
      <c r="C804" s="123" t="s">
        <v>174</v>
      </c>
      <c r="D804" s="123" t="s">
        <v>401</v>
      </c>
      <c r="E804" s="123">
        <v>23317</v>
      </c>
      <c r="F804" s="123">
        <v>15</v>
      </c>
      <c r="G804" s="123">
        <v>23210023317</v>
      </c>
      <c r="H804" s="125" t="s">
        <v>845</v>
      </c>
      <c r="I804" s="123" t="s">
        <v>846</v>
      </c>
      <c r="J804" s="123" t="s">
        <v>2186</v>
      </c>
      <c r="K804" s="123">
        <v>25</v>
      </c>
      <c r="L804" s="126">
        <f t="shared" si="25"/>
        <v>1.6666666666666667</v>
      </c>
      <c r="M804" s="123" t="s">
        <v>2187</v>
      </c>
      <c r="N804" s="123">
        <v>15</v>
      </c>
      <c r="O804" s="123">
        <f t="shared" si="26"/>
        <v>0</v>
      </c>
      <c r="P804" s="127" t="s">
        <v>338</v>
      </c>
    </row>
    <row r="805" spans="1:16" s="123" customFormat="1" x14ac:dyDescent="0.25">
      <c r="A805" s="123">
        <v>2016</v>
      </c>
      <c r="B805" s="124">
        <v>60</v>
      </c>
      <c r="C805" s="123" t="s">
        <v>174</v>
      </c>
      <c r="D805" s="123" t="s">
        <v>401</v>
      </c>
      <c r="E805" s="123">
        <v>23317</v>
      </c>
      <c r="F805" s="123">
        <v>15</v>
      </c>
      <c r="G805" s="123">
        <v>23210023317</v>
      </c>
      <c r="H805" s="125" t="s">
        <v>845</v>
      </c>
      <c r="I805" s="123" t="s">
        <v>846</v>
      </c>
      <c r="J805" s="123" t="s">
        <v>2188</v>
      </c>
      <c r="K805" s="123">
        <v>19</v>
      </c>
      <c r="L805" s="126">
        <f t="shared" si="25"/>
        <v>1.2666666666666666</v>
      </c>
      <c r="M805" s="123" t="s">
        <v>2189</v>
      </c>
      <c r="N805" s="123">
        <v>7</v>
      </c>
      <c r="O805" s="123">
        <f t="shared" si="26"/>
        <v>8</v>
      </c>
      <c r="P805" s="127" t="s">
        <v>338</v>
      </c>
    </row>
    <row r="806" spans="1:16" s="123" customFormat="1" x14ac:dyDescent="0.25">
      <c r="A806" s="123">
        <v>2014</v>
      </c>
      <c r="B806" s="124">
        <v>60</v>
      </c>
      <c r="C806" s="123" t="s">
        <v>174</v>
      </c>
      <c r="D806" s="123" t="s">
        <v>401</v>
      </c>
      <c r="E806" s="123">
        <v>23319</v>
      </c>
      <c r="F806" s="123">
        <v>15</v>
      </c>
      <c r="G806" s="123">
        <v>23210023319</v>
      </c>
      <c r="H806" s="125" t="s">
        <v>853</v>
      </c>
      <c r="I806" s="123" t="s">
        <v>854</v>
      </c>
      <c r="J806" s="123" t="s">
        <v>2190</v>
      </c>
      <c r="K806" s="123">
        <v>14</v>
      </c>
      <c r="L806" s="126">
        <f t="shared" si="25"/>
        <v>0.93333333333333335</v>
      </c>
      <c r="M806" s="123" t="s">
        <v>2191</v>
      </c>
      <c r="N806" s="123">
        <v>15</v>
      </c>
      <c r="O806" s="123">
        <f t="shared" si="26"/>
        <v>0</v>
      </c>
      <c r="P806" s="127" t="s">
        <v>338</v>
      </c>
    </row>
    <row r="807" spans="1:16" s="123" customFormat="1" x14ac:dyDescent="0.25">
      <c r="A807" s="123">
        <v>2015</v>
      </c>
      <c r="B807" s="124">
        <v>60</v>
      </c>
      <c r="C807" s="123" t="s">
        <v>174</v>
      </c>
      <c r="D807" s="123" t="s">
        <v>401</v>
      </c>
      <c r="E807" s="123">
        <v>23319</v>
      </c>
      <c r="F807" s="123">
        <v>15</v>
      </c>
      <c r="G807" s="123">
        <v>23210023319</v>
      </c>
      <c r="H807" s="125" t="s">
        <v>853</v>
      </c>
      <c r="I807" s="123" t="s">
        <v>854</v>
      </c>
      <c r="J807" s="123" t="s">
        <v>2192</v>
      </c>
      <c r="K807" s="123">
        <v>12</v>
      </c>
      <c r="L807" s="126">
        <f t="shared" si="25"/>
        <v>0.8</v>
      </c>
      <c r="M807" s="123" t="s">
        <v>2193</v>
      </c>
      <c r="N807" s="123">
        <v>10</v>
      </c>
      <c r="O807" s="123">
        <f t="shared" si="26"/>
        <v>5</v>
      </c>
      <c r="P807" s="127" t="s">
        <v>338</v>
      </c>
    </row>
    <row r="808" spans="1:16" s="123" customFormat="1" x14ac:dyDescent="0.25">
      <c r="A808" s="123">
        <v>2016</v>
      </c>
      <c r="B808" s="124">
        <v>60</v>
      </c>
      <c r="C808" s="123" t="s">
        <v>174</v>
      </c>
      <c r="D808" s="123" t="s">
        <v>401</v>
      </c>
      <c r="E808" s="123">
        <v>23319</v>
      </c>
      <c r="F808" s="123">
        <v>15</v>
      </c>
      <c r="G808" s="123">
        <v>23210023319</v>
      </c>
      <c r="H808" s="125" t="s">
        <v>853</v>
      </c>
      <c r="I808" s="123" t="s">
        <v>854</v>
      </c>
      <c r="J808" s="123" t="s">
        <v>2194</v>
      </c>
      <c r="K808" s="123">
        <v>12</v>
      </c>
      <c r="L808" s="126">
        <f t="shared" si="25"/>
        <v>0.8</v>
      </c>
      <c r="M808" s="123" t="s">
        <v>2195</v>
      </c>
      <c r="N808" s="123">
        <v>11</v>
      </c>
      <c r="O808" s="123">
        <f t="shared" si="26"/>
        <v>4</v>
      </c>
      <c r="P808" s="127" t="s">
        <v>338</v>
      </c>
    </row>
    <row r="809" spans="1:16" s="123" customFormat="1" x14ac:dyDescent="0.25">
      <c r="A809" s="123">
        <v>2014</v>
      </c>
      <c r="B809" s="124">
        <v>60</v>
      </c>
      <c r="C809" s="123" t="s">
        <v>174</v>
      </c>
      <c r="D809" s="123" t="s">
        <v>401</v>
      </c>
      <c r="E809" s="123">
        <v>31214</v>
      </c>
      <c r="F809" s="123">
        <v>15</v>
      </c>
      <c r="G809" s="123">
        <v>23210031214</v>
      </c>
      <c r="H809" s="125" t="s">
        <v>1101</v>
      </c>
      <c r="I809" s="123" t="s">
        <v>1102</v>
      </c>
      <c r="J809" s="123" t="s">
        <v>2196</v>
      </c>
      <c r="K809" s="123">
        <v>9</v>
      </c>
      <c r="L809" s="126">
        <f t="shared" ref="L809:L872" si="27">K809/F809</f>
        <v>0.6</v>
      </c>
      <c r="M809" s="123" t="s">
        <v>2197</v>
      </c>
      <c r="N809" s="123">
        <v>16</v>
      </c>
      <c r="O809" s="123">
        <f t="shared" si="26"/>
        <v>-1</v>
      </c>
      <c r="P809" s="127" t="s">
        <v>338</v>
      </c>
    </row>
    <row r="810" spans="1:16" s="123" customFormat="1" x14ac:dyDescent="0.25">
      <c r="A810" s="123">
        <v>2015</v>
      </c>
      <c r="B810" s="124">
        <v>60</v>
      </c>
      <c r="C810" s="123" t="s">
        <v>174</v>
      </c>
      <c r="D810" s="123" t="s">
        <v>401</v>
      </c>
      <c r="E810" s="123">
        <v>31214</v>
      </c>
      <c r="F810" s="123">
        <v>15</v>
      </c>
      <c r="G810" s="123">
        <v>23210031214</v>
      </c>
      <c r="H810" s="125" t="s">
        <v>1101</v>
      </c>
      <c r="I810" s="123" t="s">
        <v>1102</v>
      </c>
      <c r="J810" s="123" t="s">
        <v>2198</v>
      </c>
      <c r="K810" s="123">
        <v>17</v>
      </c>
      <c r="L810" s="126">
        <f t="shared" si="27"/>
        <v>1.1333333333333333</v>
      </c>
      <c r="M810" s="123" t="s">
        <v>2199</v>
      </c>
      <c r="N810" s="123">
        <v>12</v>
      </c>
      <c r="O810" s="123">
        <f t="shared" si="26"/>
        <v>3</v>
      </c>
      <c r="P810" s="127" t="s">
        <v>338</v>
      </c>
    </row>
    <row r="811" spans="1:16" s="123" customFormat="1" x14ac:dyDescent="0.25">
      <c r="A811" s="123">
        <v>2016</v>
      </c>
      <c r="B811" s="124">
        <v>60</v>
      </c>
      <c r="C811" s="123" t="s">
        <v>174</v>
      </c>
      <c r="D811" s="123" t="s">
        <v>401</v>
      </c>
      <c r="E811" s="123">
        <v>31214</v>
      </c>
      <c r="F811" s="123">
        <v>15</v>
      </c>
      <c r="G811" s="123">
        <v>23210031214</v>
      </c>
      <c r="H811" s="125" t="s">
        <v>1101</v>
      </c>
      <c r="I811" s="123" t="s">
        <v>1102</v>
      </c>
      <c r="J811" s="123" t="s">
        <v>2200</v>
      </c>
      <c r="K811" s="123">
        <v>7</v>
      </c>
      <c r="L811" s="126">
        <f t="shared" si="27"/>
        <v>0.46666666666666667</v>
      </c>
      <c r="M811" s="123" t="s">
        <v>2201</v>
      </c>
      <c r="N811" s="123">
        <v>15</v>
      </c>
      <c r="O811" s="123">
        <f t="shared" si="26"/>
        <v>0</v>
      </c>
      <c r="P811" s="127" t="s">
        <v>338</v>
      </c>
    </row>
    <row r="812" spans="1:16" s="123" customFormat="1" x14ac:dyDescent="0.25">
      <c r="A812" s="123">
        <v>2014</v>
      </c>
      <c r="B812" s="124">
        <v>60</v>
      </c>
      <c r="C812" s="123" t="s">
        <v>174</v>
      </c>
      <c r="D812" s="123" t="s">
        <v>401</v>
      </c>
      <c r="E812" s="123">
        <v>32226</v>
      </c>
      <c r="F812" s="123">
        <v>15</v>
      </c>
      <c r="G812" s="123">
        <v>23210032226</v>
      </c>
      <c r="H812" s="125" t="s">
        <v>2202</v>
      </c>
      <c r="I812" s="123" t="s">
        <v>2203</v>
      </c>
      <c r="J812" s="123" t="s">
        <v>2204</v>
      </c>
      <c r="K812" s="123">
        <v>16</v>
      </c>
      <c r="L812" s="126">
        <f t="shared" si="27"/>
        <v>1.0666666666666667</v>
      </c>
      <c r="M812" s="123" t="s">
        <v>2205</v>
      </c>
      <c r="N812" s="123">
        <v>14</v>
      </c>
      <c r="O812" s="123">
        <f t="shared" si="26"/>
        <v>1</v>
      </c>
      <c r="P812" s="127" t="s">
        <v>338</v>
      </c>
    </row>
    <row r="813" spans="1:16" s="123" customFormat="1" x14ac:dyDescent="0.25">
      <c r="A813" s="123">
        <v>2015</v>
      </c>
      <c r="B813" s="124">
        <v>60</v>
      </c>
      <c r="C813" s="123" t="s">
        <v>174</v>
      </c>
      <c r="D813" s="123" t="s">
        <v>401</v>
      </c>
      <c r="E813" s="123">
        <v>32226</v>
      </c>
      <c r="F813" s="123">
        <v>15</v>
      </c>
      <c r="G813" s="123">
        <v>23210032226</v>
      </c>
      <c r="H813" s="125" t="s">
        <v>2202</v>
      </c>
      <c r="I813" s="123" t="s">
        <v>2203</v>
      </c>
      <c r="J813" s="123" t="s">
        <v>2206</v>
      </c>
      <c r="K813" s="123">
        <v>36</v>
      </c>
      <c r="L813" s="126">
        <f t="shared" si="27"/>
        <v>2.4</v>
      </c>
      <c r="M813" s="123" t="s">
        <v>2207</v>
      </c>
      <c r="N813" s="123">
        <v>14</v>
      </c>
      <c r="O813" s="123">
        <f t="shared" si="26"/>
        <v>1</v>
      </c>
      <c r="P813" s="127" t="s">
        <v>338</v>
      </c>
    </row>
    <row r="814" spans="1:16" s="123" customFormat="1" x14ac:dyDescent="0.25">
      <c r="A814" s="123">
        <v>2016</v>
      </c>
      <c r="B814" s="124">
        <v>60</v>
      </c>
      <c r="C814" s="123" t="s">
        <v>174</v>
      </c>
      <c r="D814" s="123" t="s">
        <v>401</v>
      </c>
      <c r="E814" s="123">
        <v>32226</v>
      </c>
      <c r="F814" s="123">
        <v>15</v>
      </c>
      <c r="G814" s="123">
        <v>23210032226</v>
      </c>
      <c r="H814" s="125" t="s">
        <v>2202</v>
      </c>
      <c r="I814" s="123" t="s">
        <v>2203</v>
      </c>
      <c r="J814" s="123" t="s">
        <v>2208</v>
      </c>
      <c r="K814" s="123">
        <v>23</v>
      </c>
      <c r="L814" s="126">
        <f t="shared" si="27"/>
        <v>1.5333333333333334</v>
      </c>
      <c r="M814" s="123" t="s">
        <v>2209</v>
      </c>
      <c r="N814" s="123">
        <v>14</v>
      </c>
      <c r="O814" s="123">
        <f t="shared" si="26"/>
        <v>1</v>
      </c>
      <c r="P814" s="127" t="s">
        <v>338</v>
      </c>
    </row>
    <row r="815" spans="1:16" s="123" customFormat="1" x14ac:dyDescent="0.25">
      <c r="A815" s="123">
        <v>2014</v>
      </c>
      <c r="B815" s="124">
        <v>60</v>
      </c>
      <c r="C815" s="123" t="s">
        <v>175</v>
      </c>
      <c r="D815" s="123" t="s">
        <v>333</v>
      </c>
      <c r="E815" s="123">
        <v>22303</v>
      </c>
      <c r="F815" s="123">
        <v>15</v>
      </c>
      <c r="G815" s="123">
        <v>23810022303</v>
      </c>
      <c r="H815" s="125" t="s">
        <v>2210</v>
      </c>
      <c r="I815" s="123" t="s">
        <v>1900</v>
      </c>
      <c r="J815" s="123" t="s">
        <v>2211</v>
      </c>
      <c r="K815" s="123">
        <v>8</v>
      </c>
      <c r="L815" s="126">
        <f t="shared" si="27"/>
        <v>0.53333333333333333</v>
      </c>
      <c r="M815" s="123" t="s">
        <v>2212</v>
      </c>
      <c r="N815" s="123">
        <v>11</v>
      </c>
      <c r="O815" s="123">
        <f t="shared" si="26"/>
        <v>4</v>
      </c>
      <c r="P815" s="127" t="s">
        <v>338</v>
      </c>
    </row>
    <row r="816" spans="1:16" s="123" customFormat="1" x14ac:dyDescent="0.25">
      <c r="A816" s="123">
        <v>2015</v>
      </c>
      <c r="B816" s="124">
        <v>60</v>
      </c>
      <c r="C816" s="123" t="s">
        <v>175</v>
      </c>
      <c r="D816" s="123" t="s">
        <v>333</v>
      </c>
      <c r="E816" s="123">
        <v>22303</v>
      </c>
      <c r="F816" s="123">
        <v>15</v>
      </c>
      <c r="G816" s="123">
        <v>23810022303</v>
      </c>
      <c r="H816" s="125" t="s">
        <v>2210</v>
      </c>
      <c r="I816" s="123" t="s">
        <v>1900</v>
      </c>
      <c r="J816" s="123" t="s">
        <v>2213</v>
      </c>
      <c r="K816" s="123">
        <v>10</v>
      </c>
      <c r="L816" s="126">
        <f t="shared" si="27"/>
        <v>0.66666666666666663</v>
      </c>
      <c r="M816" s="123" t="s">
        <v>2214</v>
      </c>
      <c r="N816" s="123">
        <v>11</v>
      </c>
      <c r="O816" s="123">
        <f t="shared" si="26"/>
        <v>4</v>
      </c>
      <c r="P816" s="127" t="s">
        <v>338</v>
      </c>
    </row>
    <row r="817" spans="1:16" s="123" customFormat="1" x14ac:dyDescent="0.25">
      <c r="A817" s="123">
        <v>2016</v>
      </c>
      <c r="B817" s="124">
        <v>60</v>
      </c>
      <c r="C817" s="123" t="s">
        <v>175</v>
      </c>
      <c r="D817" s="123" t="s">
        <v>333</v>
      </c>
      <c r="E817" s="123">
        <v>22303</v>
      </c>
      <c r="F817" s="123">
        <v>11</v>
      </c>
      <c r="G817" s="123">
        <v>23810022303</v>
      </c>
      <c r="H817" s="125" t="s">
        <v>2210</v>
      </c>
      <c r="I817" s="123" t="s">
        <v>1900</v>
      </c>
      <c r="J817" s="123" t="s">
        <v>2215</v>
      </c>
      <c r="K817" s="123">
        <v>17</v>
      </c>
      <c r="L817" s="126">
        <f t="shared" si="27"/>
        <v>1.5454545454545454</v>
      </c>
      <c r="M817" s="123" t="s">
        <v>2216</v>
      </c>
      <c r="N817" s="123">
        <v>11</v>
      </c>
      <c r="O817" s="123">
        <f t="shared" si="26"/>
        <v>0</v>
      </c>
      <c r="P817" s="127" t="s">
        <v>338</v>
      </c>
    </row>
    <row r="818" spans="1:16" s="123" customFormat="1" x14ac:dyDescent="0.25">
      <c r="A818" s="123">
        <v>2014</v>
      </c>
      <c r="B818" s="124">
        <v>60</v>
      </c>
      <c r="C818" s="123" t="s">
        <v>175</v>
      </c>
      <c r="D818" s="123" t="s">
        <v>333</v>
      </c>
      <c r="E818" s="123">
        <v>25007</v>
      </c>
      <c r="F818" s="123">
        <v>30</v>
      </c>
      <c r="G818" s="123">
        <v>23810025007</v>
      </c>
      <c r="H818" s="125" t="s">
        <v>580</v>
      </c>
      <c r="I818" s="123" t="s">
        <v>581</v>
      </c>
      <c r="J818" s="123" t="s">
        <v>2217</v>
      </c>
      <c r="K818" s="123">
        <v>23</v>
      </c>
      <c r="L818" s="126">
        <f t="shared" si="27"/>
        <v>0.76666666666666672</v>
      </c>
      <c r="M818" s="123" t="s">
        <v>2218</v>
      </c>
      <c r="N818" s="123">
        <v>27</v>
      </c>
      <c r="O818" s="123">
        <f t="shared" si="26"/>
        <v>3</v>
      </c>
      <c r="P818" s="127" t="s">
        <v>338</v>
      </c>
    </row>
    <row r="819" spans="1:16" s="123" customFormat="1" x14ac:dyDescent="0.25">
      <c r="A819" s="123">
        <v>2015</v>
      </c>
      <c r="B819" s="124">
        <v>60</v>
      </c>
      <c r="C819" s="123" t="s">
        <v>175</v>
      </c>
      <c r="D819" s="123" t="s">
        <v>333</v>
      </c>
      <c r="E819" s="123">
        <v>25007</v>
      </c>
      <c r="F819" s="123">
        <v>30</v>
      </c>
      <c r="G819" s="123">
        <v>23810025007</v>
      </c>
      <c r="H819" s="125" t="s">
        <v>580</v>
      </c>
      <c r="I819" s="123" t="s">
        <v>581</v>
      </c>
      <c r="J819" s="123" t="s">
        <v>2219</v>
      </c>
      <c r="K819" s="123">
        <v>23</v>
      </c>
      <c r="L819" s="126">
        <f t="shared" si="27"/>
        <v>0.76666666666666672</v>
      </c>
      <c r="M819" s="123" t="s">
        <v>2220</v>
      </c>
      <c r="N819" s="123">
        <v>28</v>
      </c>
      <c r="O819" s="123">
        <f t="shared" si="26"/>
        <v>2</v>
      </c>
      <c r="P819" s="127" t="s">
        <v>338</v>
      </c>
    </row>
    <row r="820" spans="1:16" s="123" customFormat="1" x14ac:dyDescent="0.25">
      <c r="A820" s="123">
        <v>2016</v>
      </c>
      <c r="B820" s="124">
        <v>60</v>
      </c>
      <c r="C820" s="123" t="s">
        <v>175</v>
      </c>
      <c r="D820" s="123" t="s">
        <v>333</v>
      </c>
      <c r="E820" s="123">
        <v>25007</v>
      </c>
      <c r="F820" s="123">
        <v>26</v>
      </c>
      <c r="G820" s="123">
        <v>23810025007</v>
      </c>
      <c r="H820" s="125" t="s">
        <v>580</v>
      </c>
      <c r="I820" s="123" t="s">
        <v>581</v>
      </c>
      <c r="J820" s="123" t="s">
        <v>2221</v>
      </c>
      <c r="K820" s="123">
        <v>16</v>
      </c>
      <c r="L820" s="126">
        <f t="shared" si="27"/>
        <v>0.61538461538461542</v>
      </c>
      <c r="M820" s="123" t="s">
        <v>2222</v>
      </c>
      <c r="N820" s="123">
        <v>22</v>
      </c>
      <c r="O820" s="123">
        <f t="shared" si="26"/>
        <v>4</v>
      </c>
      <c r="P820" s="127" t="s">
        <v>338</v>
      </c>
    </row>
    <row r="821" spans="1:16" s="123" customFormat="1" x14ac:dyDescent="0.25">
      <c r="A821" s="123">
        <v>2014</v>
      </c>
      <c r="B821" s="124">
        <v>60</v>
      </c>
      <c r="C821" s="123" t="s">
        <v>175</v>
      </c>
      <c r="D821" s="123" t="s">
        <v>333</v>
      </c>
      <c r="E821" s="123">
        <v>25106</v>
      </c>
      <c r="F821" s="123">
        <v>7</v>
      </c>
      <c r="G821" s="123">
        <v>23810025106</v>
      </c>
      <c r="H821" s="125" t="s">
        <v>588</v>
      </c>
      <c r="I821" s="123" t="s">
        <v>589</v>
      </c>
      <c r="J821" s="123" t="s">
        <v>2223</v>
      </c>
      <c r="K821" s="123">
        <v>5</v>
      </c>
      <c r="L821" s="126">
        <f t="shared" si="27"/>
        <v>0.7142857142857143</v>
      </c>
      <c r="M821" s="123" t="s">
        <v>2224</v>
      </c>
      <c r="N821" s="123">
        <v>6</v>
      </c>
      <c r="O821" s="123">
        <f t="shared" si="26"/>
        <v>1</v>
      </c>
      <c r="P821" s="127" t="s">
        <v>338</v>
      </c>
    </row>
    <row r="822" spans="1:16" s="123" customFormat="1" x14ac:dyDescent="0.25">
      <c r="A822" s="123">
        <v>2015</v>
      </c>
      <c r="B822" s="124">
        <v>60</v>
      </c>
      <c r="C822" s="123" t="s">
        <v>175</v>
      </c>
      <c r="D822" s="123" t="s">
        <v>333</v>
      </c>
      <c r="E822" s="123">
        <v>25106</v>
      </c>
      <c r="F822" s="123">
        <v>7</v>
      </c>
      <c r="G822" s="123">
        <v>23810025106</v>
      </c>
      <c r="H822" s="125" t="s">
        <v>588</v>
      </c>
      <c r="I822" s="123" t="s">
        <v>589</v>
      </c>
      <c r="J822" s="123" t="s">
        <v>2225</v>
      </c>
      <c r="K822" s="123">
        <v>3</v>
      </c>
      <c r="L822" s="126">
        <f t="shared" si="27"/>
        <v>0.42857142857142855</v>
      </c>
      <c r="M822" s="123" t="s">
        <v>2226</v>
      </c>
      <c r="N822" s="123">
        <v>5</v>
      </c>
      <c r="O822" s="123">
        <f t="shared" si="26"/>
        <v>2</v>
      </c>
      <c r="P822" s="127" t="s">
        <v>338</v>
      </c>
    </row>
    <row r="823" spans="1:16" s="123" customFormat="1" x14ac:dyDescent="0.25">
      <c r="A823" s="123">
        <v>2016</v>
      </c>
      <c r="B823" s="124">
        <v>60</v>
      </c>
      <c r="C823" s="123" t="s">
        <v>175</v>
      </c>
      <c r="D823" s="123" t="s">
        <v>333</v>
      </c>
      <c r="E823" s="123">
        <v>25106</v>
      </c>
      <c r="F823" s="123">
        <v>5</v>
      </c>
      <c r="G823" s="123">
        <v>23810025106</v>
      </c>
      <c r="H823" s="125" t="s">
        <v>588</v>
      </c>
      <c r="I823" s="123" t="s">
        <v>589</v>
      </c>
      <c r="J823" s="123" t="s">
        <v>2227</v>
      </c>
      <c r="K823" s="123">
        <v>3</v>
      </c>
      <c r="L823" s="126">
        <f t="shared" si="27"/>
        <v>0.6</v>
      </c>
      <c r="M823" s="123" t="s">
        <v>2228</v>
      </c>
      <c r="N823" s="123">
        <v>5</v>
      </c>
      <c r="O823" s="123">
        <f t="shared" si="26"/>
        <v>0</v>
      </c>
      <c r="P823" s="127" t="s">
        <v>338</v>
      </c>
    </row>
    <row r="824" spans="1:16" s="123" customFormat="1" x14ac:dyDescent="0.25">
      <c r="A824" s="123">
        <v>2014</v>
      </c>
      <c r="B824" s="124">
        <v>60</v>
      </c>
      <c r="C824" s="123" t="s">
        <v>175</v>
      </c>
      <c r="D824" s="123" t="s">
        <v>333</v>
      </c>
      <c r="E824" s="123">
        <v>25107</v>
      </c>
      <c r="F824" s="123">
        <v>8</v>
      </c>
      <c r="G824" s="123">
        <v>23810025107</v>
      </c>
      <c r="H824" s="125" t="s">
        <v>2229</v>
      </c>
      <c r="I824" s="123" t="s">
        <v>2230</v>
      </c>
      <c r="J824" s="123" t="s">
        <v>2231</v>
      </c>
      <c r="K824" s="123">
        <v>3</v>
      </c>
      <c r="L824" s="126">
        <f t="shared" si="27"/>
        <v>0.375</v>
      </c>
      <c r="M824" s="123" t="s">
        <v>2232</v>
      </c>
      <c r="N824" s="123">
        <v>6</v>
      </c>
      <c r="O824" s="123">
        <f t="shared" si="26"/>
        <v>2</v>
      </c>
      <c r="P824" s="127" t="s">
        <v>338</v>
      </c>
    </row>
    <row r="825" spans="1:16" s="123" customFormat="1" x14ac:dyDescent="0.25">
      <c r="A825" s="123">
        <v>2015</v>
      </c>
      <c r="B825" s="124">
        <v>60</v>
      </c>
      <c r="C825" s="123" t="s">
        <v>175</v>
      </c>
      <c r="D825" s="123" t="s">
        <v>333</v>
      </c>
      <c r="E825" s="123">
        <v>25107</v>
      </c>
      <c r="F825" s="123">
        <v>8</v>
      </c>
      <c r="G825" s="123">
        <v>23810025107</v>
      </c>
      <c r="H825" s="125" t="s">
        <v>2229</v>
      </c>
      <c r="I825" s="123" t="s">
        <v>2230</v>
      </c>
      <c r="J825" s="123" t="s">
        <v>2233</v>
      </c>
      <c r="K825" s="123">
        <v>1</v>
      </c>
      <c r="L825" s="126">
        <f t="shared" si="27"/>
        <v>0.125</v>
      </c>
      <c r="M825" s="123" t="s">
        <v>2234</v>
      </c>
      <c r="N825" s="123">
        <v>4</v>
      </c>
      <c r="O825" s="123">
        <f t="shared" si="26"/>
        <v>4</v>
      </c>
      <c r="P825" s="127" t="s">
        <v>338</v>
      </c>
    </row>
    <row r="826" spans="1:16" s="123" customFormat="1" x14ac:dyDescent="0.25">
      <c r="A826" s="123">
        <v>2016</v>
      </c>
      <c r="B826" s="124">
        <v>60</v>
      </c>
      <c r="C826" s="123" t="s">
        <v>175</v>
      </c>
      <c r="D826" s="123" t="s">
        <v>333</v>
      </c>
      <c r="E826" s="123">
        <v>25107</v>
      </c>
      <c r="F826" s="123">
        <v>3</v>
      </c>
      <c r="G826" s="123">
        <v>23810025107</v>
      </c>
      <c r="H826" s="125" t="s">
        <v>2229</v>
      </c>
      <c r="I826" s="123" t="s">
        <v>2230</v>
      </c>
      <c r="J826" s="123" t="s">
        <v>2235</v>
      </c>
      <c r="K826" s="123">
        <v>2</v>
      </c>
      <c r="L826" s="126">
        <f t="shared" si="27"/>
        <v>0.66666666666666663</v>
      </c>
      <c r="M826" s="123" t="s">
        <v>2236</v>
      </c>
      <c r="N826" s="123">
        <v>3</v>
      </c>
      <c r="O826" s="123">
        <f t="shared" si="26"/>
        <v>0</v>
      </c>
      <c r="P826" s="127" t="s">
        <v>338</v>
      </c>
    </row>
    <row r="827" spans="1:16" s="123" customFormat="1" x14ac:dyDescent="0.25">
      <c r="A827" s="123">
        <v>2014</v>
      </c>
      <c r="B827" s="124">
        <v>60</v>
      </c>
      <c r="C827" s="123" t="s">
        <v>175</v>
      </c>
      <c r="D827" s="123" t="s">
        <v>333</v>
      </c>
      <c r="E827" s="123">
        <v>25108</v>
      </c>
      <c r="F827" s="123">
        <v>15</v>
      </c>
      <c r="G827" s="123">
        <v>23810025108</v>
      </c>
      <c r="H827" s="125" t="s">
        <v>1169</v>
      </c>
      <c r="I827" s="123" t="s">
        <v>1170</v>
      </c>
      <c r="J827" s="123" t="s">
        <v>2237</v>
      </c>
      <c r="K827" s="123">
        <v>7</v>
      </c>
      <c r="L827" s="126">
        <f t="shared" si="27"/>
        <v>0.46666666666666667</v>
      </c>
      <c r="M827" s="123" t="s">
        <v>2238</v>
      </c>
      <c r="N827" s="123">
        <v>11</v>
      </c>
      <c r="O827" s="123">
        <f t="shared" si="26"/>
        <v>4</v>
      </c>
      <c r="P827" s="127" t="s">
        <v>338</v>
      </c>
    </row>
    <row r="828" spans="1:16" s="123" customFormat="1" x14ac:dyDescent="0.25">
      <c r="A828" s="123">
        <v>2015</v>
      </c>
      <c r="B828" s="124">
        <v>60</v>
      </c>
      <c r="C828" s="123" t="s">
        <v>175</v>
      </c>
      <c r="D828" s="123" t="s">
        <v>333</v>
      </c>
      <c r="E828" s="123">
        <v>25108</v>
      </c>
      <c r="F828" s="123">
        <v>15</v>
      </c>
      <c r="G828" s="123">
        <v>23810025108</v>
      </c>
      <c r="H828" s="125" t="s">
        <v>1169</v>
      </c>
      <c r="I828" s="123" t="s">
        <v>1170</v>
      </c>
      <c r="J828" s="123" t="s">
        <v>2239</v>
      </c>
      <c r="K828" s="123">
        <v>16</v>
      </c>
      <c r="L828" s="126">
        <f t="shared" si="27"/>
        <v>1.0666666666666667</v>
      </c>
      <c r="M828" s="123" t="s">
        <v>2240</v>
      </c>
      <c r="N828" s="123">
        <v>14</v>
      </c>
      <c r="O828" s="123">
        <f t="shared" si="26"/>
        <v>1</v>
      </c>
      <c r="P828" s="127" t="s">
        <v>338</v>
      </c>
    </row>
    <row r="829" spans="1:16" s="123" customFormat="1" x14ac:dyDescent="0.25">
      <c r="A829" s="123">
        <v>2016</v>
      </c>
      <c r="B829" s="124">
        <v>60</v>
      </c>
      <c r="C829" s="123" t="s">
        <v>175</v>
      </c>
      <c r="D829" s="123" t="s">
        <v>333</v>
      </c>
      <c r="E829" s="123">
        <v>25108</v>
      </c>
      <c r="F829" s="123">
        <v>13</v>
      </c>
      <c r="G829" s="123">
        <v>23810025108</v>
      </c>
      <c r="H829" s="125" t="s">
        <v>1169</v>
      </c>
      <c r="I829" s="123" t="s">
        <v>1170</v>
      </c>
      <c r="J829" s="123" t="s">
        <v>2241</v>
      </c>
      <c r="K829" s="123">
        <v>10</v>
      </c>
      <c r="L829" s="126">
        <f t="shared" si="27"/>
        <v>0.76923076923076927</v>
      </c>
      <c r="M829" s="123" t="s">
        <v>2242</v>
      </c>
      <c r="N829" s="123">
        <v>10</v>
      </c>
      <c r="O829" s="123">
        <f t="shared" si="26"/>
        <v>3</v>
      </c>
      <c r="P829" s="127" t="s">
        <v>338</v>
      </c>
    </row>
    <row r="830" spans="1:16" s="123" customFormat="1" x14ac:dyDescent="0.25">
      <c r="A830" s="123">
        <v>2014</v>
      </c>
      <c r="B830" s="124">
        <v>60</v>
      </c>
      <c r="C830" s="123" t="s">
        <v>175</v>
      </c>
      <c r="D830" s="123" t="s">
        <v>333</v>
      </c>
      <c r="E830" s="123">
        <v>25510</v>
      </c>
      <c r="F830" s="123">
        <v>45</v>
      </c>
      <c r="G830" s="123">
        <v>23810025510</v>
      </c>
      <c r="H830" s="125" t="s">
        <v>596</v>
      </c>
      <c r="I830" s="123" t="s">
        <v>597</v>
      </c>
      <c r="J830" s="123" t="s">
        <v>2243</v>
      </c>
      <c r="K830" s="123">
        <v>64</v>
      </c>
      <c r="L830" s="126">
        <f t="shared" si="27"/>
        <v>1.4222222222222223</v>
      </c>
      <c r="M830" s="123" t="s">
        <v>2244</v>
      </c>
      <c r="N830" s="123" t="s">
        <v>369</v>
      </c>
      <c r="O830" s="123" t="str">
        <f t="shared" si="26"/>
        <v>-</v>
      </c>
      <c r="P830" s="127" t="s">
        <v>338</v>
      </c>
    </row>
    <row r="831" spans="1:16" s="123" customFormat="1" x14ac:dyDescent="0.25">
      <c r="A831" s="123">
        <v>2015</v>
      </c>
      <c r="B831" s="124">
        <v>60</v>
      </c>
      <c r="C831" s="123" t="s">
        <v>175</v>
      </c>
      <c r="D831" s="123" t="s">
        <v>333</v>
      </c>
      <c r="E831" s="123">
        <v>25510</v>
      </c>
      <c r="F831" s="123">
        <v>45</v>
      </c>
      <c r="G831" s="123">
        <v>23810025510</v>
      </c>
      <c r="H831" s="125" t="s">
        <v>596</v>
      </c>
      <c r="I831" s="123" t="s">
        <v>597</v>
      </c>
      <c r="J831" s="123" t="s">
        <v>2245</v>
      </c>
      <c r="K831" s="123">
        <v>34</v>
      </c>
      <c r="L831" s="126">
        <f t="shared" si="27"/>
        <v>0.75555555555555554</v>
      </c>
      <c r="M831" s="123" t="s">
        <v>2246</v>
      </c>
      <c r="N831" s="123" t="s">
        <v>369</v>
      </c>
      <c r="O831" s="123" t="str">
        <f t="shared" si="26"/>
        <v>-</v>
      </c>
      <c r="P831" s="127" t="s">
        <v>338</v>
      </c>
    </row>
    <row r="832" spans="1:16" s="123" customFormat="1" x14ac:dyDescent="0.25">
      <c r="A832" s="123">
        <v>2016</v>
      </c>
      <c r="B832" s="124">
        <v>60</v>
      </c>
      <c r="C832" s="123" t="s">
        <v>175</v>
      </c>
      <c r="D832" s="123" t="s">
        <v>333</v>
      </c>
      <c r="E832" s="123">
        <v>25510</v>
      </c>
      <c r="F832" s="123">
        <v>45</v>
      </c>
      <c r="G832" s="123">
        <v>23810025510</v>
      </c>
      <c r="H832" s="125" t="s">
        <v>596</v>
      </c>
      <c r="I832" s="123" t="s">
        <v>597</v>
      </c>
      <c r="J832" s="123" t="s">
        <v>2247</v>
      </c>
      <c r="K832" s="123">
        <v>54</v>
      </c>
      <c r="L832" s="126">
        <f t="shared" si="27"/>
        <v>1.2</v>
      </c>
      <c r="M832" s="123" t="s">
        <v>2248</v>
      </c>
      <c r="N832" s="123">
        <v>45</v>
      </c>
      <c r="O832" s="123">
        <f t="shared" si="26"/>
        <v>0</v>
      </c>
      <c r="P832" s="127" t="s">
        <v>338</v>
      </c>
    </row>
    <row r="833" spans="1:16" s="123" customFormat="1" x14ac:dyDescent="0.25">
      <c r="A833" s="123">
        <v>2014</v>
      </c>
      <c r="B833" s="124">
        <v>60</v>
      </c>
      <c r="C833" s="123" t="s">
        <v>176</v>
      </c>
      <c r="D833" s="123" t="s">
        <v>333</v>
      </c>
      <c r="E833" s="123">
        <v>24203</v>
      </c>
      <c r="F833" s="123">
        <v>30</v>
      </c>
      <c r="G833" s="123">
        <v>23810024203</v>
      </c>
      <c r="H833" s="125" t="s">
        <v>904</v>
      </c>
      <c r="I833" s="123" t="s">
        <v>905</v>
      </c>
      <c r="J833" s="123" t="s">
        <v>2249</v>
      </c>
      <c r="K833" s="123">
        <v>20</v>
      </c>
      <c r="L833" s="126">
        <f t="shared" si="27"/>
        <v>0.66666666666666663</v>
      </c>
      <c r="M833" s="123" t="s">
        <v>2250</v>
      </c>
      <c r="N833" s="123">
        <v>27</v>
      </c>
      <c r="O833" s="123">
        <f t="shared" si="26"/>
        <v>3</v>
      </c>
      <c r="P833" s="127" t="s">
        <v>338</v>
      </c>
    </row>
    <row r="834" spans="1:16" s="123" customFormat="1" x14ac:dyDescent="0.25">
      <c r="A834" s="123">
        <v>2015</v>
      </c>
      <c r="B834" s="124">
        <v>60</v>
      </c>
      <c r="C834" s="123" t="s">
        <v>176</v>
      </c>
      <c r="D834" s="123" t="s">
        <v>333</v>
      </c>
      <c r="E834" s="123">
        <v>24203</v>
      </c>
      <c r="F834" s="123">
        <v>30</v>
      </c>
      <c r="G834" s="123">
        <v>23810024203</v>
      </c>
      <c r="H834" s="125" t="s">
        <v>904</v>
      </c>
      <c r="I834" s="123" t="s">
        <v>905</v>
      </c>
      <c r="J834" s="123" t="s">
        <v>2251</v>
      </c>
      <c r="K834" s="123">
        <v>34</v>
      </c>
      <c r="L834" s="126">
        <f t="shared" si="27"/>
        <v>1.1333333333333333</v>
      </c>
      <c r="M834" s="123" t="s">
        <v>2252</v>
      </c>
      <c r="N834" s="123">
        <v>32</v>
      </c>
      <c r="O834" s="123">
        <f t="shared" si="26"/>
        <v>-2</v>
      </c>
      <c r="P834" s="127" t="s">
        <v>338</v>
      </c>
    </row>
    <row r="835" spans="1:16" s="123" customFormat="1" x14ac:dyDescent="0.25">
      <c r="A835" s="123">
        <v>2016</v>
      </c>
      <c r="B835" s="124">
        <v>60</v>
      </c>
      <c r="C835" s="123" t="s">
        <v>176</v>
      </c>
      <c r="D835" s="123" t="s">
        <v>333</v>
      </c>
      <c r="E835" s="123">
        <v>24203</v>
      </c>
      <c r="F835" s="123">
        <v>30</v>
      </c>
      <c r="G835" s="123">
        <v>23810024203</v>
      </c>
      <c r="H835" s="125" t="s">
        <v>904</v>
      </c>
      <c r="I835" s="123" t="s">
        <v>905</v>
      </c>
      <c r="J835" s="123" t="s">
        <v>2253</v>
      </c>
      <c r="K835" s="123">
        <v>15</v>
      </c>
      <c r="L835" s="126">
        <f t="shared" si="27"/>
        <v>0.5</v>
      </c>
      <c r="M835" s="123" t="s">
        <v>2254</v>
      </c>
      <c r="N835" s="123">
        <v>28</v>
      </c>
      <c r="O835" s="123">
        <f t="shared" ref="O835:O898" si="28">IFERROR(F835-N835,"-")</f>
        <v>2</v>
      </c>
      <c r="P835" s="127" t="s">
        <v>338</v>
      </c>
    </row>
    <row r="836" spans="1:16" s="123" customFormat="1" x14ac:dyDescent="0.25">
      <c r="A836" s="123">
        <v>2014</v>
      </c>
      <c r="B836" s="124">
        <v>60</v>
      </c>
      <c r="C836" s="123" t="s">
        <v>176</v>
      </c>
      <c r="D836" s="123" t="s">
        <v>333</v>
      </c>
      <c r="E836" s="123">
        <v>33005</v>
      </c>
      <c r="F836" s="123">
        <v>45</v>
      </c>
      <c r="G836" s="123">
        <v>23810033005</v>
      </c>
      <c r="H836" s="125" t="s">
        <v>365</v>
      </c>
      <c r="I836" s="123" t="s">
        <v>366</v>
      </c>
      <c r="J836" s="123" t="s">
        <v>2255</v>
      </c>
      <c r="K836" s="123">
        <v>80</v>
      </c>
      <c r="L836" s="126">
        <f t="shared" si="27"/>
        <v>1.7777777777777777</v>
      </c>
      <c r="M836" s="123" t="s">
        <v>2256</v>
      </c>
      <c r="N836" s="123" t="s">
        <v>369</v>
      </c>
      <c r="O836" s="123" t="str">
        <f t="shared" si="28"/>
        <v>-</v>
      </c>
      <c r="P836" s="127" t="s">
        <v>338</v>
      </c>
    </row>
    <row r="837" spans="1:16" s="123" customFormat="1" x14ac:dyDescent="0.25">
      <c r="A837" s="123">
        <v>2015</v>
      </c>
      <c r="B837" s="124">
        <v>60</v>
      </c>
      <c r="C837" s="123" t="s">
        <v>176</v>
      </c>
      <c r="D837" s="123" t="s">
        <v>333</v>
      </c>
      <c r="E837" s="123">
        <v>33005</v>
      </c>
      <c r="F837" s="123">
        <v>45</v>
      </c>
      <c r="G837" s="123">
        <v>23810033005</v>
      </c>
      <c r="H837" s="125" t="s">
        <v>365</v>
      </c>
      <c r="I837" s="123" t="s">
        <v>366</v>
      </c>
      <c r="J837" s="123" t="s">
        <v>2257</v>
      </c>
      <c r="K837" s="123">
        <v>61</v>
      </c>
      <c r="L837" s="126">
        <f t="shared" si="27"/>
        <v>1.3555555555555556</v>
      </c>
      <c r="M837" s="123" t="s">
        <v>2258</v>
      </c>
      <c r="N837" s="123" t="s">
        <v>369</v>
      </c>
      <c r="O837" s="123" t="str">
        <f t="shared" si="28"/>
        <v>-</v>
      </c>
      <c r="P837" s="127" t="s">
        <v>338</v>
      </c>
    </row>
    <row r="838" spans="1:16" s="123" customFormat="1" x14ac:dyDescent="0.25">
      <c r="A838" s="123">
        <v>2016</v>
      </c>
      <c r="B838" s="124">
        <v>60</v>
      </c>
      <c r="C838" s="123" t="s">
        <v>176</v>
      </c>
      <c r="D838" s="123" t="s">
        <v>333</v>
      </c>
      <c r="E838" s="123">
        <v>33005</v>
      </c>
      <c r="F838" s="123">
        <v>45</v>
      </c>
      <c r="G838" s="123">
        <v>23810033005</v>
      </c>
      <c r="H838" s="125" t="s">
        <v>365</v>
      </c>
      <c r="I838" s="123" t="s">
        <v>366</v>
      </c>
      <c r="J838" s="123" t="s">
        <v>2259</v>
      </c>
      <c r="K838" s="123">
        <v>94</v>
      </c>
      <c r="L838" s="126">
        <f t="shared" si="27"/>
        <v>2.088888888888889</v>
      </c>
      <c r="M838" s="123" t="s">
        <v>2260</v>
      </c>
      <c r="N838" s="123">
        <v>44</v>
      </c>
      <c r="O838" s="123">
        <f t="shared" si="28"/>
        <v>1</v>
      </c>
      <c r="P838" s="127" t="s">
        <v>338</v>
      </c>
    </row>
    <row r="839" spans="1:16" s="123" customFormat="1" x14ac:dyDescent="0.25">
      <c r="A839" s="123">
        <v>2014</v>
      </c>
      <c r="B839" s="124">
        <v>60</v>
      </c>
      <c r="C839" s="123" t="s">
        <v>176</v>
      </c>
      <c r="D839" s="123" t="s">
        <v>401</v>
      </c>
      <c r="E839" s="123">
        <v>33202</v>
      </c>
      <c r="F839" s="123">
        <v>15</v>
      </c>
      <c r="G839" s="123">
        <v>23210033202</v>
      </c>
      <c r="H839" s="125" t="s">
        <v>410</v>
      </c>
      <c r="I839" s="123" t="s">
        <v>411</v>
      </c>
      <c r="J839" s="123" t="s">
        <v>2261</v>
      </c>
      <c r="K839" s="123">
        <v>45</v>
      </c>
      <c r="L839" s="126">
        <f t="shared" si="27"/>
        <v>3</v>
      </c>
      <c r="M839" s="123" t="s">
        <v>2262</v>
      </c>
      <c r="N839" s="123">
        <v>16</v>
      </c>
      <c r="O839" s="123">
        <f t="shared" si="28"/>
        <v>-1</v>
      </c>
      <c r="P839" s="127" t="s">
        <v>338</v>
      </c>
    </row>
    <row r="840" spans="1:16" s="123" customFormat="1" x14ac:dyDescent="0.25">
      <c r="A840" s="123">
        <v>2015</v>
      </c>
      <c r="B840" s="124">
        <v>60</v>
      </c>
      <c r="C840" s="123" t="s">
        <v>176</v>
      </c>
      <c r="D840" s="123" t="s">
        <v>401</v>
      </c>
      <c r="E840" s="123">
        <v>33202</v>
      </c>
      <c r="F840" s="123">
        <v>15</v>
      </c>
      <c r="G840" s="123">
        <v>23210033202</v>
      </c>
      <c r="H840" s="125" t="s">
        <v>410</v>
      </c>
      <c r="I840" s="123" t="s">
        <v>411</v>
      </c>
      <c r="J840" s="123" t="s">
        <v>2263</v>
      </c>
      <c r="K840" s="123">
        <v>39</v>
      </c>
      <c r="L840" s="126">
        <f t="shared" si="27"/>
        <v>2.6</v>
      </c>
      <c r="M840" s="123" t="s">
        <v>2264</v>
      </c>
      <c r="N840" s="123">
        <v>14</v>
      </c>
      <c r="O840" s="123">
        <f t="shared" si="28"/>
        <v>1</v>
      </c>
      <c r="P840" s="127" t="s">
        <v>338</v>
      </c>
    </row>
    <row r="841" spans="1:16" s="123" customFormat="1" x14ac:dyDescent="0.25">
      <c r="A841" s="123">
        <v>2016</v>
      </c>
      <c r="B841" s="124">
        <v>60</v>
      </c>
      <c r="C841" s="123" t="s">
        <v>176</v>
      </c>
      <c r="D841" s="123" t="s">
        <v>401</v>
      </c>
      <c r="E841" s="123">
        <v>33202</v>
      </c>
      <c r="F841" s="123">
        <v>15</v>
      </c>
      <c r="G841" s="123">
        <v>23210033202</v>
      </c>
      <c r="H841" s="125" t="s">
        <v>410</v>
      </c>
      <c r="I841" s="123" t="s">
        <v>411</v>
      </c>
      <c r="J841" s="123" t="s">
        <v>2265</v>
      </c>
      <c r="K841" s="123">
        <v>56</v>
      </c>
      <c r="L841" s="126">
        <f t="shared" si="27"/>
        <v>3.7333333333333334</v>
      </c>
      <c r="M841" s="123" t="s">
        <v>2266</v>
      </c>
      <c r="N841" s="123">
        <v>11</v>
      </c>
      <c r="O841" s="123">
        <f t="shared" si="28"/>
        <v>4</v>
      </c>
      <c r="P841" s="127" t="s">
        <v>338</v>
      </c>
    </row>
    <row r="842" spans="1:16" s="123" customFormat="1" x14ac:dyDescent="0.25">
      <c r="A842" s="123">
        <v>2014</v>
      </c>
      <c r="B842" s="124">
        <v>60</v>
      </c>
      <c r="C842" s="123" t="s">
        <v>177</v>
      </c>
      <c r="D842" s="123" t="s">
        <v>401</v>
      </c>
      <c r="E842" s="123">
        <v>21405</v>
      </c>
      <c r="F842" s="123">
        <v>8</v>
      </c>
      <c r="G842" s="123">
        <v>23210021405</v>
      </c>
      <c r="H842" s="125" t="s">
        <v>506</v>
      </c>
      <c r="I842" s="123" t="s">
        <v>507</v>
      </c>
      <c r="J842" s="123" t="s">
        <v>2267</v>
      </c>
      <c r="K842" s="123">
        <v>18</v>
      </c>
      <c r="L842" s="126">
        <f t="shared" si="27"/>
        <v>2.25</v>
      </c>
      <c r="M842" s="123" t="s">
        <v>2268</v>
      </c>
      <c r="N842" s="123" t="s">
        <v>369</v>
      </c>
      <c r="O842" s="123" t="str">
        <f t="shared" si="28"/>
        <v>-</v>
      </c>
      <c r="P842" s="127" t="s">
        <v>338</v>
      </c>
    </row>
    <row r="843" spans="1:16" s="123" customFormat="1" x14ac:dyDescent="0.25">
      <c r="A843" s="123">
        <v>2015</v>
      </c>
      <c r="B843" s="124">
        <v>60</v>
      </c>
      <c r="C843" s="123" t="s">
        <v>177</v>
      </c>
      <c r="D843" s="123" t="s">
        <v>401</v>
      </c>
      <c r="E843" s="123">
        <v>21405</v>
      </c>
      <c r="F843" s="123">
        <v>8</v>
      </c>
      <c r="G843" s="123">
        <v>23210021405</v>
      </c>
      <c r="H843" s="125" t="s">
        <v>506</v>
      </c>
      <c r="I843" s="123" t="s">
        <v>507</v>
      </c>
      <c r="J843" s="123" t="s">
        <v>2269</v>
      </c>
      <c r="K843" s="123">
        <v>20</v>
      </c>
      <c r="L843" s="126">
        <f t="shared" si="27"/>
        <v>2.5</v>
      </c>
      <c r="M843" s="123" t="s">
        <v>2270</v>
      </c>
      <c r="N843" s="123" t="s">
        <v>369</v>
      </c>
      <c r="O843" s="123" t="str">
        <f t="shared" si="28"/>
        <v>-</v>
      </c>
      <c r="P843" s="127" t="s">
        <v>338</v>
      </c>
    </row>
    <row r="844" spans="1:16" s="123" customFormat="1" x14ac:dyDescent="0.25">
      <c r="A844" s="123">
        <v>2016</v>
      </c>
      <c r="B844" s="124">
        <v>60</v>
      </c>
      <c r="C844" s="123" t="s">
        <v>177</v>
      </c>
      <c r="D844" s="123" t="s">
        <v>401</v>
      </c>
      <c r="E844" s="123">
        <v>21405</v>
      </c>
      <c r="F844" s="123">
        <v>8</v>
      </c>
      <c r="G844" s="123">
        <v>23210021405</v>
      </c>
      <c r="H844" s="125" t="s">
        <v>506</v>
      </c>
      <c r="I844" s="123" t="s">
        <v>507</v>
      </c>
      <c r="J844" s="123" t="s">
        <v>2271</v>
      </c>
      <c r="K844" s="123">
        <v>20</v>
      </c>
      <c r="L844" s="126">
        <f t="shared" si="27"/>
        <v>2.5</v>
      </c>
      <c r="M844" s="123" t="s">
        <v>2272</v>
      </c>
      <c r="N844" s="123" t="s">
        <v>369</v>
      </c>
      <c r="O844" s="123" t="str">
        <f t="shared" si="28"/>
        <v>-</v>
      </c>
      <c r="P844" s="127" t="s">
        <v>338</v>
      </c>
    </row>
    <row r="845" spans="1:16" s="123" customFormat="1" x14ac:dyDescent="0.25">
      <c r="A845" s="123">
        <v>2014</v>
      </c>
      <c r="B845" s="124">
        <v>60</v>
      </c>
      <c r="C845" s="123" t="s">
        <v>177</v>
      </c>
      <c r="D845" s="123" t="s">
        <v>401</v>
      </c>
      <c r="E845" s="123">
        <v>23217</v>
      </c>
      <c r="F845" s="123">
        <v>8</v>
      </c>
      <c r="G845" s="123">
        <v>23210023217</v>
      </c>
      <c r="H845" s="125" t="s">
        <v>829</v>
      </c>
      <c r="I845" s="123" t="s">
        <v>830</v>
      </c>
      <c r="J845" s="123" t="s">
        <v>2273</v>
      </c>
      <c r="K845" s="123">
        <v>12</v>
      </c>
      <c r="L845" s="126">
        <f t="shared" si="27"/>
        <v>1.5</v>
      </c>
      <c r="M845" s="123" t="s">
        <v>2274</v>
      </c>
      <c r="N845" s="123">
        <v>8</v>
      </c>
      <c r="O845" s="123">
        <f t="shared" si="28"/>
        <v>0</v>
      </c>
      <c r="P845" s="127" t="s">
        <v>338</v>
      </c>
    </row>
    <row r="846" spans="1:16" s="123" customFormat="1" x14ac:dyDescent="0.25">
      <c r="A846" s="123">
        <v>2015</v>
      </c>
      <c r="B846" s="124">
        <v>60</v>
      </c>
      <c r="C846" s="123" t="s">
        <v>177</v>
      </c>
      <c r="D846" s="123" t="s">
        <v>401</v>
      </c>
      <c r="E846" s="123">
        <v>23217</v>
      </c>
      <c r="F846" s="123">
        <v>8</v>
      </c>
      <c r="G846" s="123">
        <v>23210023217</v>
      </c>
      <c r="H846" s="125" t="s">
        <v>829</v>
      </c>
      <c r="I846" s="123" t="s">
        <v>830</v>
      </c>
      <c r="J846" s="123" t="s">
        <v>2275</v>
      </c>
      <c r="K846" s="123">
        <v>7</v>
      </c>
      <c r="L846" s="126">
        <f t="shared" si="27"/>
        <v>0.875</v>
      </c>
      <c r="M846" s="123" t="s">
        <v>2276</v>
      </c>
      <c r="N846" s="123">
        <v>8</v>
      </c>
      <c r="O846" s="123">
        <f t="shared" si="28"/>
        <v>0</v>
      </c>
      <c r="P846" s="127" t="s">
        <v>338</v>
      </c>
    </row>
    <row r="847" spans="1:16" s="123" customFormat="1" x14ac:dyDescent="0.25">
      <c r="A847" s="123">
        <v>2016</v>
      </c>
      <c r="B847" s="124">
        <v>60</v>
      </c>
      <c r="C847" s="123" t="s">
        <v>177</v>
      </c>
      <c r="D847" s="123" t="s">
        <v>401</v>
      </c>
      <c r="E847" s="123">
        <v>23217</v>
      </c>
      <c r="F847" s="123">
        <v>8</v>
      </c>
      <c r="G847" s="123">
        <v>23210023217</v>
      </c>
      <c r="H847" s="125" t="s">
        <v>829</v>
      </c>
      <c r="I847" s="123" t="s">
        <v>830</v>
      </c>
      <c r="J847" s="123" t="s">
        <v>2277</v>
      </c>
      <c r="K847" s="123">
        <v>6</v>
      </c>
      <c r="L847" s="126">
        <f t="shared" si="27"/>
        <v>0.75</v>
      </c>
      <c r="M847" s="123" t="s">
        <v>2278</v>
      </c>
      <c r="N847" s="123">
        <v>5</v>
      </c>
      <c r="O847" s="123">
        <f t="shared" si="28"/>
        <v>3</v>
      </c>
      <c r="P847" s="127" t="s">
        <v>338</v>
      </c>
    </row>
    <row r="848" spans="1:16" s="123" customFormat="1" x14ac:dyDescent="0.25">
      <c r="A848" s="123">
        <v>2014</v>
      </c>
      <c r="B848" s="124">
        <v>60</v>
      </c>
      <c r="C848" s="123" t="s">
        <v>177</v>
      </c>
      <c r="D848" s="123" t="s">
        <v>401</v>
      </c>
      <c r="E848" s="123">
        <v>23441</v>
      </c>
      <c r="F848" s="123">
        <v>8</v>
      </c>
      <c r="G848" s="123">
        <v>23210023441</v>
      </c>
      <c r="H848" s="125" t="s">
        <v>1314</v>
      </c>
      <c r="I848" s="123" t="s">
        <v>1315</v>
      </c>
      <c r="J848" s="123" t="s">
        <v>2279</v>
      </c>
      <c r="K848" s="123">
        <v>10</v>
      </c>
      <c r="L848" s="126">
        <f t="shared" si="27"/>
        <v>1.25</v>
      </c>
      <c r="M848" s="123" t="s">
        <v>2280</v>
      </c>
      <c r="N848" s="123">
        <v>7</v>
      </c>
      <c r="O848" s="123">
        <f t="shared" si="28"/>
        <v>1</v>
      </c>
      <c r="P848" s="127" t="s">
        <v>338</v>
      </c>
    </row>
    <row r="849" spans="1:16" s="123" customFormat="1" x14ac:dyDescent="0.25">
      <c r="A849" s="123">
        <v>2015</v>
      </c>
      <c r="B849" s="124">
        <v>60</v>
      </c>
      <c r="C849" s="123" t="s">
        <v>177</v>
      </c>
      <c r="D849" s="123" t="s">
        <v>401</v>
      </c>
      <c r="E849" s="123">
        <v>23441</v>
      </c>
      <c r="F849" s="123">
        <v>8</v>
      </c>
      <c r="G849" s="123">
        <v>23210023441</v>
      </c>
      <c r="H849" s="125" t="s">
        <v>1314</v>
      </c>
      <c r="I849" s="123" t="s">
        <v>1315</v>
      </c>
      <c r="J849" s="123" t="s">
        <v>2281</v>
      </c>
      <c r="K849" s="123">
        <v>3</v>
      </c>
      <c r="L849" s="126">
        <f t="shared" si="27"/>
        <v>0.375</v>
      </c>
      <c r="M849" s="123" t="s">
        <v>2282</v>
      </c>
      <c r="N849" s="123">
        <v>7</v>
      </c>
      <c r="O849" s="123">
        <f t="shared" si="28"/>
        <v>1</v>
      </c>
      <c r="P849" s="127" t="s">
        <v>338</v>
      </c>
    </row>
    <row r="850" spans="1:16" s="123" customFormat="1" x14ac:dyDescent="0.25">
      <c r="A850" s="123">
        <v>2016</v>
      </c>
      <c r="B850" s="124">
        <v>60</v>
      </c>
      <c r="C850" s="123" t="s">
        <v>177</v>
      </c>
      <c r="D850" s="123" t="s">
        <v>401</v>
      </c>
      <c r="E850" s="123">
        <v>23441</v>
      </c>
      <c r="F850" s="123">
        <v>8</v>
      </c>
      <c r="G850" s="123">
        <v>23210023441</v>
      </c>
      <c r="H850" s="125" t="s">
        <v>1314</v>
      </c>
      <c r="I850" s="123" t="s">
        <v>1315</v>
      </c>
      <c r="J850" s="123" t="s">
        <v>2283</v>
      </c>
      <c r="K850" s="123">
        <v>8</v>
      </c>
      <c r="L850" s="126">
        <f t="shared" si="27"/>
        <v>1</v>
      </c>
      <c r="M850" s="123" t="s">
        <v>2284</v>
      </c>
      <c r="N850" s="123">
        <v>7</v>
      </c>
      <c r="O850" s="123">
        <f t="shared" si="28"/>
        <v>1</v>
      </c>
      <c r="P850" s="127" t="s">
        <v>338</v>
      </c>
    </row>
    <row r="851" spans="1:16" s="123" customFormat="1" x14ac:dyDescent="0.25">
      <c r="A851" s="123">
        <v>2014</v>
      </c>
      <c r="B851" s="124">
        <v>60</v>
      </c>
      <c r="C851" s="123" t="s">
        <v>177</v>
      </c>
      <c r="D851" s="123" t="s">
        <v>401</v>
      </c>
      <c r="E851" s="123">
        <v>31218</v>
      </c>
      <c r="F851" s="123">
        <v>8</v>
      </c>
      <c r="G851" s="123">
        <v>23210031218</v>
      </c>
      <c r="H851" s="125" t="s">
        <v>514</v>
      </c>
      <c r="I851" s="123" t="s">
        <v>515</v>
      </c>
      <c r="J851" s="123" t="s">
        <v>2285</v>
      </c>
      <c r="K851" s="123">
        <v>13</v>
      </c>
      <c r="L851" s="126">
        <f t="shared" si="27"/>
        <v>1.625</v>
      </c>
      <c r="M851" s="123" t="s">
        <v>2286</v>
      </c>
      <c r="N851" s="123">
        <v>8</v>
      </c>
      <c r="O851" s="123">
        <f t="shared" si="28"/>
        <v>0</v>
      </c>
      <c r="P851" s="127" t="s">
        <v>338</v>
      </c>
    </row>
    <row r="852" spans="1:16" s="123" customFormat="1" x14ac:dyDescent="0.25">
      <c r="A852" s="123">
        <v>2015</v>
      </c>
      <c r="B852" s="124">
        <v>60</v>
      </c>
      <c r="C852" s="123" t="s">
        <v>177</v>
      </c>
      <c r="D852" s="123" t="s">
        <v>401</v>
      </c>
      <c r="E852" s="123">
        <v>31218</v>
      </c>
      <c r="F852" s="123">
        <v>8</v>
      </c>
      <c r="G852" s="123">
        <v>23210031218</v>
      </c>
      <c r="H852" s="125" t="s">
        <v>514</v>
      </c>
      <c r="I852" s="123" t="s">
        <v>515</v>
      </c>
      <c r="J852" s="123" t="s">
        <v>2287</v>
      </c>
      <c r="K852" s="123">
        <v>10</v>
      </c>
      <c r="L852" s="126">
        <f t="shared" si="27"/>
        <v>1.25</v>
      </c>
      <c r="M852" s="123" t="s">
        <v>2288</v>
      </c>
      <c r="N852" s="123">
        <v>7</v>
      </c>
      <c r="O852" s="123">
        <f t="shared" si="28"/>
        <v>1</v>
      </c>
      <c r="P852" s="127" t="s">
        <v>338</v>
      </c>
    </row>
    <row r="853" spans="1:16" s="123" customFormat="1" x14ac:dyDescent="0.25">
      <c r="A853" s="123">
        <v>2016</v>
      </c>
      <c r="B853" s="124">
        <v>60</v>
      </c>
      <c r="C853" s="123" t="s">
        <v>177</v>
      </c>
      <c r="D853" s="123" t="s">
        <v>401</v>
      </c>
      <c r="E853" s="123">
        <v>31218</v>
      </c>
      <c r="F853" s="123">
        <v>8</v>
      </c>
      <c r="G853" s="123">
        <v>23210031218</v>
      </c>
      <c r="H853" s="125" t="s">
        <v>514</v>
      </c>
      <c r="I853" s="123" t="s">
        <v>515</v>
      </c>
      <c r="J853" s="123" t="s">
        <v>2289</v>
      </c>
      <c r="K853" s="123">
        <v>15</v>
      </c>
      <c r="L853" s="126">
        <f t="shared" si="27"/>
        <v>1.875</v>
      </c>
      <c r="M853" s="123" t="s">
        <v>2290</v>
      </c>
      <c r="N853" s="123">
        <v>8</v>
      </c>
      <c r="O853" s="123">
        <f t="shared" si="28"/>
        <v>0</v>
      </c>
      <c r="P853" s="127" t="s">
        <v>338</v>
      </c>
    </row>
    <row r="854" spans="1:16" s="123" customFormat="1" x14ac:dyDescent="0.25">
      <c r="A854" s="123">
        <v>2016</v>
      </c>
      <c r="B854" s="124">
        <v>60</v>
      </c>
      <c r="C854" s="123" t="s">
        <v>2291</v>
      </c>
      <c r="D854" s="123" t="s">
        <v>401</v>
      </c>
      <c r="E854" s="123">
        <v>21405</v>
      </c>
      <c r="F854" s="123">
        <v>18</v>
      </c>
      <c r="G854" s="123">
        <v>23210021405</v>
      </c>
      <c r="H854" s="125" t="s">
        <v>506</v>
      </c>
      <c r="I854" s="123" t="s">
        <v>507</v>
      </c>
      <c r="J854" s="123" t="s">
        <v>2292</v>
      </c>
      <c r="K854" s="123">
        <v>46</v>
      </c>
      <c r="L854" s="126">
        <f t="shared" si="27"/>
        <v>2.5555555555555554</v>
      </c>
      <c r="M854" s="123" t="s">
        <v>2293</v>
      </c>
      <c r="N854" s="123" t="s">
        <v>369</v>
      </c>
      <c r="O854" s="123" t="str">
        <f t="shared" si="28"/>
        <v>-</v>
      </c>
      <c r="P854" s="127" t="s">
        <v>338</v>
      </c>
    </row>
    <row r="855" spans="1:16" s="123" customFormat="1" x14ac:dyDescent="0.25">
      <c r="A855" s="123">
        <v>2014</v>
      </c>
      <c r="B855" s="124">
        <v>60</v>
      </c>
      <c r="C855" s="123" t="s">
        <v>178</v>
      </c>
      <c r="D855" s="123" t="s">
        <v>333</v>
      </c>
      <c r="E855" s="123">
        <v>25106</v>
      </c>
      <c r="F855" s="123">
        <v>10</v>
      </c>
      <c r="G855" s="123">
        <v>23810025106</v>
      </c>
      <c r="H855" s="125" t="s">
        <v>588</v>
      </c>
      <c r="I855" s="123" t="s">
        <v>589</v>
      </c>
      <c r="J855" s="123" t="s">
        <v>2294</v>
      </c>
      <c r="K855" s="123">
        <v>11</v>
      </c>
      <c r="L855" s="126">
        <f t="shared" si="27"/>
        <v>1.1000000000000001</v>
      </c>
      <c r="M855" s="123" t="s">
        <v>2295</v>
      </c>
      <c r="N855" s="123">
        <v>10</v>
      </c>
      <c r="O855" s="123">
        <f t="shared" si="28"/>
        <v>0</v>
      </c>
      <c r="P855" s="127" t="s">
        <v>338</v>
      </c>
    </row>
    <row r="856" spans="1:16" s="123" customFormat="1" x14ac:dyDescent="0.25">
      <c r="A856" s="123">
        <v>2015</v>
      </c>
      <c r="B856" s="124">
        <v>60</v>
      </c>
      <c r="C856" s="123" t="s">
        <v>178</v>
      </c>
      <c r="D856" s="123" t="s">
        <v>333</v>
      </c>
      <c r="E856" s="123">
        <v>25106</v>
      </c>
      <c r="F856" s="123">
        <v>10</v>
      </c>
      <c r="G856" s="123">
        <v>23810025106</v>
      </c>
      <c r="H856" s="125" t="s">
        <v>588</v>
      </c>
      <c r="I856" s="123" t="s">
        <v>589</v>
      </c>
      <c r="J856" s="123" t="s">
        <v>2296</v>
      </c>
      <c r="K856" s="123">
        <v>7</v>
      </c>
      <c r="L856" s="126">
        <f t="shared" si="27"/>
        <v>0.7</v>
      </c>
      <c r="M856" s="123" t="s">
        <v>2297</v>
      </c>
      <c r="N856" s="123">
        <v>8</v>
      </c>
      <c r="O856" s="123">
        <f t="shared" si="28"/>
        <v>2</v>
      </c>
      <c r="P856" s="127" t="s">
        <v>338</v>
      </c>
    </row>
    <row r="857" spans="1:16" s="123" customFormat="1" x14ac:dyDescent="0.25">
      <c r="A857" s="123">
        <v>2016</v>
      </c>
      <c r="B857" s="124">
        <v>60</v>
      </c>
      <c r="C857" s="123" t="s">
        <v>178</v>
      </c>
      <c r="D857" s="123" t="s">
        <v>333</v>
      </c>
      <c r="E857" s="123">
        <v>25106</v>
      </c>
      <c r="F857" s="123">
        <v>15</v>
      </c>
      <c r="G857" s="123">
        <v>23810025106</v>
      </c>
      <c r="H857" s="125" t="s">
        <v>588</v>
      </c>
      <c r="I857" s="123" t="s">
        <v>589</v>
      </c>
      <c r="J857" s="123" t="s">
        <v>2298</v>
      </c>
      <c r="K857" s="123">
        <v>12</v>
      </c>
      <c r="L857" s="126">
        <f t="shared" si="27"/>
        <v>0.8</v>
      </c>
      <c r="M857" s="123" t="s">
        <v>2299</v>
      </c>
      <c r="N857" s="123">
        <v>11</v>
      </c>
      <c r="O857" s="123">
        <f t="shared" si="28"/>
        <v>4</v>
      </c>
      <c r="P857" s="127" t="s">
        <v>338</v>
      </c>
    </row>
    <row r="858" spans="1:16" s="123" customFormat="1" x14ac:dyDescent="0.25">
      <c r="A858" s="123">
        <v>2014</v>
      </c>
      <c r="B858" s="124">
        <v>60</v>
      </c>
      <c r="C858" s="123" t="s">
        <v>178</v>
      </c>
      <c r="D858" s="123" t="s">
        <v>333</v>
      </c>
      <c r="E858" s="123">
        <v>25510</v>
      </c>
      <c r="F858" s="123">
        <v>20</v>
      </c>
      <c r="G858" s="123">
        <v>23810025510</v>
      </c>
      <c r="H858" s="125" t="s">
        <v>596</v>
      </c>
      <c r="I858" s="123" t="s">
        <v>597</v>
      </c>
      <c r="J858" s="123" t="s">
        <v>2300</v>
      </c>
      <c r="K858" s="123">
        <v>21</v>
      </c>
      <c r="L858" s="126">
        <f t="shared" si="27"/>
        <v>1.05</v>
      </c>
      <c r="M858" s="123" t="s">
        <v>2301</v>
      </c>
      <c r="N858" s="123" t="s">
        <v>369</v>
      </c>
      <c r="O858" s="123" t="str">
        <f t="shared" si="28"/>
        <v>-</v>
      </c>
      <c r="P858" s="127" t="s">
        <v>338</v>
      </c>
    </row>
    <row r="859" spans="1:16" s="123" customFormat="1" x14ac:dyDescent="0.25">
      <c r="A859" s="123">
        <v>2015</v>
      </c>
      <c r="B859" s="124">
        <v>60</v>
      </c>
      <c r="C859" s="123" t="s">
        <v>178</v>
      </c>
      <c r="D859" s="123" t="s">
        <v>333</v>
      </c>
      <c r="E859" s="123">
        <v>25510</v>
      </c>
      <c r="F859" s="123">
        <v>20</v>
      </c>
      <c r="G859" s="123">
        <v>23810025510</v>
      </c>
      <c r="H859" s="125" t="s">
        <v>596</v>
      </c>
      <c r="I859" s="123" t="s">
        <v>597</v>
      </c>
      <c r="J859" s="123" t="s">
        <v>2302</v>
      </c>
      <c r="K859" s="123">
        <v>34</v>
      </c>
      <c r="L859" s="126">
        <f t="shared" si="27"/>
        <v>1.7</v>
      </c>
      <c r="M859" s="123" t="s">
        <v>2303</v>
      </c>
      <c r="N859" s="123" t="s">
        <v>369</v>
      </c>
      <c r="O859" s="123" t="str">
        <f t="shared" si="28"/>
        <v>-</v>
      </c>
      <c r="P859" s="127" t="s">
        <v>338</v>
      </c>
    </row>
    <row r="860" spans="1:16" s="123" customFormat="1" x14ac:dyDescent="0.25">
      <c r="A860" s="123">
        <v>2016</v>
      </c>
      <c r="B860" s="124">
        <v>60</v>
      </c>
      <c r="C860" s="123" t="s">
        <v>178</v>
      </c>
      <c r="D860" s="123" t="s">
        <v>333</v>
      </c>
      <c r="E860" s="123">
        <v>25510</v>
      </c>
      <c r="F860" s="123">
        <v>30</v>
      </c>
      <c r="G860" s="123">
        <v>23810025510</v>
      </c>
      <c r="H860" s="125" t="s">
        <v>596</v>
      </c>
      <c r="I860" s="123" t="s">
        <v>597</v>
      </c>
      <c r="J860" s="123" t="s">
        <v>2304</v>
      </c>
      <c r="K860" s="123">
        <v>32</v>
      </c>
      <c r="L860" s="126">
        <f t="shared" si="27"/>
        <v>1.0666666666666667</v>
      </c>
      <c r="M860" s="123" t="s">
        <v>2305</v>
      </c>
      <c r="N860" s="123">
        <v>27</v>
      </c>
      <c r="O860" s="123">
        <f t="shared" si="28"/>
        <v>3</v>
      </c>
      <c r="P860" s="127" t="s">
        <v>338</v>
      </c>
    </row>
    <row r="861" spans="1:16" s="123" customFormat="1" x14ac:dyDescent="0.25">
      <c r="A861" s="123">
        <v>2014</v>
      </c>
      <c r="B861" s="124">
        <v>60</v>
      </c>
      <c r="C861" s="123" t="s">
        <v>178</v>
      </c>
      <c r="D861" s="123" t="s">
        <v>333</v>
      </c>
      <c r="E861" s="123">
        <v>30001</v>
      </c>
      <c r="F861" s="123">
        <v>35</v>
      </c>
      <c r="G861" s="123">
        <v>23810030001</v>
      </c>
      <c r="H861" s="125" t="s">
        <v>334</v>
      </c>
      <c r="I861" s="123" t="s">
        <v>335</v>
      </c>
      <c r="J861" s="123" t="s">
        <v>2306</v>
      </c>
      <c r="K861" s="123">
        <v>23</v>
      </c>
      <c r="L861" s="126">
        <f t="shared" si="27"/>
        <v>0.65714285714285714</v>
      </c>
      <c r="M861" s="123" t="s">
        <v>2307</v>
      </c>
      <c r="N861" s="123">
        <v>26</v>
      </c>
      <c r="O861" s="123">
        <f t="shared" si="28"/>
        <v>9</v>
      </c>
      <c r="P861" s="127" t="s">
        <v>338</v>
      </c>
    </row>
    <row r="862" spans="1:16" s="123" customFormat="1" x14ac:dyDescent="0.25">
      <c r="A862" s="123">
        <v>2015</v>
      </c>
      <c r="B862" s="124">
        <v>60</v>
      </c>
      <c r="C862" s="123" t="s">
        <v>178</v>
      </c>
      <c r="D862" s="123" t="s">
        <v>333</v>
      </c>
      <c r="E862" s="123">
        <v>30001</v>
      </c>
      <c r="F862" s="123">
        <v>35</v>
      </c>
      <c r="G862" s="123">
        <v>23810030001</v>
      </c>
      <c r="H862" s="125" t="s">
        <v>334</v>
      </c>
      <c r="I862" s="123" t="s">
        <v>335</v>
      </c>
      <c r="J862" s="123" t="s">
        <v>2308</v>
      </c>
      <c r="K862" s="123">
        <v>28</v>
      </c>
      <c r="L862" s="126">
        <f t="shared" si="27"/>
        <v>0.8</v>
      </c>
      <c r="M862" s="123" t="s">
        <v>2309</v>
      </c>
      <c r="N862" s="123">
        <v>25</v>
      </c>
      <c r="O862" s="123">
        <f t="shared" si="28"/>
        <v>10</v>
      </c>
      <c r="P862" s="127" t="s">
        <v>338</v>
      </c>
    </row>
    <row r="863" spans="1:16" s="123" customFormat="1" x14ac:dyDescent="0.25">
      <c r="A863" s="123">
        <v>2016</v>
      </c>
      <c r="B863" s="124">
        <v>60</v>
      </c>
      <c r="C863" s="123" t="s">
        <v>178</v>
      </c>
      <c r="D863" s="123" t="s">
        <v>333</v>
      </c>
      <c r="E863" s="123">
        <v>30001</v>
      </c>
      <c r="F863" s="123">
        <v>35</v>
      </c>
      <c r="G863" s="123">
        <v>23810030001</v>
      </c>
      <c r="H863" s="125" t="s">
        <v>334</v>
      </c>
      <c r="I863" s="123" t="s">
        <v>335</v>
      </c>
      <c r="J863" s="123" t="s">
        <v>2310</v>
      </c>
      <c r="K863" s="123">
        <v>21</v>
      </c>
      <c r="L863" s="126">
        <f t="shared" si="27"/>
        <v>0.6</v>
      </c>
      <c r="M863" s="123" t="s">
        <v>2311</v>
      </c>
      <c r="N863" s="123">
        <v>20</v>
      </c>
      <c r="O863" s="123">
        <f t="shared" si="28"/>
        <v>15</v>
      </c>
      <c r="P863" s="127" t="s">
        <v>338</v>
      </c>
    </row>
    <row r="864" spans="1:16" s="123" customFormat="1" x14ac:dyDescent="0.25">
      <c r="A864" s="123">
        <v>2014</v>
      </c>
      <c r="B864" s="124">
        <v>60</v>
      </c>
      <c r="C864" s="123" t="s">
        <v>178</v>
      </c>
      <c r="D864" s="123" t="s">
        <v>333</v>
      </c>
      <c r="E864" s="123">
        <v>31210</v>
      </c>
      <c r="F864" s="123">
        <v>18</v>
      </c>
      <c r="G864" s="123">
        <v>23810031210</v>
      </c>
      <c r="H864" s="125" t="s">
        <v>354</v>
      </c>
      <c r="I864" s="123" t="s">
        <v>355</v>
      </c>
      <c r="J864" s="123" t="s">
        <v>2312</v>
      </c>
      <c r="K864" s="123">
        <v>21</v>
      </c>
      <c r="L864" s="126">
        <f t="shared" si="27"/>
        <v>1.1666666666666667</v>
      </c>
      <c r="M864" s="123" t="s">
        <v>2313</v>
      </c>
      <c r="N864" s="123">
        <v>14</v>
      </c>
      <c r="O864" s="123">
        <f t="shared" si="28"/>
        <v>4</v>
      </c>
      <c r="P864" s="127" t="s">
        <v>338</v>
      </c>
    </row>
    <row r="865" spans="1:16" s="123" customFormat="1" x14ac:dyDescent="0.25">
      <c r="A865" s="123">
        <v>2015</v>
      </c>
      <c r="B865" s="124">
        <v>60</v>
      </c>
      <c r="C865" s="123" t="s">
        <v>178</v>
      </c>
      <c r="D865" s="123" t="s">
        <v>333</v>
      </c>
      <c r="E865" s="123">
        <v>31210</v>
      </c>
      <c r="F865" s="123">
        <v>18</v>
      </c>
      <c r="G865" s="123">
        <v>23810031210</v>
      </c>
      <c r="H865" s="125" t="s">
        <v>354</v>
      </c>
      <c r="I865" s="123" t="s">
        <v>355</v>
      </c>
      <c r="J865" s="123" t="s">
        <v>2314</v>
      </c>
      <c r="K865" s="123">
        <v>26</v>
      </c>
      <c r="L865" s="126">
        <f t="shared" si="27"/>
        <v>1.4444444444444444</v>
      </c>
      <c r="M865" s="123" t="s">
        <v>2315</v>
      </c>
      <c r="N865" s="123">
        <v>17</v>
      </c>
      <c r="O865" s="123">
        <f t="shared" si="28"/>
        <v>1</v>
      </c>
      <c r="P865" s="127" t="s">
        <v>338</v>
      </c>
    </row>
    <row r="866" spans="1:16" s="123" customFormat="1" x14ac:dyDescent="0.25">
      <c r="A866" s="123">
        <v>2016</v>
      </c>
      <c r="B866" s="124">
        <v>60</v>
      </c>
      <c r="C866" s="123" t="s">
        <v>178</v>
      </c>
      <c r="D866" s="123" t="s">
        <v>333</v>
      </c>
      <c r="E866" s="123">
        <v>31210</v>
      </c>
      <c r="F866" s="123">
        <v>18</v>
      </c>
      <c r="G866" s="123">
        <v>23810031210</v>
      </c>
      <c r="H866" s="125" t="s">
        <v>354</v>
      </c>
      <c r="I866" s="123" t="s">
        <v>355</v>
      </c>
      <c r="J866" s="123" t="s">
        <v>2316</v>
      </c>
      <c r="K866" s="123">
        <v>20</v>
      </c>
      <c r="L866" s="126">
        <f t="shared" si="27"/>
        <v>1.1111111111111112</v>
      </c>
      <c r="M866" s="123" t="s">
        <v>2317</v>
      </c>
      <c r="N866" s="123">
        <v>17</v>
      </c>
      <c r="O866" s="123">
        <f t="shared" si="28"/>
        <v>1</v>
      </c>
      <c r="P866" s="127" t="s">
        <v>338</v>
      </c>
    </row>
    <row r="867" spans="1:16" s="123" customFormat="1" x14ac:dyDescent="0.25">
      <c r="A867" s="123">
        <v>2014</v>
      </c>
      <c r="B867" s="124">
        <v>60</v>
      </c>
      <c r="C867" s="123" t="s">
        <v>178</v>
      </c>
      <c r="D867" s="123" t="s">
        <v>401</v>
      </c>
      <c r="E867" s="123">
        <v>25523</v>
      </c>
      <c r="F867" s="123">
        <v>15</v>
      </c>
      <c r="G867" s="123">
        <v>23210025523</v>
      </c>
      <c r="H867" s="125" t="s">
        <v>1659</v>
      </c>
      <c r="I867" s="123" t="s">
        <v>1660</v>
      </c>
      <c r="J867" s="123" t="s">
        <v>2318</v>
      </c>
      <c r="K867" s="123">
        <v>10</v>
      </c>
      <c r="L867" s="126">
        <f t="shared" si="27"/>
        <v>0.66666666666666663</v>
      </c>
      <c r="M867" s="123" t="s">
        <v>2319</v>
      </c>
      <c r="N867" s="123">
        <v>12</v>
      </c>
      <c r="O867" s="123">
        <f t="shared" si="28"/>
        <v>3</v>
      </c>
      <c r="P867" s="127" t="s">
        <v>338</v>
      </c>
    </row>
    <row r="868" spans="1:16" s="123" customFormat="1" x14ac:dyDescent="0.25">
      <c r="A868" s="123">
        <v>2015</v>
      </c>
      <c r="B868" s="124">
        <v>60</v>
      </c>
      <c r="C868" s="123" t="s">
        <v>178</v>
      </c>
      <c r="D868" s="123" t="s">
        <v>401</v>
      </c>
      <c r="E868" s="123">
        <v>25523</v>
      </c>
      <c r="F868" s="123">
        <v>15</v>
      </c>
      <c r="G868" s="123">
        <v>23210025523</v>
      </c>
      <c r="H868" s="125" t="s">
        <v>1659</v>
      </c>
      <c r="I868" s="123" t="s">
        <v>1660</v>
      </c>
      <c r="J868" s="123" t="s">
        <v>2320</v>
      </c>
      <c r="K868" s="123">
        <v>9</v>
      </c>
      <c r="L868" s="126">
        <f t="shared" si="27"/>
        <v>0.6</v>
      </c>
      <c r="M868" s="123" t="s">
        <v>2321</v>
      </c>
      <c r="N868" s="123">
        <v>14</v>
      </c>
      <c r="O868" s="123">
        <f t="shared" si="28"/>
        <v>1</v>
      </c>
      <c r="P868" s="127" t="s">
        <v>338</v>
      </c>
    </row>
    <row r="869" spans="1:16" s="123" customFormat="1" x14ac:dyDescent="0.25">
      <c r="A869" s="123">
        <v>2016</v>
      </c>
      <c r="B869" s="124">
        <v>60</v>
      </c>
      <c r="C869" s="123" t="s">
        <v>178</v>
      </c>
      <c r="D869" s="123" t="s">
        <v>401</v>
      </c>
      <c r="E869" s="123">
        <v>25523</v>
      </c>
      <c r="F869" s="123">
        <v>15</v>
      </c>
      <c r="G869" s="123">
        <v>23210025523</v>
      </c>
      <c r="H869" s="125" t="s">
        <v>1659</v>
      </c>
      <c r="I869" s="123" t="s">
        <v>1660</v>
      </c>
      <c r="J869" s="123" t="s">
        <v>2322</v>
      </c>
      <c r="K869" s="123">
        <v>13</v>
      </c>
      <c r="L869" s="126">
        <f t="shared" si="27"/>
        <v>0.8666666666666667</v>
      </c>
      <c r="M869" s="123" t="s">
        <v>2323</v>
      </c>
      <c r="N869" s="123">
        <v>15</v>
      </c>
      <c r="O869" s="123">
        <f t="shared" si="28"/>
        <v>0</v>
      </c>
      <c r="P869" s="127" t="s">
        <v>338</v>
      </c>
    </row>
    <row r="870" spans="1:16" s="123" customFormat="1" x14ac:dyDescent="0.25">
      <c r="A870" s="123">
        <v>2014</v>
      </c>
      <c r="B870" s="124">
        <v>60</v>
      </c>
      <c r="C870" s="123" t="s">
        <v>178</v>
      </c>
      <c r="D870" s="123" t="s">
        <v>401</v>
      </c>
      <c r="E870" s="123">
        <v>31214</v>
      </c>
      <c r="F870" s="123">
        <v>15</v>
      </c>
      <c r="G870" s="123">
        <v>23210031214</v>
      </c>
      <c r="H870" s="125" t="s">
        <v>1101</v>
      </c>
      <c r="I870" s="123" t="s">
        <v>1102</v>
      </c>
      <c r="J870" s="123" t="s">
        <v>2324</v>
      </c>
      <c r="K870" s="123">
        <v>15</v>
      </c>
      <c r="L870" s="126">
        <f t="shared" si="27"/>
        <v>1</v>
      </c>
      <c r="M870" s="123" t="s">
        <v>2325</v>
      </c>
      <c r="N870" s="123">
        <v>14</v>
      </c>
      <c r="O870" s="123">
        <f t="shared" si="28"/>
        <v>1</v>
      </c>
      <c r="P870" s="127" t="s">
        <v>338</v>
      </c>
    </row>
    <row r="871" spans="1:16" s="123" customFormat="1" x14ac:dyDescent="0.25">
      <c r="A871" s="123">
        <v>2015</v>
      </c>
      <c r="B871" s="124">
        <v>60</v>
      </c>
      <c r="C871" s="123" t="s">
        <v>178</v>
      </c>
      <c r="D871" s="123" t="s">
        <v>401</v>
      </c>
      <c r="E871" s="123">
        <v>31214</v>
      </c>
      <c r="F871" s="123">
        <v>15</v>
      </c>
      <c r="G871" s="123">
        <v>23210031214</v>
      </c>
      <c r="H871" s="125" t="s">
        <v>1101</v>
      </c>
      <c r="I871" s="123" t="s">
        <v>1102</v>
      </c>
      <c r="J871" s="123" t="s">
        <v>2326</v>
      </c>
      <c r="K871" s="123">
        <v>24</v>
      </c>
      <c r="L871" s="126">
        <f t="shared" si="27"/>
        <v>1.6</v>
      </c>
      <c r="M871" s="123" t="s">
        <v>2327</v>
      </c>
      <c r="N871" s="123">
        <v>13</v>
      </c>
      <c r="O871" s="123">
        <f t="shared" si="28"/>
        <v>2</v>
      </c>
      <c r="P871" s="127" t="s">
        <v>338</v>
      </c>
    </row>
    <row r="872" spans="1:16" s="123" customFormat="1" x14ac:dyDescent="0.25">
      <c r="A872" s="123">
        <v>2016</v>
      </c>
      <c r="B872" s="124">
        <v>60</v>
      </c>
      <c r="C872" s="123" t="s">
        <v>178</v>
      </c>
      <c r="D872" s="123" t="s">
        <v>401</v>
      </c>
      <c r="E872" s="123">
        <v>31214</v>
      </c>
      <c r="F872" s="123">
        <v>15</v>
      </c>
      <c r="G872" s="123">
        <v>23210031214</v>
      </c>
      <c r="H872" s="125" t="s">
        <v>1101</v>
      </c>
      <c r="I872" s="123" t="s">
        <v>1102</v>
      </c>
      <c r="J872" s="123" t="s">
        <v>2328</v>
      </c>
      <c r="K872" s="123">
        <v>27</v>
      </c>
      <c r="L872" s="126">
        <f t="shared" si="27"/>
        <v>1.8</v>
      </c>
      <c r="M872" s="123" t="s">
        <v>2329</v>
      </c>
      <c r="N872" s="123">
        <v>15</v>
      </c>
      <c r="O872" s="123">
        <f t="shared" si="28"/>
        <v>0</v>
      </c>
      <c r="P872" s="127" t="s">
        <v>338</v>
      </c>
    </row>
    <row r="873" spans="1:16" s="123" customFormat="1" x14ac:dyDescent="0.25">
      <c r="A873" s="123">
        <v>2014</v>
      </c>
      <c r="B873" s="124">
        <v>60</v>
      </c>
      <c r="C873" s="123" t="s">
        <v>179</v>
      </c>
      <c r="D873" s="123" t="s">
        <v>333</v>
      </c>
      <c r="E873" s="123">
        <v>25007</v>
      </c>
      <c r="F873" s="123">
        <v>15</v>
      </c>
      <c r="G873" s="123">
        <v>23810025007</v>
      </c>
      <c r="H873" s="125" t="s">
        <v>580</v>
      </c>
      <c r="I873" s="123" t="s">
        <v>581</v>
      </c>
      <c r="J873" s="123" t="s">
        <v>2330</v>
      </c>
      <c r="K873" s="123">
        <v>5</v>
      </c>
      <c r="L873" s="126">
        <f t="shared" ref="L873:L936" si="29">K873/F873</f>
        <v>0.33333333333333331</v>
      </c>
      <c r="M873" s="123" t="s">
        <v>2331</v>
      </c>
      <c r="N873" s="123">
        <v>11</v>
      </c>
      <c r="O873" s="123">
        <f t="shared" si="28"/>
        <v>4</v>
      </c>
      <c r="P873" s="127" t="s">
        <v>338</v>
      </c>
    </row>
    <row r="874" spans="1:16" s="123" customFormat="1" x14ac:dyDescent="0.25">
      <c r="A874" s="123">
        <v>2015</v>
      </c>
      <c r="B874" s="124">
        <v>60</v>
      </c>
      <c r="C874" s="123" t="s">
        <v>179</v>
      </c>
      <c r="D874" s="123" t="s">
        <v>333</v>
      </c>
      <c r="E874" s="123">
        <v>25007</v>
      </c>
      <c r="F874" s="123">
        <v>15</v>
      </c>
      <c r="G874" s="123">
        <v>23810025007</v>
      </c>
      <c r="H874" s="125" t="s">
        <v>580</v>
      </c>
      <c r="I874" s="123" t="s">
        <v>581</v>
      </c>
      <c r="J874" s="123" t="s">
        <v>2332</v>
      </c>
      <c r="K874" s="123">
        <v>8</v>
      </c>
      <c r="L874" s="126">
        <f t="shared" si="29"/>
        <v>0.53333333333333333</v>
      </c>
      <c r="M874" s="123" t="s">
        <v>2333</v>
      </c>
      <c r="N874" s="123">
        <v>13</v>
      </c>
      <c r="O874" s="123">
        <f t="shared" si="28"/>
        <v>2</v>
      </c>
      <c r="P874" s="127" t="s">
        <v>338</v>
      </c>
    </row>
    <row r="875" spans="1:16" s="123" customFormat="1" x14ac:dyDescent="0.25">
      <c r="A875" s="123">
        <v>2016</v>
      </c>
      <c r="B875" s="124">
        <v>60</v>
      </c>
      <c r="C875" s="123" t="s">
        <v>179</v>
      </c>
      <c r="D875" s="123" t="s">
        <v>333</v>
      </c>
      <c r="E875" s="123">
        <v>25007</v>
      </c>
      <c r="F875" s="123">
        <v>15</v>
      </c>
      <c r="G875" s="123">
        <v>23810025007</v>
      </c>
      <c r="H875" s="125" t="s">
        <v>580</v>
      </c>
      <c r="I875" s="123" t="s">
        <v>581</v>
      </c>
      <c r="J875" s="123" t="s">
        <v>2334</v>
      </c>
      <c r="K875" s="123">
        <v>5</v>
      </c>
      <c r="L875" s="126">
        <f t="shared" si="29"/>
        <v>0.33333333333333331</v>
      </c>
      <c r="M875" s="123" t="s">
        <v>2335</v>
      </c>
      <c r="N875" s="123">
        <v>13</v>
      </c>
      <c r="O875" s="123">
        <f t="shared" si="28"/>
        <v>2</v>
      </c>
      <c r="P875" s="127" t="s">
        <v>338</v>
      </c>
    </row>
    <row r="876" spans="1:16" s="123" customFormat="1" x14ac:dyDescent="0.25">
      <c r="A876" s="123">
        <v>2014</v>
      </c>
      <c r="B876" s="124">
        <v>60</v>
      </c>
      <c r="C876" s="123" t="s">
        <v>179</v>
      </c>
      <c r="D876" s="123" t="s">
        <v>333</v>
      </c>
      <c r="E876" s="123">
        <v>25516</v>
      </c>
      <c r="F876" s="123">
        <v>30</v>
      </c>
      <c r="G876" s="123">
        <v>23810025516</v>
      </c>
      <c r="H876" s="125" t="s">
        <v>604</v>
      </c>
      <c r="I876" s="123" t="s">
        <v>605</v>
      </c>
      <c r="J876" s="123" t="s">
        <v>2336</v>
      </c>
      <c r="K876" s="123">
        <v>34</v>
      </c>
      <c r="L876" s="126">
        <f t="shared" si="29"/>
        <v>1.1333333333333333</v>
      </c>
      <c r="M876" s="123" t="s">
        <v>2337</v>
      </c>
      <c r="N876" s="123" t="s">
        <v>369</v>
      </c>
      <c r="O876" s="123" t="str">
        <f t="shared" si="28"/>
        <v>-</v>
      </c>
      <c r="P876" s="127" t="s">
        <v>338</v>
      </c>
    </row>
    <row r="877" spans="1:16" s="123" customFormat="1" x14ac:dyDescent="0.25">
      <c r="A877" s="123">
        <v>2015</v>
      </c>
      <c r="B877" s="124">
        <v>60</v>
      </c>
      <c r="C877" s="123" t="s">
        <v>179</v>
      </c>
      <c r="D877" s="123" t="s">
        <v>333</v>
      </c>
      <c r="E877" s="123">
        <v>25516</v>
      </c>
      <c r="F877" s="123">
        <v>30</v>
      </c>
      <c r="G877" s="123">
        <v>23810025516</v>
      </c>
      <c r="H877" s="125" t="s">
        <v>604</v>
      </c>
      <c r="I877" s="123" t="s">
        <v>605</v>
      </c>
      <c r="J877" s="123" t="s">
        <v>2338</v>
      </c>
      <c r="K877" s="123">
        <v>31</v>
      </c>
      <c r="L877" s="126">
        <f t="shared" si="29"/>
        <v>1.0333333333333334</v>
      </c>
      <c r="M877" s="123" t="s">
        <v>2339</v>
      </c>
      <c r="N877" s="123" t="s">
        <v>369</v>
      </c>
      <c r="O877" s="123" t="str">
        <f t="shared" si="28"/>
        <v>-</v>
      </c>
      <c r="P877" s="127" t="s">
        <v>338</v>
      </c>
    </row>
    <row r="878" spans="1:16" s="123" customFormat="1" x14ac:dyDescent="0.25">
      <c r="A878" s="123">
        <v>2016</v>
      </c>
      <c r="B878" s="124">
        <v>60</v>
      </c>
      <c r="C878" s="123" t="s">
        <v>179</v>
      </c>
      <c r="D878" s="123" t="s">
        <v>333</v>
      </c>
      <c r="E878" s="123">
        <v>25516</v>
      </c>
      <c r="F878" s="123">
        <v>30</v>
      </c>
      <c r="G878" s="123">
        <v>23810025516</v>
      </c>
      <c r="H878" s="125" t="s">
        <v>604</v>
      </c>
      <c r="I878" s="123" t="s">
        <v>605</v>
      </c>
      <c r="J878" s="123" t="s">
        <v>2340</v>
      </c>
      <c r="K878" s="123">
        <v>40</v>
      </c>
      <c r="L878" s="126">
        <f t="shared" si="29"/>
        <v>1.3333333333333333</v>
      </c>
      <c r="M878" s="123" t="s">
        <v>2341</v>
      </c>
      <c r="N878" s="123">
        <v>31</v>
      </c>
      <c r="O878" s="123">
        <f t="shared" si="28"/>
        <v>-1</v>
      </c>
      <c r="P878" s="127" t="s">
        <v>338</v>
      </c>
    </row>
    <row r="879" spans="1:16" s="123" customFormat="1" x14ac:dyDescent="0.25">
      <c r="A879" s="123">
        <v>2014</v>
      </c>
      <c r="B879" s="124">
        <v>60</v>
      </c>
      <c r="C879" s="123" t="s">
        <v>179</v>
      </c>
      <c r="D879" s="123" t="s">
        <v>333</v>
      </c>
      <c r="E879" s="123">
        <v>30001</v>
      </c>
      <c r="F879" s="123">
        <v>18</v>
      </c>
      <c r="G879" s="123">
        <v>23810030001</v>
      </c>
      <c r="H879" s="125" t="s">
        <v>334</v>
      </c>
      <c r="I879" s="123" t="s">
        <v>335</v>
      </c>
      <c r="J879" s="123" t="s">
        <v>2342</v>
      </c>
      <c r="K879" s="123">
        <v>10</v>
      </c>
      <c r="L879" s="126">
        <f t="shared" si="29"/>
        <v>0.55555555555555558</v>
      </c>
      <c r="M879" s="123" t="s">
        <v>2343</v>
      </c>
      <c r="N879" s="123">
        <v>17</v>
      </c>
      <c r="O879" s="123">
        <f t="shared" si="28"/>
        <v>1</v>
      </c>
      <c r="P879" s="127" t="s">
        <v>338</v>
      </c>
    </row>
    <row r="880" spans="1:16" s="123" customFormat="1" x14ac:dyDescent="0.25">
      <c r="A880" s="123">
        <v>2015</v>
      </c>
      <c r="B880" s="124">
        <v>60</v>
      </c>
      <c r="C880" s="123" t="s">
        <v>179</v>
      </c>
      <c r="D880" s="123" t="s">
        <v>333</v>
      </c>
      <c r="E880" s="123">
        <v>30001</v>
      </c>
      <c r="F880" s="123">
        <v>18</v>
      </c>
      <c r="G880" s="123">
        <v>23810030001</v>
      </c>
      <c r="H880" s="125" t="s">
        <v>334</v>
      </c>
      <c r="I880" s="123" t="s">
        <v>335</v>
      </c>
      <c r="J880" s="123" t="s">
        <v>2344</v>
      </c>
      <c r="K880" s="123">
        <v>12</v>
      </c>
      <c r="L880" s="126">
        <f t="shared" si="29"/>
        <v>0.66666666666666663</v>
      </c>
      <c r="M880" s="123" t="s">
        <v>2345</v>
      </c>
      <c r="N880" s="123">
        <v>17</v>
      </c>
      <c r="O880" s="123">
        <f t="shared" si="28"/>
        <v>1</v>
      </c>
      <c r="P880" s="127" t="s">
        <v>338</v>
      </c>
    </row>
    <row r="881" spans="1:16" s="123" customFormat="1" x14ac:dyDescent="0.25">
      <c r="A881" s="123">
        <v>2016</v>
      </c>
      <c r="B881" s="124">
        <v>60</v>
      </c>
      <c r="C881" s="123" t="s">
        <v>179</v>
      </c>
      <c r="D881" s="123" t="s">
        <v>333</v>
      </c>
      <c r="E881" s="123">
        <v>30001</v>
      </c>
      <c r="F881" s="123">
        <v>18</v>
      </c>
      <c r="G881" s="123">
        <v>23810030001</v>
      </c>
      <c r="H881" s="125" t="s">
        <v>334</v>
      </c>
      <c r="I881" s="123" t="s">
        <v>335</v>
      </c>
      <c r="J881" s="123" t="s">
        <v>2346</v>
      </c>
      <c r="K881" s="123">
        <v>13</v>
      </c>
      <c r="L881" s="126">
        <f t="shared" si="29"/>
        <v>0.72222222222222221</v>
      </c>
      <c r="M881" s="123" t="s">
        <v>2347</v>
      </c>
      <c r="N881" s="123">
        <v>14</v>
      </c>
      <c r="O881" s="123">
        <f t="shared" si="28"/>
        <v>4</v>
      </c>
      <c r="P881" s="127" t="s">
        <v>338</v>
      </c>
    </row>
    <row r="882" spans="1:16" s="123" customFormat="1" x14ac:dyDescent="0.25">
      <c r="A882" s="123">
        <v>2014</v>
      </c>
      <c r="B882" s="124">
        <v>60</v>
      </c>
      <c r="C882" s="123" t="s">
        <v>179</v>
      </c>
      <c r="D882" s="123" t="s">
        <v>333</v>
      </c>
      <c r="E882" s="123">
        <v>31106</v>
      </c>
      <c r="F882" s="123">
        <v>18</v>
      </c>
      <c r="G882" s="123">
        <v>23810031106</v>
      </c>
      <c r="H882" s="125" t="s">
        <v>1018</v>
      </c>
      <c r="I882" s="123" t="s">
        <v>1019</v>
      </c>
      <c r="J882" s="123" t="s">
        <v>2348</v>
      </c>
      <c r="K882" s="123">
        <v>26</v>
      </c>
      <c r="L882" s="126">
        <f t="shared" si="29"/>
        <v>1.4444444444444444</v>
      </c>
      <c r="M882" s="123" t="s">
        <v>2349</v>
      </c>
      <c r="N882" s="123">
        <v>26</v>
      </c>
      <c r="O882" s="123">
        <f t="shared" si="28"/>
        <v>-8</v>
      </c>
      <c r="P882" s="127" t="s">
        <v>338</v>
      </c>
    </row>
    <row r="883" spans="1:16" s="123" customFormat="1" x14ac:dyDescent="0.25">
      <c r="A883" s="123">
        <v>2015</v>
      </c>
      <c r="B883" s="124">
        <v>60</v>
      </c>
      <c r="C883" s="123" t="s">
        <v>179</v>
      </c>
      <c r="D883" s="123" t="s">
        <v>333</v>
      </c>
      <c r="E883" s="123">
        <v>31106</v>
      </c>
      <c r="F883" s="123">
        <v>35</v>
      </c>
      <c r="G883" s="123">
        <v>23810031106</v>
      </c>
      <c r="H883" s="125" t="s">
        <v>1018</v>
      </c>
      <c r="I883" s="123" t="s">
        <v>1019</v>
      </c>
      <c r="J883" s="123" t="s">
        <v>2350</v>
      </c>
      <c r="K883" s="123">
        <v>20</v>
      </c>
      <c r="L883" s="126">
        <f t="shared" si="29"/>
        <v>0.5714285714285714</v>
      </c>
      <c r="M883" s="123" t="s">
        <v>2351</v>
      </c>
      <c r="N883" s="123">
        <v>25</v>
      </c>
      <c r="O883" s="123">
        <f t="shared" si="28"/>
        <v>10</v>
      </c>
      <c r="P883" s="127" t="s">
        <v>338</v>
      </c>
    </row>
    <row r="884" spans="1:16" s="123" customFormat="1" x14ac:dyDescent="0.25">
      <c r="A884" s="123">
        <v>2016</v>
      </c>
      <c r="B884" s="124">
        <v>60</v>
      </c>
      <c r="C884" s="123" t="s">
        <v>179</v>
      </c>
      <c r="D884" s="123" t="s">
        <v>333</v>
      </c>
      <c r="E884" s="123">
        <v>31106</v>
      </c>
      <c r="F884" s="123">
        <v>32</v>
      </c>
      <c r="G884" s="123">
        <v>23810031106</v>
      </c>
      <c r="H884" s="125" t="s">
        <v>1018</v>
      </c>
      <c r="I884" s="123" t="s">
        <v>1019</v>
      </c>
      <c r="J884" s="123" t="s">
        <v>2352</v>
      </c>
      <c r="K884" s="123">
        <v>30</v>
      </c>
      <c r="L884" s="126">
        <f t="shared" si="29"/>
        <v>0.9375</v>
      </c>
      <c r="M884" s="123" t="s">
        <v>2353</v>
      </c>
      <c r="N884" s="123">
        <v>29</v>
      </c>
      <c r="O884" s="123">
        <f t="shared" si="28"/>
        <v>3</v>
      </c>
      <c r="P884" s="127" t="s">
        <v>338</v>
      </c>
    </row>
    <row r="885" spans="1:16" s="123" customFormat="1" x14ac:dyDescent="0.25">
      <c r="A885" s="123">
        <v>2014</v>
      </c>
      <c r="B885" s="124">
        <v>60</v>
      </c>
      <c r="C885" s="123" t="s">
        <v>179</v>
      </c>
      <c r="D885" s="123" t="s">
        <v>333</v>
      </c>
      <c r="E885" s="123">
        <v>31108</v>
      </c>
      <c r="F885" s="123">
        <v>17</v>
      </c>
      <c r="G885" s="123">
        <v>23810031108</v>
      </c>
      <c r="H885" s="125" t="s">
        <v>2354</v>
      </c>
      <c r="I885" s="123" t="s">
        <v>2355</v>
      </c>
      <c r="J885" s="123" t="s">
        <v>2356</v>
      </c>
      <c r="K885" s="123">
        <v>5</v>
      </c>
      <c r="L885" s="126">
        <f t="shared" si="29"/>
        <v>0.29411764705882354</v>
      </c>
      <c r="M885" s="123" t="s">
        <v>2357</v>
      </c>
      <c r="N885" s="123">
        <v>5</v>
      </c>
      <c r="O885" s="123">
        <f t="shared" si="28"/>
        <v>12</v>
      </c>
      <c r="P885" s="127" t="s">
        <v>338</v>
      </c>
    </row>
    <row r="886" spans="1:16" s="123" customFormat="1" x14ac:dyDescent="0.25">
      <c r="A886" s="123">
        <v>2015</v>
      </c>
      <c r="B886" s="124">
        <v>60</v>
      </c>
      <c r="C886" s="123" t="s">
        <v>179</v>
      </c>
      <c r="D886" s="123" t="s">
        <v>333</v>
      </c>
      <c r="E886" s="123">
        <v>31202</v>
      </c>
      <c r="F886" s="123">
        <v>17</v>
      </c>
      <c r="G886" s="123">
        <v>23810031202</v>
      </c>
      <c r="H886" s="125" t="s">
        <v>343</v>
      </c>
      <c r="I886" s="123" t="s">
        <v>344</v>
      </c>
      <c r="J886" s="123" t="s">
        <v>2358</v>
      </c>
      <c r="K886" s="123">
        <v>19</v>
      </c>
      <c r="L886" s="126">
        <f t="shared" si="29"/>
        <v>1.1176470588235294</v>
      </c>
      <c r="M886" s="123" t="s">
        <v>2359</v>
      </c>
      <c r="N886" s="123">
        <v>18</v>
      </c>
      <c r="O886" s="123">
        <f t="shared" si="28"/>
        <v>-1</v>
      </c>
      <c r="P886" s="127" t="s">
        <v>338</v>
      </c>
    </row>
    <row r="887" spans="1:16" s="123" customFormat="1" x14ac:dyDescent="0.25">
      <c r="A887" s="123">
        <v>2016</v>
      </c>
      <c r="B887" s="124">
        <v>60</v>
      </c>
      <c r="C887" s="123" t="s">
        <v>179</v>
      </c>
      <c r="D887" s="123" t="s">
        <v>333</v>
      </c>
      <c r="E887" s="123">
        <v>31202</v>
      </c>
      <c r="F887" s="123">
        <v>17</v>
      </c>
      <c r="G887" s="123">
        <v>23810031202</v>
      </c>
      <c r="H887" s="125" t="s">
        <v>343</v>
      </c>
      <c r="I887" s="123" t="s">
        <v>344</v>
      </c>
      <c r="J887" s="123" t="s">
        <v>2360</v>
      </c>
      <c r="K887" s="123">
        <v>23</v>
      </c>
      <c r="L887" s="126">
        <f t="shared" si="29"/>
        <v>1.3529411764705883</v>
      </c>
      <c r="M887" s="123" t="s">
        <v>2361</v>
      </c>
      <c r="N887" s="123">
        <v>18</v>
      </c>
      <c r="O887" s="123">
        <f t="shared" si="28"/>
        <v>-1</v>
      </c>
      <c r="P887" s="127" t="s">
        <v>338</v>
      </c>
    </row>
    <row r="888" spans="1:16" s="123" customFormat="1" x14ac:dyDescent="0.25">
      <c r="A888" s="123">
        <v>2014</v>
      </c>
      <c r="B888" s="124">
        <v>60</v>
      </c>
      <c r="C888" s="123" t="s">
        <v>179</v>
      </c>
      <c r="D888" s="123" t="s">
        <v>333</v>
      </c>
      <c r="E888" s="123">
        <v>33005</v>
      </c>
      <c r="F888" s="123">
        <v>30</v>
      </c>
      <c r="G888" s="123">
        <v>23810033005</v>
      </c>
      <c r="H888" s="125" t="s">
        <v>365</v>
      </c>
      <c r="I888" s="123" t="s">
        <v>366</v>
      </c>
      <c r="J888" s="123" t="s">
        <v>2362</v>
      </c>
      <c r="K888" s="123">
        <v>46</v>
      </c>
      <c r="L888" s="126">
        <f t="shared" si="29"/>
        <v>1.5333333333333334</v>
      </c>
      <c r="M888" s="123" t="s">
        <v>2363</v>
      </c>
      <c r="N888" s="123" t="s">
        <v>369</v>
      </c>
      <c r="O888" s="123" t="str">
        <f t="shared" si="28"/>
        <v>-</v>
      </c>
      <c r="P888" s="127" t="s">
        <v>338</v>
      </c>
    </row>
    <row r="889" spans="1:16" s="123" customFormat="1" x14ac:dyDescent="0.25">
      <c r="A889" s="123">
        <v>2015</v>
      </c>
      <c r="B889" s="124">
        <v>60</v>
      </c>
      <c r="C889" s="123" t="s">
        <v>179</v>
      </c>
      <c r="D889" s="123" t="s">
        <v>333</v>
      </c>
      <c r="E889" s="123">
        <v>33005</v>
      </c>
      <c r="F889" s="123">
        <v>30</v>
      </c>
      <c r="G889" s="123">
        <v>23810033005</v>
      </c>
      <c r="H889" s="125" t="s">
        <v>365</v>
      </c>
      <c r="I889" s="123" t="s">
        <v>366</v>
      </c>
      <c r="J889" s="123" t="s">
        <v>2364</v>
      </c>
      <c r="K889" s="123">
        <v>27</v>
      </c>
      <c r="L889" s="126">
        <f t="shared" si="29"/>
        <v>0.9</v>
      </c>
      <c r="M889" s="123" t="s">
        <v>2365</v>
      </c>
      <c r="N889" s="123" t="s">
        <v>369</v>
      </c>
      <c r="O889" s="123" t="str">
        <f t="shared" si="28"/>
        <v>-</v>
      </c>
      <c r="P889" s="127" t="s">
        <v>338</v>
      </c>
    </row>
    <row r="890" spans="1:16" s="123" customFormat="1" x14ac:dyDescent="0.25">
      <c r="A890" s="123">
        <v>2016</v>
      </c>
      <c r="B890" s="124">
        <v>60</v>
      </c>
      <c r="C890" s="123" t="s">
        <v>179</v>
      </c>
      <c r="D890" s="123" t="s">
        <v>333</v>
      </c>
      <c r="E890" s="123">
        <v>33005</v>
      </c>
      <c r="F890" s="123">
        <v>30</v>
      </c>
      <c r="G890" s="123">
        <v>23810033005</v>
      </c>
      <c r="H890" s="125" t="s">
        <v>365</v>
      </c>
      <c r="I890" s="123" t="s">
        <v>366</v>
      </c>
      <c r="J890" s="123" t="s">
        <v>2366</v>
      </c>
      <c r="K890" s="123">
        <v>36</v>
      </c>
      <c r="L890" s="126">
        <f t="shared" si="29"/>
        <v>1.2</v>
      </c>
      <c r="M890" s="123" t="s">
        <v>2367</v>
      </c>
      <c r="N890" s="123">
        <v>30</v>
      </c>
      <c r="O890" s="123">
        <f t="shared" si="28"/>
        <v>0</v>
      </c>
      <c r="P890" s="127" t="s">
        <v>338</v>
      </c>
    </row>
    <row r="891" spans="1:16" s="123" customFormat="1" x14ac:dyDescent="0.25">
      <c r="A891" s="123">
        <v>2014</v>
      </c>
      <c r="B891" s="124">
        <v>60</v>
      </c>
      <c r="C891" s="123" t="s">
        <v>179</v>
      </c>
      <c r="D891" s="123" t="s">
        <v>401</v>
      </c>
      <c r="E891" s="123">
        <v>31122</v>
      </c>
      <c r="F891" s="123">
        <v>30</v>
      </c>
      <c r="G891" s="123">
        <v>23210031122</v>
      </c>
      <c r="H891" s="125" t="s">
        <v>1055</v>
      </c>
      <c r="I891" s="123" t="s">
        <v>1056</v>
      </c>
      <c r="J891" s="123" t="s">
        <v>2368</v>
      </c>
      <c r="K891" s="123">
        <v>24</v>
      </c>
      <c r="L891" s="126">
        <f t="shared" si="29"/>
        <v>0.8</v>
      </c>
      <c r="M891" s="123" t="s">
        <v>2369</v>
      </c>
      <c r="N891" s="123" t="s">
        <v>369</v>
      </c>
      <c r="O891" s="123" t="str">
        <f t="shared" si="28"/>
        <v>-</v>
      </c>
      <c r="P891" s="127" t="s">
        <v>338</v>
      </c>
    </row>
    <row r="892" spans="1:16" s="123" customFormat="1" x14ac:dyDescent="0.25">
      <c r="A892" s="123">
        <v>2015</v>
      </c>
      <c r="B892" s="124">
        <v>60</v>
      </c>
      <c r="C892" s="123" t="s">
        <v>179</v>
      </c>
      <c r="D892" s="123" t="s">
        <v>401</v>
      </c>
      <c r="E892" s="123">
        <v>31122</v>
      </c>
      <c r="F892" s="123">
        <v>30</v>
      </c>
      <c r="G892" s="123">
        <v>23210031122</v>
      </c>
      <c r="H892" s="125" t="s">
        <v>1055</v>
      </c>
      <c r="I892" s="123" t="s">
        <v>1056</v>
      </c>
      <c r="J892" s="123" t="s">
        <v>2370</v>
      </c>
      <c r="K892" s="123">
        <v>21</v>
      </c>
      <c r="L892" s="126">
        <f t="shared" si="29"/>
        <v>0.7</v>
      </c>
      <c r="M892" s="123" t="s">
        <v>2371</v>
      </c>
      <c r="N892" s="123">
        <v>27</v>
      </c>
      <c r="O892" s="123">
        <f t="shared" si="28"/>
        <v>3</v>
      </c>
      <c r="P892" s="127" t="s">
        <v>338</v>
      </c>
    </row>
    <row r="893" spans="1:16" s="123" customFormat="1" x14ac:dyDescent="0.25">
      <c r="A893" s="123">
        <v>2016</v>
      </c>
      <c r="B893" s="124">
        <v>60</v>
      </c>
      <c r="C893" s="123" t="s">
        <v>179</v>
      </c>
      <c r="D893" s="123" t="s">
        <v>401</v>
      </c>
      <c r="E893" s="123">
        <v>31122</v>
      </c>
      <c r="F893" s="123">
        <v>30</v>
      </c>
      <c r="G893" s="123">
        <v>23210031122</v>
      </c>
      <c r="H893" s="125" t="s">
        <v>1055</v>
      </c>
      <c r="I893" s="123" t="s">
        <v>1056</v>
      </c>
      <c r="J893" s="123" t="s">
        <v>2372</v>
      </c>
      <c r="K893" s="123">
        <v>23</v>
      </c>
      <c r="L893" s="126">
        <f t="shared" si="29"/>
        <v>0.76666666666666672</v>
      </c>
      <c r="M893" s="123" t="s">
        <v>2373</v>
      </c>
      <c r="N893" s="123">
        <v>28</v>
      </c>
      <c r="O893" s="123">
        <f t="shared" si="28"/>
        <v>2</v>
      </c>
      <c r="P893" s="127" t="s">
        <v>338</v>
      </c>
    </row>
    <row r="894" spans="1:16" s="123" customFormat="1" x14ac:dyDescent="0.25">
      <c r="A894" s="123">
        <v>2014</v>
      </c>
      <c r="B894" s="124">
        <v>60</v>
      </c>
      <c r="C894" s="123" t="s">
        <v>180</v>
      </c>
      <c r="D894" s="123" t="s">
        <v>333</v>
      </c>
      <c r="E894" s="123">
        <v>22105</v>
      </c>
      <c r="F894" s="123">
        <v>12</v>
      </c>
      <c r="G894" s="123">
        <v>23810022105</v>
      </c>
      <c r="H894" s="125" t="s">
        <v>2374</v>
      </c>
      <c r="I894" s="123" t="s">
        <v>2375</v>
      </c>
      <c r="J894" s="123" t="s">
        <v>2376</v>
      </c>
      <c r="K894" s="123">
        <v>122</v>
      </c>
      <c r="L894" s="126">
        <f t="shared" si="29"/>
        <v>10.166666666666666</v>
      </c>
      <c r="M894" s="123" t="s">
        <v>2377</v>
      </c>
      <c r="N894" s="123">
        <v>12</v>
      </c>
      <c r="O894" s="123">
        <f t="shared" si="28"/>
        <v>0</v>
      </c>
      <c r="P894" s="127" t="s">
        <v>338</v>
      </c>
    </row>
    <row r="895" spans="1:16" s="123" customFormat="1" x14ac:dyDescent="0.25">
      <c r="A895" s="123">
        <v>2015</v>
      </c>
      <c r="B895" s="124">
        <v>60</v>
      </c>
      <c r="C895" s="123" t="s">
        <v>180</v>
      </c>
      <c r="D895" s="123" t="s">
        <v>333</v>
      </c>
      <c r="E895" s="123">
        <v>22105</v>
      </c>
      <c r="F895" s="123">
        <v>12</v>
      </c>
      <c r="G895" s="123">
        <v>23810022105</v>
      </c>
      <c r="H895" s="125" t="s">
        <v>2374</v>
      </c>
      <c r="I895" s="123" t="s">
        <v>2375</v>
      </c>
      <c r="J895" s="123" t="s">
        <v>2378</v>
      </c>
      <c r="K895" s="123">
        <v>89</v>
      </c>
      <c r="L895" s="126">
        <f t="shared" si="29"/>
        <v>7.416666666666667</v>
      </c>
      <c r="M895" s="123" t="s">
        <v>2379</v>
      </c>
      <c r="N895" s="123">
        <v>10</v>
      </c>
      <c r="O895" s="123">
        <f t="shared" si="28"/>
        <v>2</v>
      </c>
      <c r="P895" s="127" t="s">
        <v>338</v>
      </c>
    </row>
    <row r="896" spans="1:16" s="123" customFormat="1" x14ac:dyDescent="0.25">
      <c r="A896" s="123">
        <v>2016</v>
      </c>
      <c r="B896" s="124">
        <v>60</v>
      </c>
      <c r="C896" s="123" t="s">
        <v>180</v>
      </c>
      <c r="D896" s="123" t="s">
        <v>333</v>
      </c>
      <c r="E896" s="123">
        <v>22105</v>
      </c>
      <c r="F896" s="123">
        <v>20</v>
      </c>
      <c r="G896" s="123">
        <v>23810022105</v>
      </c>
      <c r="H896" s="125" t="s">
        <v>2374</v>
      </c>
      <c r="I896" s="123" t="s">
        <v>2375</v>
      </c>
      <c r="J896" s="123" t="s">
        <v>2380</v>
      </c>
      <c r="K896" s="123">
        <v>106</v>
      </c>
      <c r="L896" s="126">
        <f t="shared" si="29"/>
        <v>5.3</v>
      </c>
      <c r="M896" s="123" t="s">
        <v>2381</v>
      </c>
      <c r="N896" s="123">
        <v>18</v>
      </c>
      <c r="O896" s="123">
        <f t="shared" si="28"/>
        <v>2</v>
      </c>
      <c r="P896" s="127" t="s">
        <v>338</v>
      </c>
    </row>
    <row r="897" spans="1:16" s="123" customFormat="1" x14ac:dyDescent="0.25">
      <c r="A897" s="123">
        <v>2014</v>
      </c>
      <c r="B897" s="124">
        <v>60</v>
      </c>
      <c r="C897" s="123" t="s">
        <v>180</v>
      </c>
      <c r="D897" s="123" t="s">
        <v>333</v>
      </c>
      <c r="E897" s="123">
        <v>22106</v>
      </c>
      <c r="F897" s="123">
        <v>12</v>
      </c>
      <c r="G897" s="123">
        <v>23810022106</v>
      </c>
      <c r="H897" s="125" t="s">
        <v>759</v>
      </c>
      <c r="I897" s="123" t="s">
        <v>760</v>
      </c>
      <c r="J897" s="123" t="s">
        <v>2382</v>
      </c>
      <c r="K897" s="123">
        <v>36</v>
      </c>
      <c r="L897" s="126">
        <f t="shared" si="29"/>
        <v>3</v>
      </c>
      <c r="M897" s="123" t="s">
        <v>2383</v>
      </c>
      <c r="N897" s="123">
        <v>12</v>
      </c>
      <c r="O897" s="123">
        <f t="shared" si="28"/>
        <v>0</v>
      </c>
      <c r="P897" s="127" t="s">
        <v>338</v>
      </c>
    </row>
    <row r="898" spans="1:16" s="123" customFormat="1" x14ac:dyDescent="0.25">
      <c r="A898" s="123">
        <v>2015</v>
      </c>
      <c r="B898" s="124">
        <v>60</v>
      </c>
      <c r="C898" s="123" t="s">
        <v>180</v>
      </c>
      <c r="D898" s="123" t="s">
        <v>333</v>
      </c>
      <c r="E898" s="123">
        <v>22106</v>
      </c>
      <c r="F898" s="123">
        <v>12</v>
      </c>
      <c r="G898" s="123">
        <v>23810022106</v>
      </c>
      <c r="H898" s="125" t="s">
        <v>759</v>
      </c>
      <c r="I898" s="123" t="s">
        <v>760</v>
      </c>
      <c r="J898" s="123" t="s">
        <v>2384</v>
      </c>
      <c r="K898" s="123">
        <v>27</v>
      </c>
      <c r="L898" s="126">
        <f t="shared" si="29"/>
        <v>2.25</v>
      </c>
      <c r="M898" s="123" t="s">
        <v>2385</v>
      </c>
      <c r="N898" s="123">
        <v>12</v>
      </c>
      <c r="O898" s="123">
        <f t="shared" si="28"/>
        <v>0</v>
      </c>
      <c r="P898" s="127" t="s">
        <v>338</v>
      </c>
    </row>
    <row r="899" spans="1:16" s="123" customFormat="1" x14ac:dyDescent="0.25">
      <c r="A899" s="123">
        <v>2016</v>
      </c>
      <c r="B899" s="124">
        <v>60</v>
      </c>
      <c r="C899" s="123" t="s">
        <v>180</v>
      </c>
      <c r="D899" s="123" t="s">
        <v>333</v>
      </c>
      <c r="E899" s="123">
        <v>22106</v>
      </c>
      <c r="F899" s="123">
        <v>12</v>
      </c>
      <c r="G899" s="123">
        <v>23810022106</v>
      </c>
      <c r="H899" s="125" t="s">
        <v>759</v>
      </c>
      <c r="I899" s="123" t="s">
        <v>760</v>
      </c>
      <c r="J899" s="123" t="s">
        <v>2386</v>
      </c>
      <c r="K899" s="123">
        <v>31</v>
      </c>
      <c r="L899" s="126">
        <f t="shared" si="29"/>
        <v>2.5833333333333335</v>
      </c>
      <c r="M899" s="123" t="s">
        <v>2387</v>
      </c>
      <c r="N899" s="123">
        <v>12</v>
      </c>
      <c r="O899" s="123">
        <f t="shared" ref="O899:O962" si="30">IFERROR(F899-N899,"-")</f>
        <v>0</v>
      </c>
      <c r="P899" s="127" t="s">
        <v>338</v>
      </c>
    </row>
    <row r="900" spans="1:16" s="123" customFormat="1" x14ac:dyDescent="0.25">
      <c r="A900" s="123">
        <v>2014</v>
      </c>
      <c r="B900" s="124">
        <v>60</v>
      </c>
      <c r="C900" s="123" t="s">
        <v>180</v>
      </c>
      <c r="D900" s="123" t="s">
        <v>333</v>
      </c>
      <c r="E900" s="123">
        <v>22503</v>
      </c>
      <c r="F900" s="123">
        <v>15</v>
      </c>
      <c r="G900" s="123">
        <v>23810022503</v>
      </c>
      <c r="H900" s="125" t="s">
        <v>1328</v>
      </c>
      <c r="I900" s="123" t="s">
        <v>1329</v>
      </c>
      <c r="J900" s="123" t="s">
        <v>2388</v>
      </c>
      <c r="K900" s="123">
        <v>10</v>
      </c>
      <c r="L900" s="126">
        <f t="shared" si="29"/>
        <v>0.66666666666666663</v>
      </c>
      <c r="M900" s="123" t="s">
        <v>2389</v>
      </c>
      <c r="N900" s="123">
        <v>14</v>
      </c>
      <c r="O900" s="123">
        <f t="shared" si="30"/>
        <v>1</v>
      </c>
      <c r="P900" s="127" t="s">
        <v>338</v>
      </c>
    </row>
    <row r="901" spans="1:16" s="123" customFormat="1" x14ac:dyDescent="0.25">
      <c r="A901" s="123">
        <v>2015</v>
      </c>
      <c r="B901" s="124">
        <v>60</v>
      </c>
      <c r="C901" s="123" t="s">
        <v>180</v>
      </c>
      <c r="D901" s="123" t="s">
        <v>333</v>
      </c>
      <c r="E901" s="123">
        <v>22503</v>
      </c>
      <c r="F901" s="123">
        <v>15</v>
      </c>
      <c r="G901" s="123">
        <v>23810022503</v>
      </c>
      <c r="H901" s="125" t="s">
        <v>1328</v>
      </c>
      <c r="I901" s="123" t="s">
        <v>1329</v>
      </c>
      <c r="J901" s="123" t="s">
        <v>2390</v>
      </c>
      <c r="K901" s="123">
        <v>5</v>
      </c>
      <c r="L901" s="126">
        <f t="shared" si="29"/>
        <v>0.33333333333333331</v>
      </c>
      <c r="M901" s="123" t="s">
        <v>2391</v>
      </c>
      <c r="N901" s="123">
        <v>10</v>
      </c>
      <c r="O901" s="123">
        <f t="shared" si="30"/>
        <v>5</v>
      </c>
      <c r="P901" s="127" t="s">
        <v>338</v>
      </c>
    </row>
    <row r="902" spans="1:16" s="123" customFormat="1" x14ac:dyDescent="0.25">
      <c r="A902" s="123">
        <v>2016</v>
      </c>
      <c r="B902" s="124">
        <v>60</v>
      </c>
      <c r="C902" s="123" t="s">
        <v>180</v>
      </c>
      <c r="D902" s="123" t="s">
        <v>333</v>
      </c>
      <c r="E902" s="123">
        <v>22503</v>
      </c>
      <c r="F902" s="123">
        <v>10</v>
      </c>
      <c r="G902" s="123">
        <v>23810022503</v>
      </c>
      <c r="H902" s="125" t="s">
        <v>1328</v>
      </c>
      <c r="I902" s="123" t="s">
        <v>1329</v>
      </c>
      <c r="J902" s="123" t="s">
        <v>2392</v>
      </c>
      <c r="K902" s="123">
        <v>7</v>
      </c>
      <c r="L902" s="126">
        <f t="shared" si="29"/>
        <v>0.7</v>
      </c>
      <c r="M902" s="123" t="s">
        <v>2393</v>
      </c>
      <c r="N902" s="123">
        <v>10</v>
      </c>
      <c r="O902" s="123">
        <f t="shared" si="30"/>
        <v>0</v>
      </c>
      <c r="P902" s="127" t="s">
        <v>338</v>
      </c>
    </row>
    <row r="903" spans="1:16" s="123" customFormat="1" x14ac:dyDescent="0.25">
      <c r="A903" s="123">
        <v>2014</v>
      </c>
      <c r="B903" s="124">
        <v>60</v>
      </c>
      <c r="C903" s="123" t="s">
        <v>180</v>
      </c>
      <c r="D903" s="123" t="s">
        <v>333</v>
      </c>
      <c r="E903" s="123">
        <v>25509</v>
      </c>
      <c r="F903" s="123">
        <v>30</v>
      </c>
      <c r="G903" s="123">
        <v>23810025509</v>
      </c>
      <c r="H903" s="125" t="s">
        <v>1342</v>
      </c>
      <c r="I903" s="123" t="s">
        <v>1343</v>
      </c>
      <c r="J903" s="123" t="s">
        <v>2394</v>
      </c>
      <c r="K903" s="123">
        <v>20</v>
      </c>
      <c r="L903" s="126">
        <f t="shared" si="29"/>
        <v>0.66666666666666663</v>
      </c>
      <c r="M903" s="123" t="s">
        <v>2395</v>
      </c>
      <c r="N903" s="123">
        <v>28</v>
      </c>
      <c r="O903" s="123">
        <f t="shared" si="30"/>
        <v>2</v>
      </c>
      <c r="P903" s="127" t="s">
        <v>338</v>
      </c>
    </row>
    <row r="904" spans="1:16" s="123" customFormat="1" x14ac:dyDescent="0.25">
      <c r="A904" s="123">
        <v>2015</v>
      </c>
      <c r="B904" s="124">
        <v>60</v>
      </c>
      <c r="C904" s="123" t="s">
        <v>180</v>
      </c>
      <c r="D904" s="123" t="s">
        <v>333</v>
      </c>
      <c r="E904" s="123">
        <v>25509</v>
      </c>
      <c r="F904" s="123">
        <v>30</v>
      </c>
      <c r="G904" s="123">
        <v>23810025509</v>
      </c>
      <c r="H904" s="125" t="s">
        <v>1342</v>
      </c>
      <c r="I904" s="123" t="s">
        <v>1343</v>
      </c>
      <c r="J904" s="123" t="s">
        <v>2396</v>
      </c>
      <c r="K904" s="123">
        <v>25</v>
      </c>
      <c r="L904" s="126">
        <f t="shared" si="29"/>
        <v>0.83333333333333337</v>
      </c>
      <c r="M904" s="123" t="s">
        <v>2397</v>
      </c>
      <c r="N904" s="123">
        <v>29</v>
      </c>
      <c r="O904" s="123">
        <f t="shared" si="30"/>
        <v>1</v>
      </c>
      <c r="P904" s="127" t="s">
        <v>338</v>
      </c>
    </row>
    <row r="905" spans="1:16" s="123" customFormat="1" x14ac:dyDescent="0.25">
      <c r="A905" s="123">
        <v>2016</v>
      </c>
      <c r="B905" s="124">
        <v>60</v>
      </c>
      <c r="C905" s="123" t="s">
        <v>180</v>
      </c>
      <c r="D905" s="123" t="s">
        <v>333</v>
      </c>
      <c r="E905" s="123">
        <v>25509</v>
      </c>
      <c r="F905" s="123">
        <v>30</v>
      </c>
      <c r="G905" s="123">
        <v>23810025509</v>
      </c>
      <c r="H905" s="125" t="s">
        <v>1342</v>
      </c>
      <c r="I905" s="123" t="s">
        <v>1343</v>
      </c>
      <c r="J905" s="123" t="s">
        <v>2398</v>
      </c>
      <c r="K905" s="123">
        <v>9</v>
      </c>
      <c r="L905" s="126">
        <f t="shared" si="29"/>
        <v>0.3</v>
      </c>
      <c r="M905" s="123" t="s">
        <v>2399</v>
      </c>
      <c r="N905" s="123">
        <v>23</v>
      </c>
      <c r="O905" s="123">
        <f t="shared" si="30"/>
        <v>7</v>
      </c>
      <c r="P905" s="127" t="s">
        <v>338</v>
      </c>
    </row>
    <row r="906" spans="1:16" s="123" customFormat="1" x14ac:dyDescent="0.25">
      <c r="A906" s="123">
        <v>2014</v>
      </c>
      <c r="B906" s="124">
        <v>60</v>
      </c>
      <c r="C906" s="123" t="s">
        <v>180</v>
      </c>
      <c r="D906" s="123" t="s">
        <v>333</v>
      </c>
      <c r="E906" s="123">
        <v>25510</v>
      </c>
      <c r="F906" s="123">
        <v>30</v>
      </c>
      <c r="G906" s="123">
        <v>23810025510</v>
      </c>
      <c r="H906" s="125" t="s">
        <v>596</v>
      </c>
      <c r="I906" s="123" t="s">
        <v>597</v>
      </c>
      <c r="J906" s="123" t="s">
        <v>2400</v>
      </c>
      <c r="K906" s="123">
        <v>33</v>
      </c>
      <c r="L906" s="126">
        <f t="shared" si="29"/>
        <v>1.1000000000000001</v>
      </c>
      <c r="M906" s="123" t="s">
        <v>2401</v>
      </c>
      <c r="N906" s="123" t="s">
        <v>369</v>
      </c>
      <c r="O906" s="123" t="str">
        <f t="shared" si="30"/>
        <v>-</v>
      </c>
      <c r="P906" s="127" t="s">
        <v>338</v>
      </c>
    </row>
    <row r="907" spans="1:16" s="123" customFormat="1" x14ac:dyDescent="0.25">
      <c r="A907" s="123">
        <v>2015</v>
      </c>
      <c r="B907" s="124">
        <v>60</v>
      </c>
      <c r="C907" s="123" t="s">
        <v>180</v>
      </c>
      <c r="D907" s="123" t="s">
        <v>333</v>
      </c>
      <c r="E907" s="123">
        <v>25510</v>
      </c>
      <c r="F907" s="123">
        <v>30</v>
      </c>
      <c r="G907" s="123">
        <v>23810025510</v>
      </c>
      <c r="H907" s="125" t="s">
        <v>596</v>
      </c>
      <c r="I907" s="123" t="s">
        <v>597</v>
      </c>
      <c r="J907" s="123" t="s">
        <v>2402</v>
      </c>
      <c r="K907" s="123">
        <v>17</v>
      </c>
      <c r="L907" s="126">
        <f t="shared" si="29"/>
        <v>0.56666666666666665</v>
      </c>
      <c r="M907" s="123" t="s">
        <v>2403</v>
      </c>
      <c r="N907" s="123" t="s">
        <v>369</v>
      </c>
      <c r="O907" s="123" t="str">
        <f t="shared" si="30"/>
        <v>-</v>
      </c>
      <c r="P907" s="127" t="s">
        <v>338</v>
      </c>
    </row>
    <row r="908" spans="1:16" s="123" customFormat="1" x14ac:dyDescent="0.25">
      <c r="A908" s="123">
        <v>2016</v>
      </c>
      <c r="B908" s="124">
        <v>60</v>
      </c>
      <c r="C908" s="123" t="s">
        <v>180</v>
      </c>
      <c r="D908" s="123" t="s">
        <v>333</v>
      </c>
      <c r="E908" s="123">
        <v>25510</v>
      </c>
      <c r="F908" s="123">
        <v>30</v>
      </c>
      <c r="G908" s="123">
        <v>23810025510</v>
      </c>
      <c r="H908" s="125" t="s">
        <v>596</v>
      </c>
      <c r="I908" s="123" t="s">
        <v>597</v>
      </c>
      <c r="J908" s="123" t="s">
        <v>2404</v>
      </c>
      <c r="K908" s="123">
        <v>21</v>
      </c>
      <c r="L908" s="126">
        <f t="shared" si="29"/>
        <v>0.7</v>
      </c>
      <c r="M908" s="123" t="s">
        <v>2405</v>
      </c>
      <c r="N908" s="123">
        <v>29</v>
      </c>
      <c r="O908" s="123">
        <f t="shared" si="30"/>
        <v>1</v>
      </c>
      <c r="P908" s="127" t="s">
        <v>338</v>
      </c>
    </row>
    <row r="909" spans="1:16" s="123" customFormat="1" x14ac:dyDescent="0.25">
      <c r="A909" s="123">
        <v>2014</v>
      </c>
      <c r="B909" s="124">
        <v>60</v>
      </c>
      <c r="C909" s="123" t="s">
        <v>180</v>
      </c>
      <c r="D909" s="123" t="s">
        <v>333</v>
      </c>
      <c r="E909" s="123">
        <v>25516</v>
      </c>
      <c r="F909" s="123">
        <v>30</v>
      </c>
      <c r="G909" s="123">
        <v>23810025516</v>
      </c>
      <c r="H909" s="125" t="s">
        <v>604</v>
      </c>
      <c r="I909" s="123" t="s">
        <v>605</v>
      </c>
      <c r="J909" s="123" t="s">
        <v>2406</v>
      </c>
      <c r="K909" s="123">
        <v>46</v>
      </c>
      <c r="L909" s="126">
        <f t="shared" si="29"/>
        <v>1.5333333333333334</v>
      </c>
      <c r="M909" s="123" t="s">
        <v>2407</v>
      </c>
      <c r="N909" s="123" t="s">
        <v>369</v>
      </c>
      <c r="O909" s="123" t="str">
        <f t="shared" si="30"/>
        <v>-</v>
      </c>
      <c r="P909" s="127" t="s">
        <v>338</v>
      </c>
    </row>
    <row r="910" spans="1:16" s="123" customFormat="1" x14ac:dyDescent="0.25">
      <c r="A910" s="123">
        <v>2015</v>
      </c>
      <c r="B910" s="124">
        <v>60</v>
      </c>
      <c r="C910" s="123" t="s">
        <v>180</v>
      </c>
      <c r="D910" s="123" t="s">
        <v>333</v>
      </c>
      <c r="E910" s="123">
        <v>25516</v>
      </c>
      <c r="F910" s="123">
        <v>30</v>
      </c>
      <c r="G910" s="123">
        <v>23810025516</v>
      </c>
      <c r="H910" s="125" t="s">
        <v>604</v>
      </c>
      <c r="I910" s="123" t="s">
        <v>605</v>
      </c>
      <c r="J910" s="123" t="s">
        <v>2408</v>
      </c>
      <c r="K910" s="123">
        <v>46</v>
      </c>
      <c r="L910" s="126">
        <f t="shared" si="29"/>
        <v>1.5333333333333334</v>
      </c>
      <c r="M910" s="123" t="s">
        <v>2409</v>
      </c>
      <c r="N910" s="123" t="s">
        <v>369</v>
      </c>
      <c r="O910" s="123" t="str">
        <f t="shared" si="30"/>
        <v>-</v>
      </c>
      <c r="P910" s="127" t="s">
        <v>338</v>
      </c>
    </row>
    <row r="911" spans="1:16" s="123" customFormat="1" x14ac:dyDescent="0.25">
      <c r="A911" s="123">
        <v>2016</v>
      </c>
      <c r="B911" s="124">
        <v>60</v>
      </c>
      <c r="C911" s="123" t="s">
        <v>180</v>
      </c>
      <c r="D911" s="123" t="s">
        <v>333</v>
      </c>
      <c r="E911" s="123">
        <v>25516</v>
      </c>
      <c r="F911" s="123">
        <v>30</v>
      </c>
      <c r="G911" s="123">
        <v>23810025516</v>
      </c>
      <c r="H911" s="125" t="s">
        <v>604</v>
      </c>
      <c r="I911" s="123" t="s">
        <v>605</v>
      </c>
      <c r="J911" s="123" t="s">
        <v>2410</v>
      </c>
      <c r="K911" s="123">
        <v>48</v>
      </c>
      <c r="L911" s="126">
        <f t="shared" si="29"/>
        <v>1.6</v>
      </c>
      <c r="M911" s="123" t="s">
        <v>2411</v>
      </c>
      <c r="N911" s="123">
        <v>30</v>
      </c>
      <c r="O911" s="123">
        <f t="shared" si="30"/>
        <v>0</v>
      </c>
      <c r="P911" s="127" t="s">
        <v>338</v>
      </c>
    </row>
    <row r="912" spans="1:16" s="123" customFormat="1" x14ac:dyDescent="0.25">
      <c r="A912" s="123">
        <v>2014</v>
      </c>
      <c r="B912" s="124">
        <v>60</v>
      </c>
      <c r="C912" s="123" t="s">
        <v>180</v>
      </c>
      <c r="D912" s="123" t="s">
        <v>333</v>
      </c>
      <c r="E912" s="123">
        <v>30001</v>
      </c>
      <c r="F912" s="123">
        <v>35</v>
      </c>
      <c r="G912" s="123">
        <v>23810030001</v>
      </c>
      <c r="H912" s="125" t="s">
        <v>334</v>
      </c>
      <c r="I912" s="123" t="s">
        <v>335</v>
      </c>
      <c r="J912" s="123" t="s">
        <v>2412</v>
      </c>
      <c r="K912" s="123">
        <v>18</v>
      </c>
      <c r="L912" s="126">
        <f t="shared" si="29"/>
        <v>0.51428571428571423</v>
      </c>
      <c r="M912" s="123" t="s">
        <v>2413</v>
      </c>
      <c r="N912" s="123">
        <v>34</v>
      </c>
      <c r="O912" s="123">
        <f t="shared" si="30"/>
        <v>1</v>
      </c>
      <c r="P912" s="127" t="s">
        <v>338</v>
      </c>
    </row>
    <row r="913" spans="1:16" s="123" customFormat="1" x14ac:dyDescent="0.25">
      <c r="A913" s="123">
        <v>2015</v>
      </c>
      <c r="B913" s="124">
        <v>60</v>
      </c>
      <c r="C913" s="123" t="s">
        <v>180</v>
      </c>
      <c r="D913" s="123" t="s">
        <v>333</v>
      </c>
      <c r="E913" s="123">
        <v>30001</v>
      </c>
      <c r="F913" s="123">
        <v>35</v>
      </c>
      <c r="G913" s="123">
        <v>23810030001</v>
      </c>
      <c r="H913" s="125" t="s">
        <v>334</v>
      </c>
      <c r="I913" s="123" t="s">
        <v>335</v>
      </c>
      <c r="J913" s="123" t="s">
        <v>2414</v>
      </c>
      <c r="K913" s="123">
        <v>30</v>
      </c>
      <c r="L913" s="126">
        <f t="shared" si="29"/>
        <v>0.8571428571428571</v>
      </c>
      <c r="M913" s="123" t="s">
        <v>2415</v>
      </c>
      <c r="N913" s="123">
        <v>35</v>
      </c>
      <c r="O913" s="123">
        <f t="shared" si="30"/>
        <v>0</v>
      </c>
      <c r="P913" s="127" t="s">
        <v>338</v>
      </c>
    </row>
    <row r="914" spans="1:16" s="123" customFormat="1" x14ac:dyDescent="0.25">
      <c r="A914" s="123">
        <v>2016</v>
      </c>
      <c r="B914" s="124">
        <v>60</v>
      </c>
      <c r="C914" s="123" t="s">
        <v>180</v>
      </c>
      <c r="D914" s="123" t="s">
        <v>333</v>
      </c>
      <c r="E914" s="123">
        <v>30001</v>
      </c>
      <c r="F914" s="123">
        <v>35</v>
      </c>
      <c r="G914" s="123">
        <v>23810030001</v>
      </c>
      <c r="H914" s="125" t="s">
        <v>334</v>
      </c>
      <c r="I914" s="123" t="s">
        <v>335</v>
      </c>
      <c r="J914" s="123" t="s">
        <v>2416</v>
      </c>
      <c r="K914" s="123">
        <v>21</v>
      </c>
      <c r="L914" s="126">
        <f t="shared" si="29"/>
        <v>0.6</v>
      </c>
      <c r="M914" s="123" t="s">
        <v>2417</v>
      </c>
      <c r="N914" s="123">
        <v>30</v>
      </c>
      <c r="O914" s="123">
        <f t="shared" si="30"/>
        <v>5</v>
      </c>
      <c r="P914" s="127" t="s">
        <v>338</v>
      </c>
    </row>
    <row r="915" spans="1:16" s="123" customFormat="1" x14ac:dyDescent="0.25">
      <c r="A915" s="123">
        <v>2014</v>
      </c>
      <c r="B915" s="124">
        <v>60</v>
      </c>
      <c r="C915" s="123" t="s">
        <v>180</v>
      </c>
      <c r="D915" s="123" t="s">
        <v>333</v>
      </c>
      <c r="E915" s="123">
        <v>31202</v>
      </c>
      <c r="F915" s="123">
        <v>35</v>
      </c>
      <c r="G915" s="123">
        <v>23810031202</v>
      </c>
      <c r="H915" s="125" t="s">
        <v>343</v>
      </c>
      <c r="I915" s="123" t="s">
        <v>344</v>
      </c>
      <c r="J915" s="123" t="s">
        <v>2418</v>
      </c>
      <c r="K915" s="123">
        <v>53</v>
      </c>
      <c r="L915" s="126">
        <f t="shared" si="29"/>
        <v>1.5142857142857142</v>
      </c>
      <c r="M915" s="123" t="s">
        <v>2419</v>
      </c>
      <c r="N915" s="123">
        <v>35</v>
      </c>
      <c r="O915" s="123">
        <f t="shared" si="30"/>
        <v>0</v>
      </c>
      <c r="P915" s="127" t="s">
        <v>338</v>
      </c>
    </row>
    <row r="916" spans="1:16" s="123" customFormat="1" x14ac:dyDescent="0.25">
      <c r="A916" s="123">
        <v>2015</v>
      </c>
      <c r="B916" s="124">
        <v>60</v>
      </c>
      <c r="C916" s="123" t="s">
        <v>180</v>
      </c>
      <c r="D916" s="123" t="s">
        <v>333</v>
      </c>
      <c r="E916" s="123">
        <v>31202</v>
      </c>
      <c r="F916" s="123">
        <v>35</v>
      </c>
      <c r="G916" s="123">
        <v>23810031202</v>
      </c>
      <c r="H916" s="125" t="s">
        <v>343</v>
      </c>
      <c r="I916" s="123" t="s">
        <v>344</v>
      </c>
      <c r="J916" s="123" t="s">
        <v>2420</v>
      </c>
      <c r="K916" s="123">
        <v>58</v>
      </c>
      <c r="L916" s="126">
        <f t="shared" si="29"/>
        <v>1.6571428571428573</v>
      </c>
      <c r="M916" s="123" t="s">
        <v>2421</v>
      </c>
      <c r="N916" s="123">
        <v>33</v>
      </c>
      <c r="O916" s="123">
        <f t="shared" si="30"/>
        <v>2</v>
      </c>
      <c r="P916" s="127" t="s">
        <v>338</v>
      </c>
    </row>
    <row r="917" spans="1:16" s="123" customFormat="1" x14ac:dyDescent="0.25">
      <c r="A917" s="123">
        <v>2016</v>
      </c>
      <c r="B917" s="124">
        <v>60</v>
      </c>
      <c r="C917" s="123" t="s">
        <v>180</v>
      </c>
      <c r="D917" s="123" t="s">
        <v>333</v>
      </c>
      <c r="E917" s="123">
        <v>31202</v>
      </c>
      <c r="F917" s="123">
        <v>35</v>
      </c>
      <c r="G917" s="123">
        <v>23810031202</v>
      </c>
      <c r="H917" s="125" t="s">
        <v>343</v>
      </c>
      <c r="I917" s="123" t="s">
        <v>344</v>
      </c>
      <c r="J917" s="123" t="s">
        <v>2422</v>
      </c>
      <c r="K917" s="123">
        <v>46</v>
      </c>
      <c r="L917" s="126">
        <f t="shared" si="29"/>
        <v>1.3142857142857143</v>
      </c>
      <c r="M917" s="123" t="s">
        <v>2423</v>
      </c>
      <c r="N917" s="123">
        <v>34</v>
      </c>
      <c r="O917" s="123">
        <f t="shared" si="30"/>
        <v>1</v>
      </c>
      <c r="P917" s="127" t="s">
        <v>338</v>
      </c>
    </row>
    <row r="918" spans="1:16" s="123" customFormat="1" x14ac:dyDescent="0.25">
      <c r="A918" s="123">
        <v>2014</v>
      </c>
      <c r="B918" s="124">
        <v>60</v>
      </c>
      <c r="C918" s="123" t="s">
        <v>180</v>
      </c>
      <c r="D918" s="123" t="s">
        <v>333</v>
      </c>
      <c r="E918" s="123">
        <v>33005</v>
      </c>
      <c r="F918" s="123">
        <v>30</v>
      </c>
      <c r="G918" s="123">
        <v>23810033005</v>
      </c>
      <c r="H918" s="125" t="s">
        <v>365</v>
      </c>
      <c r="I918" s="123" t="s">
        <v>366</v>
      </c>
      <c r="J918" s="123" t="s">
        <v>2424</v>
      </c>
      <c r="K918" s="123">
        <v>78</v>
      </c>
      <c r="L918" s="126">
        <f t="shared" si="29"/>
        <v>2.6</v>
      </c>
      <c r="M918" s="123" t="s">
        <v>2425</v>
      </c>
      <c r="N918" s="123" t="s">
        <v>369</v>
      </c>
      <c r="O918" s="123" t="str">
        <f t="shared" si="30"/>
        <v>-</v>
      </c>
      <c r="P918" s="127" t="s">
        <v>338</v>
      </c>
    </row>
    <row r="919" spans="1:16" s="123" customFormat="1" x14ac:dyDescent="0.25">
      <c r="A919" s="123">
        <v>2015</v>
      </c>
      <c r="B919" s="124">
        <v>60</v>
      </c>
      <c r="C919" s="123" t="s">
        <v>180</v>
      </c>
      <c r="D919" s="123" t="s">
        <v>333</v>
      </c>
      <c r="E919" s="123">
        <v>33005</v>
      </c>
      <c r="F919" s="123">
        <v>30</v>
      </c>
      <c r="G919" s="123">
        <v>23810033005</v>
      </c>
      <c r="H919" s="125" t="s">
        <v>365</v>
      </c>
      <c r="I919" s="123" t="s">
        <v>366</v>
      </c>
      <c r="J919" s="123" t="s">
        <v>2426</v>
      </c>
      <c r="K919" s="123">
        <v>67</v>
      </c>
      <c r="L919" s="126">
        <f t="shared" si="29"/>
        <v>2.2333333333333334</v>
      </c>
      <c r="M919" s="123" t="s">
        <v>2427</v>
      </c>
      <c r="N919" s="123" t="s">
        <v>369</v>
      </c>
      <c r="O919" s="123" t="str">
        <f t="shared" si="30"/>
        <v>-</v>
      </c>
      <c r="P919" s="127" t="s">
        <v>338</v>
      </c>
    </row>
    <row r="920" spans="1:16" s="123" customFormat="1" x14ac:dyDescent="0.25">
      <c r="A920" s="123">
        <v>2016</v>
      </c>
      <c r="B920" s="124">
        <v>60</v>
      </c>
      <c r="C920" s="123" t="s">
        <v>180</v>
      </c>
      <c r="D920" s="123" t="s">
        <v>333</v>
      </c>
      <c r="E920" s="123">
        <v>33005</v>
      </c>
      <c r="F920" s="123">
        <v>30</v>
      </c>
      <c r="G920" s="123">
        <v>23810033005</v>
      </c>
      <c r="H920" s="125" t="s">
        <v>365</v>
      </c>
      <c r="I920" s="123" t="s">
        <v>366</v>
      </c>
      <c r="J920" s="123" t="s">
        <v>2428</v>
      </c>
      <c r="K920" s="123">
        <v>64</v>
      </c>
      <c r="L920" s="126">
        <f t="shared" si="29"/>
        <v>2.1333333333333333</v>
      </c>
      <c r="M920" s="123" t="s">
        <v>2429</v>
      </c>
      <c r="N920" s="123">
        <v>29</v>
      </c>
      <c r="O920" s="123">
        <f t="shared" si="30"/>
        <v>1</v>
      </c>
      <c r="P920" s="127" t="s">
        <v>338</v>
      </c>
    </row>
    <row r="921" spans="1:16" s="123" customFormat="1" x14ac:dyDescent="0.25">
      <c r="A921" s="123">
        <v>2014</v>
      </c>
      <c r="B921" s="124">
        <v>60</v>
      </c>
      <c r="C921" s="123" t="s">
        <v>180</v>
      </c>
      <c r="D921" s="123" t="s">
        <v>333</v>
      </c>
      <c r="E921" s="123">
        <v>33403</v>
      </c>
      <c r="F921" s="123">
        <v>12</v>
      </c>
      <c r="G921" s="123">
        <v>23810033403</v>
      </c>
      <c r="H921" s="125" t="s">
        <v>813</v>
      </c>
      <c r="I921" s="123" t="s">
        <v>814</v>
      </c>
      <c r="J921" s="123" t="s">
        <v>2430</v>
      </c>
      <c r="K921" s="123">
        <v>21</v>
      </c>
      <c r="L921" s="126">
        <f t="shared" si="29"/>
        <v>1.75</v>
      </c>
      <c r="M921" s="123" t="s">
        <v>2431</v>
      </c>
      <c r="N921" s="123">
        <v>11</v>
      </c>
      <c r="O921" s="123">
        <f t="shared" si="30"/>
        <v>1</v>
      </c>
      <c r="P921" s="127" t="s">
        <v>338</v>
      </c>
    </row>
    <row r="922" spans="1:16" s="123" customFormat="1" x14ac:dyDescent="0.25">
      <c r="A922" s="123">
        <v>2015</v>
      </c>
      <c r="B922" s="124">
        <v>60</v>
      </c>
      <c r="C922" s="123" t="s">
        <v>180</v>
      </c>
      <c r="D922" s="123" t="s">
        <v>333</v>
      </c>
      <c r="E922" s="123">
        <v>33403</v>
      </c>
      <c r="F922" s="123">
        <v>12</v>
      </c>
      <c r="G922" s="123">
        <v>23810033403</v>
      </c>
      <c r="H922" s="125" t="s">
        <v>813</v>
      </c>
      <c r="I922" s="123" t="s">
        <v>814</v>
      </c>
      <c r="J922" s="123" t="s">
        <v>2432</v>
      </c>
      <c r="K922" s="123">
        <v>19</v>
      </c>
      <c r="L922" s="126">
        <f t="shared" si="29"/>
        <v>1.5833333333333333</v>
      </c>
      <c r="M922" s="123" t="s">
        <v>2433</v>
      </c>
      <c r="N922" s="123">
        <v>12</v>
      </c>
      <c r="O922" s="123">
        <f t="shared" si="30"/>
        <v>0</v>
      </c>
      <c r="P922" s="127" t="s">
        <v>338</v>
      </c>
    </row>
    <row r="923" spans="1:16" s="123" customFormat="1" x14ac:dyDescent="0.25">
      <c r="A923" s="123">
        <v>2016</v>
      </c>
      <c r="B923" s="124">
        <v>60</v>
      </c>
      <c r="C923" s="123" t="s">
        <v>180</v>
      </c>
      <c r="D923" s="123" t="s">
        <v>333</v>
      </c>
      <c r="E923" s="123">
        <v>33403</v>
      </c>
      <c r="F923" s="123">
        <v>12</v>
      </c>
      <c r="G923" s="123">
        <v>23810033403</v>
      </c>
      <c r="H923" s="125" t="s">
        <v>813</v>
      </c>
      <c r="I923" s="123" t="s">
        <v>814</v>
      </c>
      <c r="J923" s="123" t="s">
        <v>2434</v>
      </c>
      <c r="K923" s="123">
        <v>11</v>
      </c>
      <c r="L923" s="126">
        <f t="shared" si="29"/>
        <v>0.91666666666666663</v>
      </c>
      <c r="M923" s="123" t="s">
        <v>2435</v>
      </c>
      <c r="N923" s="123">
        <v>11</v>
      </c>
      <c r="O923" s="123">
        <f t="shared" si="30"/>
        <v>1</v>
      </c>
      <c r="P923" s="127" t="s">
        <v>338</v>
      </c>
    </row>
    <row r="924" spans="1:16" s="123" customFormat="1" x14ac:dyDescent="0.25">
      <c r="A924" s="123">
        <v>2014</v>
      </c>
      <c r="B924" s="124">
        <v>60</v>
      </c>
      <c r="C924" s="123" t="s">
        <v>180</v>
      </c>
      <c r="D924" s="123" t="s">
        <v>401</v>
      </c>
      <c r="E924" s="123">
        <v>22139</v>
      </c>
      <c r="F924" s="123">
        <v>12</v>
      </c>
      <c r="G924" s="123">
        <v>23210022139</v>
      </c>
      <c r="H924" s="125" t="s">
        <v>2436</v>
      </c>
      <c r="I924" s="123" t="s">
        <v>760</v>
      </c>
      <c r="J924" s="123" t="s">
        <v>2437</v>
      </c>
      <c r="K924" s="123">
        <v>44</v>
      </c>
      <c r="L924" s="126">
        <f t="shared" si="29"/>
        <v>3.6666666666666665</v>
      </c>
      <c r="M924" s="123" t="s">
        <v>2438</v>
      </c>
      <c r="N924" s="123" t="s">
        <v>369</v>
      </c>
      <c r="O924" s="123" t="str">
        <f t="shared" si="30"/>
        <v>-</v>
      </c>
      <c r="P924" s="127" t="s">
        <v>338</v>
      </c>
    </row>
    <row r="925" spans="1:16" s="123" customFormat="1" x14ac:dyDescent="0.25">
      <c r="A925" s="123">
        <v>2015</v>
      </c>
      <c r="B925" s="124">
        <v>60</v>
      </c>
      <c r="C925" s="123" t="s">
        <v>180</v>
      </c>
      <c r="D925" s="123" t="s">
        <v>401</v>
      </c>
      <c r="E925" s="123">
        <v>22139</v>
      </c>
      <c r="F925" s="123">
        <v>12</v>
      </c>
      <c r="G925" s="123">
        <v>23210022139</v>
      </c>
      <c r="H925" s="125" t="s">
        <v>2436</v>
      </c>
      <c r="I925" s="123" t="s">
        <v>760</v>
      </c>
      <c r="J925" s="123" t="s">
        <v>2439</v>
      </c>
      <c r="K925" s="123">
        <v>41</v>
      </c>
      <c r="L925" s="126">
        <f t="shared" si="29"/>
        <v>3.4166666666666665</v>
      </c>
      <c r="M925" s="123" t="s">
        <v>2440</v>
      </c>
      <c r="N925" s="123" t="s">
        <v>369</v>
      </c>
      <c r="O925" s="123" t="str">
        <f t="shared" si="30"/>
        <v>-</v>
      </c>
      <c r="P925" s="127" t="s">
        <v>338</v>
      </c>
    </row>
    <row r="926" spans="1:16" s="123" customFormat="1" x14ac:dyDescent="0.25">
      <c r="A926" s="123">
        <v>2016</v>
      </c>
      <c r="B926" s="124">
        <v>60</v>
      </c>
      <c r="C926" s="123" t="s">
        <v>180</v>
      </c>
      <c r="D926" s="123" t="s">
        <v>401</v>
      </c>
      <c r="E926" s="123">
        <v>22139</v>
      </c>
      <c r="F926" s="123">
        <v>12</v>
      </c>
      <c r="G926" s="123">
        <v>23210022139</v>
      </c>
      <c r="H926" s="125" t="s">
        <v>2436</v>
      </c>
      <c r="I926" s="123" t="s">
        <v>760</v>
      </c>
      <c r="J926" s="123" t="s">
        <v>2441</v>
      </c>
      <c r="K926" s="123">
        <v>49</v>
      </c>
      <c r="L926" s="126">
        <f t="shared" si="29"/>
        <v>4.083333333333333</v>
      </c>
      <c r="M926" s="123" t="s">
        <v>2442</v>
      </c>
      <c r="N926" s="123">
        <v>11</v>
      </c>
      <c r="O926" s="123">
        <f t="shared" si="30"/>
        <v>1</v>
      </c>
      <c r="P926" s="127" t="s">
        <v>338</v>
      </c>
    </row>
    <row r="927" spans="1:16" s="123" customFormat="1" x14ac:dyDescent="0.25">
      <c r="A927" s="123">
        <v>2014</v>
      </c>
      <c r="B927" s="124">
        <v>60</v>
      </c>
      <c r="C927" s="123" t="s">
        <v>180</v>
      </c>
      <c r="D927" s="123" t="s">
        <v>401</v>
      </c>
      <c r="E927" s="123">
        <v>31215</v>
      </c>
      <c r="F927" s="123">
        <v>15</v>
      </c>
      <c r="G927" s="123">
        <v>23210031215</v>
      </c>
      <c r="H927" s="125" t="s">
        <v>2443</v>
      </c>
      <c r="I927" s="123" t="s">
        <v>2444</v>
      </c>
      <c r="J927" s="123" t="s">
        <v>2445</v>
      </c>
      <c r="K927" s="123">
        <v>18</v>
      </c>
      <c r="L927" s="126">
        <f t="shared" si="29"/>
        <v>1.2</v>
      </c>
      <c r="M927" s="123" t="s">
        <v>2446</v>
      </c>
      <c r="N927" s="123">
        <v>12</v>
      </c>
      <c r="O927" s="123">
        <f t="shared" si="30"/>
        <v>3</v>
      </c>
      <c r="P927" s="127" t="s">
        <v>338</v>
      </c>
    </row>
    <row r="928" spans="1:16" s="123" customFormat="1" x14ac:dyDescent="0.25">
      <c r="A928" s="123">
        <v>2015</v>
      </c>
      <c r="B928" s="124">
        <v>60</v>
      </c>
      <c r="C928" s="123" t="s">
        <v>180</v>
      </c>
      <c r="D928" s="123" t="s">
        <v>401</v>
      </c>
      <c r="E928" s="123">
        <v>31215</v>
      </c>
      <c r="F928" s="123">
        <v>15</v>
      </c>
      <c r="G928" s="123">
        <v>23210031215</v>
      </c>
      <c r="H928" s="125" t="s">
        <v>2443</v>
      </c>
      <c r="I928" s="123" t="s">
        <v>2444</v>
      </c>
      <c r="J928" s="123" t="s">
        <v>2447</v>
      </c>
      <c r="K928" s="123">
        <v>15</v>
      </c>
      <c r="L928" s="126">
        <f t="shared" si="29"/>
        <v>1</v>
      </c>
      <c r="M928" s="123" t="s">
        <v>2448</v>
      </c>
      <c r="N928" s="123">
        <v>13</v>
      </c>
      <c r="O928" s="123">
        <f t="shared" si="30"/>
        <v>2</v>
      </c>
      <c r="P928" s="127" t="s">
        <v>338</v>
      </c>
    </row>
    <row r="929" spans="1:16" s="123" customFormat="1" x14ac:dyDescent="0.25">
      <c r="A929" s="123">
        <v>2016</v>
      </c>
      <c r="B929" s="124">
        <v>60</v>
      </c>
      <c r="C929" s="123" t="s">
        <v>180</v>
      </c>
      <c r="D929" s="123" t="s">
        <v>401</v>
      </c>
      <c r="E929" s="123">
        <v>31215</v>
      </c>
      <c r="F929" s="123">
        <v>15</v>
      </c>
      <c r="G929" s="123">
        <v>23210031215</v>
      </c>
      <c r="H929" s="125" t="s">
        <v>2443</v>
      </c>
      <c r="I929" s="123" t="s">
        <v>2444</v>
      </c>
      <c r="J929" s="123" t="s">
        <v>2449</v>
      </c>
      <c r="K929" s="123">
        <v>16</v>
      </c>
      <c r="L929" s="126">
        <f t="shared" si="29"/>
        <v>1.0666666666666667</v>
      </c>
      <c r="M929" s="123" t="s">
        <v>2450</v>
      </c>
      <c r="N929" s="123">
        <v>12</v>
      </c>
      <c r="O929" s="123">
        <f t="shared" si="30"/>
        <v>3</v>
      </c>
      <c r="P929" s="127" t="s">
        <v>338</v>
      </c>
    </row>
    <row r="930" spans="1:16" s="123" customFormat="1" x14ac:dyDescent="0.25">
      <c r="A930" s="123">
        <v>2014</v>
      </c>
      <c r="B930" s="124">
        <v>60</v>
      </c>
      <c r="C930" s="123" t="s">
        <v>180</v>
      </c>
      <c r="D930" s="123" t="s">
        <v>401</v>
      </c>
      <c r="E930" s="123">
        <v>33409</v>
      </c>
      <c r="F930" s="123">
        <v>12</v>
      </c>
      <c r="G930" s="123">
        <v>23210033409</v>
      </c>
      <c r="H930" s="125" t="s">
        <v>2451</v>
      </c>
      <c r="I930" s="123" t="s">
        <v>2452</v>
      </c>
      <c r="J930" s="123" t="s">
        <v>2453</v>
      </c>
      <c r="K930" s="123">
        <v>15</v>
      </c>
      <c r="L930" s="126">
        <f t="shared" si="29"/>
        <v>1.25</v>
      </c>
      <c r="M930" s="123" t="s">
        <v>2454</v>
      </c>
      <c r="N930" s="123">
        <v>11</v>
      </c>
      <c r="O930" s="123">
        <f t="shared" si="30"/>
        <v>1</v>
      </c>
      <c r="P930" s="127" t="s">
        <v>338</v>
      </c>
    </row>
    <row r="931" spans="1:16" s="123" customFormat="1" x14ac:dyDescent="0.25">
      <c r="A931" s="123">
        <v>2015</v>
      </c>
      <c r="B931" s="124">
        <v>60</v>
      </c>
      <c r="C931" s="123" t="s">
        <v>180</v>
      </c>
      <c r="D931" s="123" t="s">
        <v>401</v>
      </c>
      <c r="E931" s="123">
        <v>33409</v>
      </c>
      <c r="F931" s="123">
        <v>12</v>
      </c>
      <c r="G931" s="123">
        <v>23210033409</v>
      </c>
      <c r="H931" s="125" t="s">
        <v>2451</v>
      </c>
      <c r="I931" s="123" t="s">
        <v>2452</v>
      </c>
      <c r="J931" s="123" t="s">
        <v>2455</v>
      </c>
      <c r="K931" s="123">
        <v>10</v>
      </c>
      <c r="L931" s="126">
        <f t="shared" si="29"/>
        <v>0.83333333333333337</v>
      </c>
      <c r="M931" s="123" t="s">
        <v>2456</v>
      </c>
      <c r="N931" s="123">
        <v>10</v>
      </c>
      <c r="O931" s="123">
        <f t="shared" si="30"/>
        <v>2</v>
      </c>
      <c r="P931" s="127" t="s">
        <v>338</v>
      </c>
    </row>
    <row r="932" spans="1:16" s="123" customFormat="1" x14ac:dyDescent="0.25">
      <c r="A932" s="123">
        <v>2016</v>
      </c>
      <c r="B932" s="124">
        <v>60</v>
      </c>
      <c r="C932" s="123" t="s">
        <v>180</v>
      </c>
      <c r="D932" s="123" t="s">
        <v>401</v>
      </c>
      <c r="E932" s="123">
        <v>33409</v>
      </c>
      <c r="F932" s="123">
        <v>12</v>
      </c>
      <c r="G932" s="123">
        <v>23210033409</v>
      </c>
      <c r="H932" s="125" t="s">
        <v>2451</v>
      </c>
      <c r="I932" s="123" t="s">
        <v>2452</v>
      </c>
      <c r="J932" s="123" t="s">
        <v>2457</v>
      </c>
      <c r="K932" s="123">
        <v>16</v>
      </c>
      <c r="L932" s="126">
        <f t="shared" si="29"/>
        <v>1.3333333333333333</v>
      </c>
      <c r="M932" s="123" t="s">
        <v>2458</v>
      </c>
      <c r="N932" s="123">
        <v>10</v>
      </c>
      <c r="O932" s="123">
        <f t="shared" si="30"/>
        <v>2</v>
      </c>
      <c r="P932" s="127" t="s">
        <v>338</v>
      </c>
    </row>
    <row r="933" spans="1:16" s="123" customFormat="1" x14ac:dyDescent="0.25">
      <c r="A933" s="123">
        <v>2014</v>
      </c>
      <c r="B933" s="124">
        <v>60</v>
      </c>
      <c r="C933" s="123" t="s">
        <v>181</v>
      </c>
      <c r="D933" s="123" t="s">
        <v>333</v>
      </c>
      <c r="E933" s="123">
        <v>23405</v>
      </c>
      <c r="F933" s="123">
        <v>15</v>
      </c>
      <c r="G933" s="123">
        <v>23810023405</v>
      </c>
      <c r="H933" s="125" t="s">
        <v>799</v>
      </c>
      <c r="I933" s="123" t="s">
        <v>800</v>
      </c>
      <c r="J933" s="123" t="s">
        <v>2459</v>
      </c>
      <c r="K933" s="123">
        <v>14</v>
      </c>
      <c r="L933" s="126">
        <f t="shared" si="29"/>
        <v>0.93333333333333335</v>
      </c>
      <c r="M933" s="123" t="s">
        <v>2460</v>
      </c>
      <c r="N933" s="123">
        <v>12</v>
      </c>
      <c r="O933" s="123">
        <f t="shared" si="30"/>
        <v>3</v>
      </c>
      <c r="P933" s="127" t="s">
        <v>338</v>
      </c>
    </row>
    <row r="934" spans="1:16" s="123" customFormat="1" x14ac:dyDescent="0.25">
      <c r="A934" s="123">
        <v>2015</v>
      </c>
      <c r="B934" s="124">
        <v>60</v>
      </c>
      <c r="C934" s="123" t="s">
        <v>181</v>
      </c>
      <c r="D934" s="123" t="s">
        <v>333</v>
      </c>
      <c r="E934" s="123">
        <v>23405</v>
      </c>
      <c r="F934" s="123">
        <v>15</v>
      </c>
      <c r="G934" s="123">
        <v>23810023405</v>
      </c>
      <c r="H934" s="125" t="s">
        <v>799</v>
      </c>
      <c r="I934" s="123" t="s">
        <v>800</v>
      </c>
      <c r="J934" s="123" t="s">
        <v>2461</v>
      </c>
      <c r="K934" s="123">
        <v>6</v>
      </c>
      <c r="L934" s="126">
        <f t="shared" si="29"/>
        <v>0.4</v>
      </c>
      <c r="M934" s="123" t="s">
        <v>2462</v>
      </c>
      <c r="N934" s="123">
        <v>8</v>
      </c>
      <c r="O934" s="123">
        <f t="shared" si="30"/>
        <v>7</v>
      </c>
      <c r="P934" s="127" t="s">
        <v>338</v>
      </c>
    </row>
    <row r="935" spans="1:16" s="123" customFormat="1" x14ac:dyDescent="0.25">
      <c r="A935" s="123">
        <v>2016</v>
      </c>
      <c r="B935" s="124">
        <v>60</v>
      </c>
      <c r="C935" s="123" t="s">
        <v>181</v>
      </c>
      <c r="D935" s="123" t="s">
        <v>333</v>
      </c>
      <c r="E935" s="123">
        <v>23405</v>
      </c>
      <c r="F935" s="123">
        <v>15</v>
      </c>
      <c r="G935" s="123">
        <v>23810023405</v>
      </c>
      <c r="H935" s="125" t="s">
        <v>799</v>
      </c>
      <c r="I935" s="123" t="s">
        <v>800</v>
      </c>
      <c r="J935" s="123" t="s">
        <v>2463</v>
      </c>
      <c r="K935" s="123">
        <v>15</v>
      </c>
      <c r="L935" s="126">
        <f t="shared" si="29"/>
        <v>1</v>
      </c>
      <c r="M935" s="123" t="s">
        <v>2464</v>
      </c>
      <c r="N935" s="123">
        <v>15</v>
      </c>
      <c r="O935" s="123">
        <f t="shared" si="30"/>
        <v>0</v>
      </c>
      <c r="P935" s="127" t="s">
        <v>338</v>
      </c>
    </row>
    <row r="936" spans="1:16" s="123" customFormat="1" x14ac:dyDescent="0.25">
      <c r="A936" s="123">
        <v>2014</v>
      </c>
      <c r="B936" s="124">
        <v>60</v>
      </c>
      <c r="C936" s="123" t="s">
        <v>181</v>
      </c>
      <c r="D936" s="123" t="s">
        <v>333</v>
      </c>
      <c r="E936" s="123">
        <v>23407</v>
      </c>
      <c r="F936" s="123">
        <v>15</v>
      </c>
      <c r="G936" s="123">
        <v>23810023407</v>
      </c>
      <c r="H936" s="125" t="s">
        <v>2465</v>
      </c>
      <c r="I936" s="123" t="s">
        <v>2466</v>
      </c>
      <c r="J936" s="123" t="s">
        <v>2467</v>
      </c>
      <c r="K936" s="123">
        <v>5</v>
      </c>
      <c r="L936" s="126">
        <f t="shared" si="29"/>
        <v>0.33333333333333331</v>
      </c>
      <c r="M936" s="123" t="s">
        <v>2468</v>
      </c>
      <c r="N936" s="123">
        <v>11</v>
      </c>
      <c r="O936" s="123">
        <f t="shared" si="30"/>
        <v>4</v>
      </c>
      <c r="P936" s="127" t="s">
        <v>338</v>
      </c>
    </row>
    <row r="937" spans="1:16" s="123" customFormat="1" x14ac:dyDescent="0.25">
      <c r="A937" s="123">
        <v>2015</v>
      </c>
      <c r="B937" s="124">
        <v>60</v>
      </c>
      <c r="C937" s="123" t="s">
        <v>181</v>
      </c>
      <c r="D937" s="123" t="s">
        <v>333</v>
      </c>
      <c r="E937" s="123">
        <v>23407</v>
      </c>
      <c r="F937" s="123">
        <v>15</v>
      </c>
      <c r="G937" s="123">
        <v>23810023407</v>
      </c>
      <c r="H937" s="125" t="s">
        <v>2465</v>
      </c>
      <c r="I937" s="123" t="s">
        <v>2466</v>
      </c>
      <c r="J937" s="123" t="s">
        <v>2469</v>
      </c>
      <c r="K937" s="123">
        <v>7</v>
      </c>
      <c r="L937" s="126">
        <f t="shared" ref="L937:L1000" si="31">K937/F937</f>
        <v>0.46666666666666667</v>
      </c>
      <c r="M937" s="123" t="s">
        <v>2470</v>
      </c>
      <c r="N937" s="123">
        <v>6</v>
      </c>
      <c r="O937" s="123">
        <f t="shared" si="30"/>
        <v>9</v>
      </c>
      <c r="P937" s="127" t="s">
        <v>338</v>
      </c>
    </row>
    <row r="938" spans="1:16" s="123" customFormat="1" x14ac:dyDescent="0.25">
      <c r="A938" s="123">
        <v>2016</v>
      </c>
      <c r="B938" s="124">
        <v>60</v>
      </c>
      <c r="C938" s="123" t="s">
        <v>181</v>
      </c>
      <c r="D938" s="123" t="s">
        <v>333</v>
      </c>
      <c r="E938" s="123">
        <v>23407</v>
      </c>
      <c r="F938" s="123">
        <v>15</v>
      </c>
      <c r="G938" s="123">
        <v>23810023407</v>
      </c>
      <c r="H938" s="125" t="s">
        <v>2465</v>
      </c>
      <c r="I938" s="123" t="s">
        <v>2466</v>
      </c>
      <c r="J938" s="123" t="s">
        <v>2471</v>
      </c>
      <c r="K938" s="123">
        <v>8</v>
      </c>
      <c r="L938" s="126">
        <f t="shared" si="31"/>
        <v>0.53333333333333333</v>
      </c>
      <c r="M938" s="123" t="s">
        <v>2472</v>
      </c>
      <c r="N938" s="123">
        <v>13</v>
      </c>
      <c r="O938" s="123">
        <f t="shared" si="30"/>
        <v>2</v>
      </c>
      <c r="P938" s="127" t="s">
        <v>338</v>
      </c>
    </row>
    <row r="939" spans="1:16" s="123" customFormat="1" x14ac:dyDescent="0.25">
      <c r="A939" s="123">
        <v>2014</v>
      </c>
      <c r="B939" s="124">
        <v>60</v>
      </c>
      <c r="C939" s="123" t="s">
        <v>181</v>
      </c>
      <c r="D939" s="123" t="s">
        <v>333</v>
      </c>
      <c r="E939" s="123">
        <v>25516</v>
      </c>
      <c r="F939" s="123">
        <v>30</v>
      </c>
      <c r="G939" s="123">
        <v>23810025516</v>
      </c>
      <c r="H939" s="125" t="s">
        <v>604</v>
      </c>
      <c r="I939" s="123" t="s">
        <v>605</v>
      </c>
      <c r="J939" s="123" t="s">
        <v>2473</v>
      </c>
      <c r="K939" s="123">
        <v>34</v>
      </c>
      <c r="L939" s="126">
        <f t="shared" si="31"/>
        <v>1.1333333333333333</v>
      </c>
      <c r="M939" s="123" t="s">
        <v>2474</v>
      </c>
      <c r="N939" s="123" t="s">
        <v>369</v>
      </c>
      <c r="O939" s="123" t="str">
        <f t="shared" si="30"/>
        <v>-</v>
      </c>
      <c r="P939" s="127" t="s">
        <v>338</v>
      </c>
    </row>
    <row r="940" spans="1:16" s="123" customFormat="1" x14ac:dyDescent="0.25">
      <c r="A940" s="123">
        <v>2015</v>
      </c>
      <c r="B940" s="124">
        <v>60</v>
      </c>
      <c r="C940" s="123" t="s">
        <v>181</v>
      </c>
      <c r="D940" s="123" t="s">
        <v>333</v>
      </c>
      <c r="E940" s="123">
        <v>25516</v>
      </c>
      <c r="F940" s="123">
        <v>30</v>
      </c>
      <c r="G940" s="123">
        <v>23810025516</v>
      </c>
      <c r="H940" s="125" t="s">
        <v>604</v>
      </c>
      <c r="I940" s="123" t="s">
        <v>605</v>
      </c>
      <c r="J940" s="123" t="s">
        <v>2475</v>
      </c>
      <c r="K940" s="123">
        <v>36</v>
      </c>
      <c r="L940" s="126">
        <f t="shared" si="31"/>
        <v>1.2</v>
      </c>
      <c r="M940" s="123" t="s">
        <v>2476</v>
      </c>
      <c r="N940" s="123" t="s">
        <v>369</v>
      </c>
      <c r="O940" s="123" t="str">
        <f t="shared" si="30"/>
        <v>-</v>
      </c>
      <c r="P940" s="127" t="s">
        <v>338</v>
      </c>
    </row>
    <row r="941" spans="1:16" s="123" customFormat="1" x14ac:dyDescent="0.25">
      <c r="A941" s="123">
        <v>2016</v>
      </c>
      <c r="B941" s="124">
        <v>60</v>
      </c>
      <c r="C941" s="123" t="s">
        <v>181</v>
      </c>
      <c r="D941" s="123" t="s">
        <v>333</v>
      </c>
      <c r="E941" s="123">
        <v>25516</v>
      </c>
      <c r="F941" s="123">
        <v>30</v>
      </c>
      <c r="G941" s="123">
        <v>23810025516</v>
      </c>
      <c r="H941" s="125" t="s">
        <v>604</v>
      </c>
      <c r="I941" s="123" t="s">
        <v>605</v>
      </c>
      <c r="J941" s="123" t="s">
        <v>2477</v>
      </c>
      <c r="K941" s="123">
        <v>35</v>
      </c>
      <c r="L941" s="126">
        <f t="shared" si="31"/>
        <v>1.1666666666666667</v>
      </c>
      <c r="M941" s="123" t="s">
        <v>2478</v>
      </c>
      <c r="N941" s="123">
        <v>29</v>
      </c>
      <c r="O941" s="123">
        <f t="shared" si="30"/>
        <v>1</v>
      </c>
      <c r="P941" s="127" t="s">
        <v>338</v>
      </c>
    </row>
    <row r="942" spans="1:16" s="123" customFormat="1" x14ac:dyDescent="0.25">
      <c r="A942" s="123">
        <v>2014</v>
      </c>
      <c r="B942" s="124">
        <v>60</v>
      </c>
      <c r="C942" s="123" t="s">
        <v>181</v>
      </c>
      <c r="D942" s="123" t="s">
        <v>333</v>
      </c>
      <c r="E942" s="123">
        <v>31202</v>
      </c>
      <c r="F942" s="123">
        <v>35</v>
      </c>
      <c r="G942" s="123">
        <v>23810031202</v>
      </c>
      <c r="H942" s="125" t="s">
        <v>343</v>
      </c>
      <c r="I942" s="123" t="s">
        <v>344</v>
      </c>
      <c r="J942" s="123" t="s">
        <v>2479</v>
      </c>
      <c r="K942" s="123">
        <v>39</v>
      </c>
      <c r="L942" s="126">
        <f t="shared" si="31"/>
        <v>1.1142857142857143</v>
      </c>
      <c r="M942" s="123" t="s">
        <v>2480</v>
      </c>
      <c r="N942" s="123">
        <v>35</v>
      </c>
      <c r="O942" s="123">
        <f t="shared" si="30"/>
        <v>0</v>
      </c>
      <c r="P942" s="127" t="s">
        <v>338</v>
      </c>
    </row>
    <row r="943" spans="1:16" s="123" customFormat="1" x14ac:dyDescent="0.25">
      <c r="A943" s="123">
        <v>2015</v>
      </c>
      <c r="B943" s="124">
        <v>60</v>
      </c>
      <c r="C943" s="123" t="s">
        <v>181</v>
      </c>
      <c r="D943" s="123" t="s">
        <v>333</v>
      </c>
      <c r="E943" s="123">
        <v>31202</v>
      </c>
      <c r="F943" s="123">
        <v>35</v>
      </c>
      <c r="G943" s="123">
        <v>23810031202</v>
      </c>
      <c r="H943" s="125" t="s">
        <v>343</v>
      </c>
      <c r="I943" s="123" t="s">
        <v>344</v>
      </c>
      <c r="J943" s="123" t="s">
        <v>2481</v>
      </c>
      <c r="K943" s="123">
        <v>39</v>
      </c>
      <c r="L943" s="126">
        <f t="shared" si="31"/>
        <v>1.1142857142857143</v>
      </c>
      <c r="M943" s="123" t="s">
        <v>2482</v>
      </c>
      <c r="N943" s="123">
        <v>35</v>
      </c>
      <c r="O943" s="123">
        <f t="shared" si="30"/>
        <v>0</v>
      </c>
      <c r="P943" s="127" t="s">
        <v>338</v>
      </c>
    </row>
    <row r="944" spans="1:16" s="123" customFormat="1" x14ac:dyDescent="0.25">
      <c r="A944" s="123">
        <v>2016</v>
      </c>
      <c r="B944" s="124">
        <v>60</v>
      </c>
      <c r="C944" s="123" t="s">
        <v>181</v>
      </c>
      <c r="D944" s="123" t="s">
        <v>333</v>
      </c>
      <c r="E944" s="123">
        <v>31202</v>
      </c>
      <c r="F944" s="123">
        <v>35</v>
      </c>
      <c r="G944" s="123">
        <v>23810031202</v>
      </c>
      <c r="H944" s="125" t="s">
        <v>343</v>
      </c>
      <c r="I944" s="123" t="s">
        <v>344</v>
      </c>
      <c r="J944" s="123" t="s">
        <v>2483</v>
      </c>
      <c r="K944" s="123">
        <v>37</v>
      </c>
      <c r="L944" s="126">
        <f t="shared" si="31"/>
        <v>1.0571428571428572</v>
      </c>
      <c r="M944" s="123" t="s">
        <v>2484</v>
      </c>
      <c r="N944" s="123">
        <v>34</v>
      </c>
      <c r="O944" s="123">
        <f t="shared" si="30"/>
        <v>1</v>
      </c>
      <c r="P944" s="127" t="s">
        <v>338</v>
      </c>
    </row>
    <row r="945" spans="1:16" s="123" customFormat="1" x14ac:dyDescent="0.25">
      <c r="A945" s="123">
        <v>2014</v>
      </c>
      <c r="B945" s="124">
        <v>60</v>
      </c>
      <c r="C945" s="123" t="s">
        <v>181</v>
      </c>
      <c r="D945" s="123" t="s">
        <v>333</v>
      </c>
      <c r="E945" s="123">
        <v>31206</v>
      </c>
      <c r="F945" s="123">
        <v>18</v>
      </c>
      <c r="G945" s="123">
        <v>23810031206</v>
      </c>
      <c r="H945" s="125" t="s">
        <v>924</v>
      </c>
      <c r="I945" s="123" t="s">
        <v>925</v>
      </c>
      <c r="J945" s="123" t="s">
        <v>2485</v>
      </c>
      <c r="K945" s="123">
        <v>14</v>
      </c>
      <c r="L945" s="126">
        <f t="shared" si="31"/>
        <v>0.77777777777777779</v>
      </c>
      <c r="M945" s="123" t="s">
        <v>2486</v>
      </c>
      <c r="N945" s="123">
        <v>15</v>
      </c>
      <c r="O945" s="123">
        <f t="shared" si="30"/>
        <v>3</v>
      </c>
      <c r="P945" s="127" t="s">
        <v>338</v>
      </c>
    </row>
    <row r="946" spans="1:16" s="123" customFormat="1" x14ac:dyDescent="0.25">
      <c r="A946" s="123">
        <v>2015</v>
      </c>
      <c r="B946" s="124">
        <v>60</v>
      </c>
      <c r="C946" s="123" t="s">
        <v>181</v>
      </c>
      <c r="D946" s="123" t="s">
        <v>333</v>
      </c>
      <c r="E946" s="123">
        <v>31206</v>
      </c>
      <c r="F946" s="123">
        <v>18</v>
      </c>
      <c r="G946" s="123">
        <v>23810031206</v>
      </c>
      <c r="H946" s="125" t="s">
        <v>924</v>
      </c>
      <c r="I946" s="123" t="s">
        <v>925</v>
      </c>
      <c r="J946" s="123" t="s">
        <v>2487</v>
      </c>
      <c r="K946" s="123">
        <v>16</v>
      </c>
      <c r="L946" s="126">
        <f t="shared" si="31"/>
        <v>0.88888888888888884</v>
      </c>
      <c r="M946" s="123" t="s">
        <v>2488</v>
      </c>
      <c r="N946" s="123">
        <v>17</v>
      </c>
      <c r="O946" s="123">
        <f t="shared" si="30"/>
        <v>1</v>
      </c>
      <c r="P946" s="127" t="s">
        <v>338</v>
      </c>
    </row>
    <row r="947" spans="1:16" s="123" customFormat="1" x14ac:dyDescent="0.25">
      <c r="A947" s="123">
        <v>2016</v>
      </c>
      <c r="B947" s="124">
        <v>60</v>
      </c>
      <c r="C947" s="123" t="s">
        <v>181</v>
      </c>
      <c r="D947" s="123" t="s">
        <v>333</v>
      </c>
      <c r="E947" s="123">
        <v>31206</v>
      </c>
      <c r="F947" s="123">
        <v>18</v>
      </c>
      <c r="G947" s="123">
        <v>23810031206</v>
      </c>
      <c r="H947" s="125" t="s">
        <v>924</v>
      </c>
      <c r="I947" s="123" t="s">
        <v>925</v>
      </c>
      <c r="J947" s="123" t="s">
        <v>2489</v>
      </c>
      <c r="K947" s="123">
        <v>15</v>
      </c>
      <c r="L947" s="126">
        <f t="shared" si="31"/>
        <v>0.83333333333333337</v>
      </c>
      <c r="M947" s="123" t="s">
        <v>2490</v>
      </c>
      <c r="N947" s="123">
        <v>18</v>
      </c>
      <c r="O947" s="123">
        <f t="shared" si="30"/>
        <v>0</v>
      </c>
      <c r="P947" s="127" t="s">
        <v>338</v>
      </c>
    </row>
    <row r="948" spans="1:16" s="123" customFormat="1" x14ac:dyDescent="0.25">
      <c r="A948" s="123">
        <v>2014</v>
      </c>
      <c r="B948" s="124">
        <v>60</v>
      </c>
      <c r="C948" s="123" t="s">
        <v>181</v>
      </c>
      <c r="D948" s="123" t="s">
        <v>333</v>
      </c>
      <c r="E948" s="123">
        <v>31210</v>
      </c>
      <c r="F948" s="123">
        <v>17</v>
      </c>
      <c r="G948" s="123">
        <v>23810031210</v>
      </c>
      <c r="H948" s="125" t="s">
        <v>354</v>
      </c>
      <c r="I948" s="123" t="s">
        <v>355</v>
      </c>
      <c r="J948" s="123" t="s">
        <v>2491</v>
      </c>
      <c r="K948" s="123">
        <v>12</v>
      </c>
      <c r="L948" s="126">
        <f t="shared" si="31"/>
        <v>0.70588235294117652</v>
      </c>
      <c r="M948" s="123" t="s">
        <v>2492</v>
      </c>
      <c r="N948" s="123">
        <v>16</v>
      </c>
      <c r="O948" s="123">
        <f t="shared" si="30"/>
        <v>1</v>
      </c>
      <c r="P948" s="127" t="s">
        <v>338</v>
      </c>
    </row>
    <row r="949" spans="1:16" s="123" customFormat="1" x14ac:dyDescent="0.25">
      <c r="A949" s="123">
        <v>2015</v>
      </c>
      <c r="B949" s="124">
        <v>60</v>
      </c>
      <c r="C949" s="123" t="s">
        <v>181</v>
      </c>
      <c r="D949" s="123" t="s">
        <v>333</v>
      </c>
      <c r="E949" s="123">
        <v>31210</v>
      </c>
      <c r="F949" s="123">
        <v>17</v>
      </c>
      <c r="G949" s="123">
        <v>23810031210</v>
      </c>
      <c r="H949" s="125" t="s">
        <v>354</v>
      </c>
      <c r="I949" s="123" t="s">
        <v>355</v>
      </c>
      <c r="J949" s="123" t="s">
        <v>2493</v>
      </c>
      <c r="K949" s="123">
        <v>7</v>
      </c>
      <c r="L949" s="126">
        <f t="shared" si="31"/>
        <v>0.41176470588235292</v>
      </c>
      <c r="M949" s="123" t="s">
        <v>2494</v>
      </c>
      <c r="N949" s="123">
        <v>16</v>
      </c>
      <c r="O949" s="123">
        <f t="shared" si="30"/>
        <v>1</v>
      </c>
      <c r="P949" s="127" t="s">
        <v>338</v>
      </c>
    </row>
    <row r="950" spans="1:16" s="123" customFormat="1" x14ac:dyDescent="0.25">
      <c r="A950" s="123">
        <v>2016</v>
      </c>
      <c r="B950" s="124">
        <v>60</v>
      </c>
      <c r="C950" s="123" t="s">
        <v>181</v>
      </c>
      <c r="D950" s="123" t="s">
        <v>333</v>
      </c>
      <c r="E950" s="123">
        <v>31210</v>
      </c>
      <c r="F950" s="123">
        <v>17</v>
      </c>
      <c r="G950" s="123">
        <v>23810031210</v>
      </c>
      <c r="H950" s="125" t="s">
        <v>354</v>
      </c>
      <c r="I950" s="123" t="s">
        <v>355</v>
      </c>
      <c r="J950" s="123" t="s">
        <v>2495</v>
      </c>
      <c r="K950" s="123">
        <v>9</v>
      </c>
      <c r="L950" s="126">
        <f t="shared" si="31"/>
        <v>0.52941176470588236</v>
      </c>
      <c r="M950" s="123" t="s">
        <v>2496</v>
      </c>
      <c r="N950" s="123">
        <v>15</v>
      </c>
      <c r="O950" s="123">
        <f t="shared" si="30"/>
        <v>2</v>
      </c>
      <c r="P950" s="127" t="s">
        <v>338</v>
      </c>
    </row>
    <row r="951" spans="1:16" s="123" customFormat="1" x14ac:dyDescent="0.25">
      <c r="A951" s="123">
        <v>2014</v>
      </c>
      <c r="B951" s="124">
        <v>60</v>
      </c>
      <c r="C951" s="123" t="s">
        <v>181</v>
      </c>
      <c r="D951" s="123" t="s">
        <v>401</v>
      </c>
      <c r="E951" s="123">
        <v>23441</v>
      </c>
      <c r="F951" s="123">
        <v>15</v>
      </c>
      <c r="G951" s="123">
        <v>23210023441</v>
      </c>
      <c r="H951" s="125" t="s">
        <v>1314</v>
      </c>
      <c r="I951" s="123" t="s">
        <v>1315</v>
      </c>
      <c r="J951" s="123" t="s">
        <v>2497</v>
      </c>
      <c r="K951" s="123">
        <v>12</v>
      </c>
      <c r="L951" s="126">
        <f t="shared" si="31"/>
        <v>0.8</v>
      </c>
      <c r="M951" s="123" t="s">
        <v>2498</v>
      </c>
      <c r="N951" s="123">
        <v>13</v>
      </c>
      <c r="O951" s="123">
        <f t="shared" si="30"/>
        <v>2</v>
      </c>
      <c r="P951" s="127" t="s">
        <v>338</v>
      </c>
    </row>
    <row r="952" spans="1:16" s="123" customFormat="1" x14ac:dyDescent="0.25">
      <c r="A952" s="123">
        <v>2015</v>
      </c>
      <c r="B952" s="124">
        <v>60</v>
      </c>
      <c r="C952" s="123" t="s">
        <v>181</v>
      </c>
      <c r="D952" s="123" t="s">
        <v>401</v>
      </c>
      <c r="E952" s="123">
        <v>23441</v>
      </c>
      <c r="F952" s="123">
        <v>15</v>
      </c>
      <c r="G952" s="123">
        <v>23210023441</v>
      </c>
      <c r="H952" s="125" t="s">
        <v>1314</v>
      </c>
      <c r="I952" s="123" t="s">
        <v>1315</v>
      </c>
      <c r="J952" s="123" t="s">
        <v>2499</v>
      </c>
      <c r="K952" s="123">
        <v>10</v>
      </c>
      <c r="L952" s="126">
        <f t="shared" si="31"/>
        <v>0.66666666666666663</v>
      </c>
      <c r="M952" s="123" t="s">
        <v>2500</v>
      </c>
      <c r="N952" s="123">
        <v>13</v>
      </c>
      <c r="O952" s="123">
        <f t="shared" si="30"/>
        <v>2</v>
      </c>
      <c r="P952" s="127" t="s">
        <v>338</v>
      </c>
    </row>
    <row r="953" spans="1:16" s="123" customFormat="1" x14ac:dyDescent="0.25">
      <c r="A953" s="123">
        <v>2016</v>
      </c>
      <c r="B953" s="124">
        <v>60</v>
      </c>
      <c r="C953" s="123" t="s">
        <v>181</v>
      </c>
      <c r="D953" s="123" t="s">
        <v>401</v>
      </c>
      <c r="E953" s="123">
        <v>23441</v>
      </c>
      <c r="F953" s="123">
        <v>15</v>
      </c>
      <c r="G953" s="123">
        <v>23210023441</v>
      </c>
      <c r="H953" s="125" t="s">
        <v>1314</v>
      </c>
      <c r="I953" s="123" t="s">
        <v>1315</v>
      </c>
      <c r="J953" s="123" t="s">
        <v>2501</v>
      </c>
      <c r="K953" s="123">
        <v>26</v>
      </c>
      <c r="L953" s="126">
        <f t="shared" si="31"/>
        <v>1.7333333333333334</v>
      </c>
      <c r="M953" s="123" t="s">
        <v>2502</v>
      </c>
      <c r="N953" s="123">
        <v>15</v>
      </c>
      <c r="O953" s="123">
        <f t="shared" si="30"/>
        <v>0</v>
      </c>
      <c r="P953" s="127" t="s">
        <v>338</v>
      </c>
    </row>
    <row r="954" spans="1:16" s="123" customFormat="1" x14ac:dyDescent="0.25">
      <c r="A954" s="123">
        <v>2014</v>
      </c>
      <c r="B954" s="124">
        <v>60</v>
      </c>
      <c r="C954" s="123" t="s">
        <v>181</v>
      </c>
      <c r="D954" s="123" t="s">
        <v>401</v>
      </c>
      <c r="E954" s="123">
        <v>31214</v>
      </c>
      <c r="F954" s="123">
        <v>15</v>
      </c>
      <c r="G954" s="123">
        <v>23210031214</v>
      </c>
      <c r="H954" s="125" t="s">
        <v>1101</v>
      </c>
      <c r="I954" s="123" t="s">
        <v>1102</v>
      </c>
      <c r="J954" s="123" t="s">
        <v>2503</v>
      </c>
      <c r="K954" s="123">
        <v>25</v>
      </c>
      <c r="L954" s="126">
        <f t="shared" si="31"/>
        <v>1.6666666666666667</v>
      </c>
      <c r="M954" s="123" t="s">
        <v>2504</v>
      </c>
      <c r="N954" s="123">
        <v>5</v>
      </c>
      <c r="O954" s="123">
        <f t="shared" si="30"/>
        <v>10</v>
      </c>
      <c r="P954" s="127" t="s">
        <v>338</v>
      </c>
    </row>
    <row r="955" spans="1:16" s="123" customFormat="1" x14ac:dyDescent="0.25">
      <c r="A955" s="123">
        <v>2015</v>
      </c>
      <c r="B955" s="124">
        <v>60</v>
      </c>
      <c r="C955" s="123" t="s">
        <v>181</v>
      </c>
      <c r="D955" s="123" t="s">
        <v>401</v>
      </c>
      <c r="E955" s="123">
        <v>31214</v>
      </c>
      <c r="F955" s="123">
        <v>15</v>
      </c>
      <c r="G955" s="123">
        <v>23210031214</v>
      </c>
      <c r="H955" s="125" t="s">
        <v>1101</v>
      </c>
      <c r="I955" s="123" t="s">
        <v>1102</v>
      </c>
      <c r="J955" s="123" t="s">
        <v>2505</v>
      </c>
      <c r="K955" s="123">
        <v>30</v>
      </c>
      <c r="L955" s="126">
        <f t="shared" si="31"/>
        <v>2</v>
      </c>
      <c r="M955" s="123" t="s">
        <v>2506</v>
      </c>
      <c r="N955" s="123">
        <v>16</v>
      </c>
      <c r="O955" s="123">
        <f t="shared" si="30"/>
        <v>-1</v>
      </c>
      <c r="P955" s="127" t="s">
        <v>338</v>
      </c>
    </row>
    <row r="956" spans="1:16" s="123" customFormat="1" x14ac:dyDescent="0.25">
      <c r="A956" s="123">
        <v>2016</v>
      </c>
      <c r="B956" s="124">
        <v>60</v>
      </c>
      <c r="C956" s="123" t="s">
        <v>181</v>
      </c>
      <c r="D956" s="123" t="s">
        <v>401</v>
      </c>
      <c r="E956" s="123">
        <v>31214</v>
      </c>
      <c r="F956" s="123">
        <v>15</v>
      </c>
      <c r="G956" s="123">
        <v>23210031214</v>
      </c>
      <c r="H956" s="125" t="s">
        <v>1101</v>
      </c>
      <c r="I956" s="123" t="s">
        <v>1102</v>
      </c>
      <c r="J956" s="123" t="s">
        <v>2507</v>
      </c>
      <c r="K956" s="123">
        <v>29</v>
      </c>
      <c r="L956" s="126">
        <f t="shared" si="31"/>
        <v>1.9333333333333333</v>
      </c>
      <c r="M956" s="123" t="s">
        <v>2508</v>
      </c>
      <c r="N956" s="123">
        <v>14</v>
      </c>
      <c r="O956" s="123">
        <f t="shared" si="30"/>
        <v>1</v>
      </c>
      <c r="P956" s="127" t="s">
        <v>338</v>
      </c>
    </row>
    <row r="957" spans="1:16" s="123" customFormat="1" x14ac:dyDescent="0.25">
      <c r="A957" s="123">
        <v>2014</v>
      </c>
      <c r="B957" s="124">
        <v>60</v>
      </c>
      <c r="C957" s="123" t="s">
        <v>181</v>
      </c>
      <c r="D957" s="123" t="s">
        <v>401</v>
      </c>
      <c r="E957" s="123">
        <v>31216</v>
      </c>
      <c r="F957" s="123">
        <v>15</v>
      </c>
      <c r="G957" s="123">
        <v>23210031216</v>
      </c>
      <c r="H957" s="125" t="s">
        <v>2509</v>
      </c>
      <c r="I957" s="123" t="s">
        <v>2510</v>
      </c>
      <c r="J957" s="123" t="s">
        <v>2511</v>
      </c>
      <c r="K957" s="123">
        <v>18</v>
      </c>
      <c r="L957" s="126">
        <f t="shared" si="31"/>
        <v>1.2</v>
      </c>
      <c r="M957" s="123" t="s">
        <v>2512</v>
      </c>
      <c r="N957" s="123">
        <v>14</v>
      </c>
      <c r="O957" s="123">
        <f t="shared" si="30"/>
        <v>1</v>
      </c>
      <c r="P957" s="127" t="s">
        <v>338</v>
      </c>
    </row>
    <row r="958" spans="1:16" s="123" customFormat="1" x14ac:dyDescent="0.25">
      <c r="A958" s="123">
        <v>2015</v>
      </c>
      <c r="B958" s="124">
        <v>60</v>
      </c>
      <c r="C958" s="123" t="s">
        <v>181</v>
      </c>
      <c r="D958" s="123" t="s">
        <v>401</v>
      </c>
      <c r="E958" s="123">
        <v>31216</v>
      </c>
      <c r="F958" s="123">
        <v>15</v>
      </c>
      <c r="G958" s="123">
        <v>23210031216</v>
      </c>
      <c r="H958" s="125" t="s">
        <v>2509</v>
      </c>
      <c r="I958" s="123" t="s">
        <v>2510</v>
      </c>
      <c r="J958" s="123" t="s">
        <v>2513</v>
      </c>
      <c r="K958" s="123">
        <v>15</v>
      </c>
      <c r="L958" s="126">
        <f t="shared" si="31"/>
        <v>1</v>
      </c>
      <c r="M958" s="123" t="s">
        <v>2514</v>
      </c>
      <c r="N958" s="123">
        <v>14</v>
      </c>
      <c r="O958" s="123">
        <f t="shared" si="30"/>
        <v>1</v>
      </c>
      <c r="P958" s="127" t="s">
        <v>338</v>
      </c>
    </row>
    <row r="959" spans="1:16" s="123" customFormat="1" x14ac:dyDescent="0.25">
      <c r="A959" s="123">
        <v>2016</v>
      </c>
      <c r="B959" s="124">
        <v>60</v>
      </c>
      <c r="C959" s="123" t="s">
        <v>181</v>
      </c>
      <c r="D959" s="123" t="s">
        <v>401</v>
      </c>
      <c r="E959" s="123">
        <v>31216</v>
      </c>
      <c r="F959" s="123">
        <v>15</v>
      </c>
      <c r="G959" s="123">
        <v>23210031216</v>
      </c>
      <c r="H959" s="125" t="s">
        <v>2509</v>
      </c>
      <c r="I959" s="123" t="s">
        <v>2510</v>
      </c>
      <c r="J959" s="123" t="s">
        <v>2515</v>
      </c>
      <c r="K959" s="123">
        <v>13</v>
      </c>
      <c r="L959" s="126">
        <f t="shared" si="31"/>
        <v>0.8666666666666667</v>
      </c>
      <c r="M959" s="123" t="s">
        <v>2516</v>
      </c>
      <c r="N959" s="123">
        <v>16</v>
      </c>
      <c r="O959" s="123">
        <f t="shared" si="30"/>
        <v>-1</v>
      </c>
      <c r="P959" s="127" t="s">
        <v>338</v>
      </c>
    </row>
    <row r="960" spans="1:16" s="123" customFormat="1" x14ac:dyDescent="0.25">
      <c r="A960" s="123">
        <v>2014</v>
      </c>
      <c r="B960" s="124">
        <v>60</v>
      </c>
      <c r="C960" s="123" t="s">
        <v>2517</v>
      </c>
      <c r="D960" s="123" t="s">
        <v>349</v>
      </c>
      <c r="E960" s="123">
        <v>32408</v>
      </c>
      <c r="F960" s="123">
        <v>24</v>
      </c>
      <c r="G960" s="123">
        <v>32211032408</v>
      </c>
      <c r="H960" s="125" t="s">
        <v>558</v>
      </c>
      <c r="I960" s="123" t="s">
        <v>350</v>
      </c>
      <c r="J960" s="123" t="s">
        <v>2518</v>
      </c>
      <c r="K960" s="123">
        <v>13</v>
      </c>
      <c r="L960" s="126">
        <f t="shared" si="31"/>
        <v>0.54166666666666663</v>
      </c>
      <c r="M960" s="123" t="s">
        <v>2519</v>
      </c>
      <c r="N960" s="123">
        <v>20</v>
      </c>
      <c r="O960" s="123">
        <f t="shared" si="30"/>
        <v>4</v>
      </c>
      <c r="P960" s="127" t="s">
        <v>338</v>
      </c>
    </row>
    <row r="961" spans="1:16" s="123" customFormat="1" x14ac:dyDescent="0.25">
      <c r="A961" s="123">
        <v>2015</v>
      </c>
      <c r="B961" s="124">
        <v>60</v>
      </c>
      <c r="C961" s="123" t="s">
        <v>2517</v>
      </c>
      <c r="D961" s="123" t="s">
        <v>349</v>
      </c>
      <c r="E961" s="123">
        <v>32408</v>
      </c>
      <c r="F961" s="123">
        <v>18</v>
      </c>
      <c r="G961" s="123">
        <v>32211032408</v>
      </c>
      <c r="H961" s="125" t="s">
        <v>558</v>
      </c>
      <c r="I961" s="123" t="s">
        <v>350</v>
      </c>
      <c r="J961" s="123" t="s">
        <v>2520</v>
      </c>
      <c r="K961" s="123">
        <v>18</v>
      </c>
      <c r="L961" s="126">
        <f t="shared" si="31"/>
        <v>1</v>
      </c>
      <c r="M961" s="123" t="s">
        <v>2521</v>
      </c>
      <c r="N961" s="123">
        <v>20</v>
      </c>
      <c r="O961" s="123">
        <f t="shared" si="30"/>
        <v>-2</v>
      </c>
      <c r="P961" s="127" t="s">
        <v>338</v>
      </c>
    </row>
    <row r="962" spans="1:16" s="123" customFormat="1" x14ac:dyDescent="0.25">
      <c r="A962" s="123">
        <v>2016</v>
      </c>
      <c r="B962" s="124">
        <v>60</v>
      </c>
      <c r="C962" s="123" t="s">
        <v>2517</v>
      </c>
      <c r="D962" s="123" t="s">
        <v>349</v>
      </c>
      <c r="E962" s="123">
        <v>32408</v>
      </c>
      <c r="F962" s="123">
        <v>24</v>
      </c>
      <c r="G962" s="123">
        <v>32211032408</v>
      </c>
      <c r="H962" s="125" t="s">
        <v>558</v>
      </c>
      <c r="I962" s="123" t="s">
        <v>350</v>
      </c>
      <c r="J962" s="123" t="s">
        <v>2522</v>
      </c>
      <c r="K962" s="123">
        <v>20</v>
      </c>
      <c r="L962" s="126">
        <f t="shared" si="31"/>
        <v>0.83333333333333337</v>
      </c>
      <c r="M962" s="123" t="s">
        <v>2523</v>
      </c>
      <c r="N962" s="123">
        <v>19</v>
      </c>
      <c r="O962" s="123">
        <f t="shared" si="30"/>
        <v>5</v>
      </c>
      <c r="P962" s="127" t="s">
        <v>338</v>
      </c>
    </row>
    <row r="963" spans="1:16" s="123" customFormat="1" x14ac:dyDescent="0.25">
      <c r="A963" s="123">
        <v>2016</v>
      </c>
      <c r="B963" s="124">
        <v>60</v>
      </c>
      <c r="C963" s="123" t="s">
        <v>2517</v>
      </c>
      <c r="D963" s="123" t="s">
        <v>349</v>
      </c>
      <c r="E963" s="123">
        <v>33001</v>
      </c>
      <c r="F963" s="123">
        <v>18</v>
      </c>
      <c r="G963" s="123">
        <v>32211033001</v>
      </c>
      <c r="H963" s="125" t="s">
        <v>394</v>
      </c>
      <c r="I963" s="123" t="s">
        <v>384</v>
      </c>
      <c r="J963" s="123" t="s">
        <v>2524</v>
      </c>
      <c r="K963" s="123">
        <v>67</v>
      </c>
      <c r="L963" s="126">
        <f t="shared" si="31"/>
        <v>3.7222222222222223</v>
      </c>
      <c r="M963" s="123" t="s">
        <v>2525</v>
      </c>
      <c r="N963" s="123">
        <v>17</v>
      </c>
      <c r="O963" s="123">
        <f t="shared" ref="O963:O1026" si="32">IFERROR(F963-N963,"-")</f>
        <v>1</v>
      </c>
      <c r="P963" s="127" t="s">
        <v>338</v>
      </c>
    </row>
    <row r="964" spans="1:16" s="123" customFormat="1" x14ac:dyDescent="0.25">
      <c r="A964" s="123">
        <v>2014</v>
      </c>
      <c r="B964" s="124">
        <v>60</v>
      </c>
      <c r="C964" s="123" t="s">
        <v>2526</v>
      </c>
      <c r="D964" s="123" t="s">
        <v>349</v>
      </c>
      <c r="E964" s="123">
        <v>32002</v>
      </c>
      <c r="F964" s="123">
        <v>35</v>
      </c>
      <c r="G964" s="123">
        <v>32211032002</v>
      </c>
      <c r="H964" s="125" t="s">
        <v>2527</v>
      </c>
      <c r="I964" s="123" t="s">
        <v>2528</v>
      </c>
      <c r="J964" s="123" t="s">
        <v>2529</v>
      </c>
      <c r="K964" s="123">
        <v>62</v>
      </c>
      <c r="L964" s="126">
        <f t="shared" si="31"/>
        <v>1.7714285714285714</v>
      </c>
      <c r="M964" s="123" t="s">
        <v>2530</v>
      </c>
      <c r="N964" s="123">
        <v>29</v>
      </c>
      <c r="O964" s="123">
        <f t="shared" si="32"/>
        <v>6</v>
      </c>
      <c r="P964" s="127" t="s">
        <v>338</v>
      </c>
    </row>
    <row r="965" spans="1:16" s="123" customFormat="1" x14ac:dyDescent="0.25">
      <c r="A965" s="123">
        <v>2015</v>
      </c>
      <c r="B965" s="124">
        <v>60</v>
      </c>
      <c r="C965" s="123" t="s">
        <v>2526</v>
      </c>
      <c r="D965" s="123" t="s">
        <v>349</v>
      </c>
      <c r="E965" s="123">
        <v>32002</v>
      </c>
      <c r="F965" s="123">
        <v>35</v>
      </c>
      <c r="G965" s="123">
        <v>32211032002</v>
      </c>
      <c r="H965" s="125" t="s">
        <v>2527</v>
      </c>
      <c r="I965" s="123" t="s">
        <v>2528</v>
      </c>
      <c r="J965" s="123" t="s">
        <v>2531</v>
      </c>
      <c r="K965" s="123">
        <v>36</v>
      </c>
      <c r="L965" s="126">
        <f t="shared" si="31"/>
        <v>1.0285714285714285</v>
      </c>
      <c r="M965" s="123" t="s">
        <v>2532</v>
      </c>
      <c r="N965" s="123">
        <v>32</v>
      </c>
      <c r="O965" s="123">
        <f t="shared" si="32"/>
        <v>3</v>
      </c>
      <c r="P965" s="127" t="s">
        <v>338</v>
      </c>
    </row>
    <row r="966" spans="1:16" s="123" customFormat="1" x14ac:dyDescent="0.25">
      <c r="A966" s="123">
        <v>2016</v>
      </c>
      <c r="B966" s="124">
        <v>60</v>
      </c>
      <c r="C966" s="123" t="s">
        <v>2526</v>
      </c>
      <c r="D966" s="123" t="s">
        <v>349</v>
      </c>
      <c r="E966" s="123">
        <v>32002</v>
      </c>
      <c r="F966" s="123">
        <v>35</v>
      </c>
      <c r="G966" s="123">
        <v>32211032002</v>
      </c>
      <c r="H966" s="125" t="s">
        <v>2527</v>
      </c>
      <c r="I966" s="123" t="s">
        <v>2528</v>
      </c>
      <c r="J966" s="123" t="s">
        <v>2533</v>
      </c>
      <c r="K966" s="123">
        <v>29</v>
      </c>
      <c r="L966" s="126">
        <f t="shared" si="31"/>
        <v>0.82857142857142863</v>
      </c>
      <c r="M966" s="123" t="s">
        <v>2534</v>
      </c>
      <c r="N966" s="123">
        <v>32</v>
      </c>
      <c r="O966" s="123">
        <f t="shared" si="32"/>
        <v>3</v>
      </c>
      <c r="P966" s="127" t="s">
        <v>338</v>
      </c>
    </row>
    <row r="967" spans="1:16" s="123" customFormat="1" x14ac:dyDescent="0.25">
      <c r="A967" s="123">
        <v>2014</v>
      </c>
      <c r="B967" s="124">
        <v>60</v>
      </c>
      <c r="C967" s="123" t="s">
        <v>2535</v>
      </c>
      <c r="D967" s="123" t="s">
        <v>349</v>
      </c>
      <c r="E967" s="123">
        <v>31211</v>
      </c>
      <c r="F967" s="123">
        <v>35</v>
      </c>
      <c r="G967" s="123">
        <v>32211031211</v>
      </c>
      <c r="H967" s="125" t="s">
        <v>545</v>
      </c>
      <c r="I967" s="123" t="s">
        <v>361</v>
      </c>
      <c r="J967" s="123" t="s">
        <v>2536</v>
      </c>
      <c r="K967" s="123">
        <v>29</v>
      </c>
      <c r="L967" s="126">
        <f t="shared" si="31"/>
        <v>0.82857142857142863</v>
      </c>
      <c r="M967" s="123" t="s">
        <v>2537</v>
      </c>
      <c r="N967" s="123">
        <v>33</v>
      </c>
      <c r="O967" s="123">
        <f t="shared" si="32"/>
        <v>2</v>
      </c>
      <c r="P967" s="127" t="s">
        <v>338</v>
      </c>
    </row>
    <row r="968" spans="1:16" s="123" customFormat="1" x14ac:dyDescent="0.25">
      <c r="A968" s="123">
        <v>2015</v>
      </c>
      <c r="B968" s="124">
        <v>60</v>
      </c>
      <c r="C968" s="123" t="s">
        <v>2535</v>
      </c>
      <c r="D968" s="123" t="s">
        <v>349</v>
      </c>
      <c r="E968" s="123">
        <v>31211</v>
      </c>
      <c r="F968" s="123">
        <v>35</v>
      </c>
      <c r="G968" s="123">
        <v>32211031211</v>
      </c>
      <c r="H968" s="125" t="s">
        <v>545</v>
      </c>
      <c r="I968" s="123" t="s">
        <v>361</v>
      </c>
      <c r="J968" s="123" t="s">
        <v>2538</v>
      </c>
      <c r="K968" s="123">
        <v>43</v>
      </c>
      <c r="L968" s="126">
        <f t="shared" si="31"/>
        <v>1.2285714285714286</v>
      </c>
      <c r="M968" s="123" t="s">
        <v>2539</v>
      </c>
      <c r="N968" s="123">
        <v>35</v>
      </c>
      <c r="O968" s="123">
        <f t="shared" si="32"/>
        <v>0</v>
      </c>
      <c r="P968" s="127" t="s">
        <v>338</v>
      </c>
    </row>
    <row r="969" spans="1:16" s="123" customFormat="1" x14ac:dyDescent="0.25">
      <c r="A969" s="123">
        <v>2016</v>
      </c>
      <c r="B969" s="124">
        <v>60</v>
      </c>
      <c r="C969" s="123" t="s">
        <v>2535</v>
      </c>
      <c r="D969" s="123" t="s">
        <v>349</v>
      </c>
      <c r="E969" s="123">
        <v>31211</v>
      </c>
      <c r="F969" s="123">
        <v>35</v>
      </c>
      <c r="G969" s="123">
        <v>32211031211</v>
      </c>
      <c r="H969" s="125" t="s">
        <v>545</v>
      </c>
      <c r="I969" s="123" t="s">
        <v>361</v>
      </c>
      <c r="J969" s="123" t="s">
        <v>2540</v>
      </c>
      <c r="K969" s="123">
        <v>39</v>
      </c>
      <c r="L969" s="126">
        <f t="shared" si="31"/>
        <v>1.1142857142857143</v>
      </c>
      <c r="M969" s="123" t="s">
        <v>2541</v>
      </c>
      <c r="N969" s="123">
        <v>29</v>
      </c>
      <c r="O969" s="123">
        <f t="shared" si="32"/>
        <v>6</v>
      </c>
      <c r="P969" s="127" t="s">
        <v>338</v>
      </c>
    </row>
    <row r="970" spans="1:16" s="123" customFormat="1" x14ac:dyDescent="0.25">
      <c r="A970" s="123">
        <v>2014</v>
      </c>
      <c r="B970" s="124">
        <v>60</v>
      </c>
      <c r="C970" s="123" t="s">
        <v>2542</v>
      </c>
      <c r="D970" s="123" t="s">
        <v>349</v>
      </c>
      <c r="E970" s="123">
        <v>31209</v>
      </c>
      <c r="F970" s="123">
        <v>35</v>
      </c>
      <c r="G970" s="123">
        <v>32211031209</v>
      </c>
      <c r="H970" s="125" t="s">
        <v>678</v>
      </c>
      <c r="I970" s="123" t="s">
        <v>679</v>
      </c>
      <c r="J970" s="123" t="s">
        <v>2543</v>
      </c>
      <c r="K970" s="123">
        <v>37</v>
      </c>
      <c r="L970" s="126">
        <f t="shared" si="31"/>
        <v>1.0571428571428572</v>
      </c>
      <c r="M970" s="123" t="s">
        <v>2544</v>
      </c>
      <c r="N970" s="123">
        <v>33</v>
      </c>
      <c r="O970" s="123">
        <f t="shared" si="32"/>
        <v>2</v>
      </c>
      <c r="P970" s="127" t="s">
        <v>338</v>
      </c>
    </row>
    <row r="971" spans="1:16" s="123" customFormat="1" x14ac:dyDescent="0.25">
      <c r="A971" s="123">
        <v>2015</v>
      </c>
      <c r="B971" s="124">
        <v>60</v>
      </c>
      <c r="C971" s="123" t="s">
        <v>2542</v>
      </c>
      <c r="D971" s="123" t="s">
        <v>349</v>
      </c>
      <c r="E971" s="123">
        <v>31209</v>
      </c>
      <c r="F971" s="123">
        <v>35</v>
      </c>
      <c r="G971" s="123">
        <v>32211031209</v>
      </c>
      <c r="H971" s="125" t="s">
        <v>678</v>
      </c>
      <c r="I971" s="123" t="s">
        <v>679</v>
      </c>
      <c r="J971" s="123" t="s">
        <v>2545</v>
      </c>
      <c r="K971" s="123">
        <v>34</v>
      </c>
      <c r="L971" s="126">
        <f t="shared" si="31"/>
        <v>0.97142857142857142</v>
      </c>
      <c r="M971" s="123" t="s">
        <v>2546</v>
      </c>
      <c r="N971" s="123">
        <v>25</v>
      </c>
      <c r="O971" s="123">
        <f t="shared" si="32"/>
        <v>10</v>
      </c>
      <c r="P971" s="127" t="s">
        <v>338</v>
      </c>
    </row>
    <row r="972" spans="1:16" s="123" customFormat="1" x14ac:dyDescent="0.25">
      <c r="A972" s="123">
        <v>2016</v>
      </c>
      <c r="B972" s="124">
        <v>60</v>
      </c>
      <c r="C972" s="123" t="s">
        <v>2542</v>
      </c>
      <c r="D972" s="123" t="s">
        <v>349</v>
      </c>
      <c r="E972" s="123">
        <v>31209</v>
      </c>
      <c r="F972" s="123">
        <v>35</v>
      </c>
      <c r="G972" s="123">
        <v>32211031209</v>
      </c>
      <c r="H972" s="125" t="s">
        <v>678</v>
      </c>
      <c r="I972" s="123" t="s">
        <v>679</v>
      </c>
      <c r="J972" s="123" t="s">
        <v>2547</v>
      </c>
      <c r="K972" s="123">
        <v>27</v>
      </c>
      <c r="L972" s="126">
        <f t="shared" si="31"/>
        <v>0.77142857142857146</v>
      </c>
      <c r="M972" s="123" t="s">
        <v>2548</v>
      </c>
      <c r="N972" s="123">
        <v>33</v>
      </c>
      <c r="O972" s="123">
        <f t="shared" si="32"/>
        <v>2</v>
      </c>
      <c r="P972" s="127" t="s">
        <v>338</v>
      </c>
    </row>
    <row r="973" spans="1:16" s="123" customFormat="1" x14ac:dyDescent="0.25">
      <c r="A973" s="123">
        <v>2014</v>
      </c>
      <c r="B973" s="124">
        <v>60</v>
      </c>
      <c r="C973" s="123" t="s">
        <v>182</v>
      </c>
      <c r="D973" s="123" t="s">
        <v>333</v>
      </c>
      <c r="E973" s="123">
        <v>30001</v>
      </c>
      <c r="F973" s="123">
        <v>53</v>
      </c>
      <c r="G973" s="123">
        <v>23810030001</v>
      </c>
      <c r="H973" s="125" t="s">
        <v>334</v>
      </c>
      <c r="I973" s="123" t="s">
        <v>335</v>
      </c>
      <c r="J973" s="123" t="s">
        <v>2549</v>
      </c>
      <c r="K973" s="123">
        <v>23</v>
      </c>
      <c r="L973" s="126">
        <f t="shared" si="31"/>
        <v>0.43396226415094341</v>
      </c>
      <c r="M973" s="123" t="s">
        <v>2550</v>
      </c>
      <c r="N973" s="123">
        <v>47</v>
      </c>
      <c r="O973" s="123">
        <f t="shared" si="32"/>
        <v>6</v>
      </c>
      <c r="P973" s="127" t="s">
        <v>338</v>
      </c>
    </row>
    <row r="974" spans="1:16" s="123" customFormat="1" x14ac:dyDescent="0.25">
      <c r="A974" s="123">
        <v>2015</v>
      </c>
      <c r="B974" s="124">
        <v>60</v>
      </c>
      <c r="C974" s="123" t="s">
        <v>182</v>
      </c>
      <c r="D974" s="123" t="s">
        <v>333</v>
      </c>
      <c r="E974" s="123">
        <v>30001</v>
      </c>
      <c r="F974" s="123">
        <v>52</v>
      </c>
      <c r="G974" s="123">
        <v>23810030001</v>
      </c>
      <c r="H974" s="125" t="s">
        <v>334</v>
      </c>
      <c r="I974" s="123" t="s">
        <v>335</v>
      </c>
      <c r="J974" s="123" t="s">
        <v>2551</v>
      </c>
      <c r="K974" s="123">
        <v>20</v>
      </c>
      <c r="L974" s="126">
        <f t="shared" si="31"/>
        <v>0.38461538461538464</v>
      </c>
      <c r="M974" s="123" t="s">
        <v>2552</v>
      </c>
      <c r="N974" s="123">
        <v>44</v>
      </c>
      <c r="O974" s="123">
        <f t="shared" si="32"/>
        <v>8</v>
      </c>
      <c r="P974" s="127" t="s">
        <v>338</v>
      </c>
    </row>
    <row r="975" spans="1:16" s="123" customFormat="1" x14ac:dyDescent="0.25">
      <c r="A975" s="123">
        <v>2016</v>
      </c>
      <c r="B975" s="124">
        <v>60</v>
      </c>
      <c r="C975" s="123" t="s">
        <v>182</v>
      </c>
      <c r="D975" s="123" t="s">
        <v>333</v>
      </c>
      <c r="E975" s="123">
        <v>30001</v>
      </c>
      <c r="F975" s="123">
        <v>52</v>
      </c>
      <c r="G975" s="123">
        <v>23810030001</v>
      </c>
      <c r="H975" s="125" t="s">
        <v>334</v>
      </c>
      <c r="I975" s="123" t="s">
        <v>335</v>
      </c>
      <c r="J975" s="123" t="s">
        <v>2553</v>
      </c>
      <c r="K975" s="123">
        <v>22</v>
      </c>
      <c r="L975" s="126">
        <f t="shared" si="31"/>
        <v>0.42307692307692307</v>
      </c>
      <c r="M975" s="123" t="s">
        <v>2554</v>
      </c>
      <c r="N975" s="123">
        <v>44</v>
      </c>
      <c r="O975" s="123">
        <f t="shared" si="32"/>
        <v>8</v>
      </c>
      <c r="P975" s="127" t="s">
        <v>338</v>
      </c>
    </row>
    <row r="976" spans="1:16" s="123" customFormat="1" x14ac:dyDescent="0.25">
      <c r="A976" s="123">
        <v>2014</v>
      </c>
      <c r="B976" s="124">
        <v>60</v>
      </c>
      <c r="C976" s="123" t="s">
        <v>182</v>
      </c>
      <c r="D976" s="123" t="s">
        <v>333</v>
      </c>
      <c r="E976" s="123">
        <v>31108</v>
      </c>
      <c r="F976" s="123">
        <v>17</v>
      </c>
      <c r="G976" s="123">
        <v>23810031108</v>
      </c>
      <c r="H976" s="125" t="s">
        <v>2354</v>
      </c>
      <c r="I976" s="123" t="s">
        <v>2355</v>
      </c>
      <c r="J976" s="123" t="s">
        <v>2555</v>
      </c>
      <c r="K976" s="123">
        <v>15</v>
      </c>
      <c r="L976" s="126">
        <f t="shared" si="31"/>
        <v>0.88235294117647056</v>
      </c>
      <c r="M976" s="123" t="s">
        <v>2556</v>
      </c>
      <c r="N976" s="123">
        <v>15</v>
      </c>
      <c r="O976" s="123">
        <f t="shared" si="32"/>
        <v>2</v>
      </c>
      <c r="P976" s="127" t="s">
        <v>338</v>
      </c>
    </row>
    <row r="977" spans="1:16" s="123" customFormat="1" x14ac:dyDescent="0.25">
      <c r="A977" s="123">
        <v>2015</v>
      </c>
      <c r="B977" s="124">
        <v>60</v>
      </c>
      <c r="C977" s="123" t="s">
        <v>182</v>
      </c>
      <c r="D977" s="123" t="s">
        <v>333</v>
      </c>
      <c r="E977" s="123">
        <v>31108</v>
      </c>
      <c r="F977" s="123">
        <v>18</v>
      </c>
      <c r="G977" s="123">
        <v>23810031108</v>
      </c>
      <c r="H977" s="125" t="s">
        <v>2354</v>
      </c>
      <c r="I977" s="123" t="s">
        <v>2355</v>
      </c>
      <c r="J977" s="123" t="s">
        <v>2557</v>
      </c>
      <c r="K977" s="123">
        <v>13</v>
      </c>
      <c r="L977" s="126">
        <f t="shared" si="31"/>
        <v>0.72222222222222221</v>
      </c>
      <c r="M977" s="123" t="s">
        <v>2558</v>
      </c>
      <c r="N977" s="123">
        <v>17</v>
      </c>
      <c r="O977" s="123">
        <f t="shared" si="32"/>
        <v>1</v>
      </c>
      <c r="P977" s="127" t="s">
        <v>338</v>
      </c>
    </row>
    <row r="978" spans="1:16" s="123" customFormat="1" x14ac:dyDescent="0.25">
      <c r="A978" s="123">
        <v>2016</v>
      </c>
      <c r="B978" s="124">
        <v>60</v>
      </c>
      <c r="C978" s="123" t="s">
        <v>182</v>
      </c>
      <c r="D978" s="123" t="s">
        <v>333</v>
      </c>
      <c r="E978" s="123">
        <v>31108</v>
      </c>
      <c r="F978" s="123">
        <v>18</v>
      </c>
      <c r="G978" s="123">
        <v>23810031108</v>
      </c>
      <c r="H978" s="125" t="s">
        <v>2354</v>
      </c>
      <c r="I978" s="123" t="s">
        <v>2355</v>
      </c>
      <c r="J978" s="123" t="s">
        <v>2559</v>
      </c>
      <c r="K978" s="123">
        <v>17</v>
      </c>
      <c r="L978" s="126">
        <f t="shared" si="31"/>
        <v>0.94444444444444442</v>
      </c>
      <c r="M978" s="123" t="s">
        <v>2560</v>
      </c>
      <c r="N978" s="123">
        <v>18</v>
      </c>
      <c r="O978" s="123">
        <f t="shared" si="32"/>
        <v>0</v>
      </c>
      <c r="P978" s="127" t="s">
        <v>338</v>
      </c>
    </row>
    <row r="979" spans="1:16" s="123" customFormat="1" x14ac:dyDescent="0.25">
      <c r="A979" s="123">
        <v>2014</v>
      </c>
      <c r="B979" s="124">
        <v>60</v>
      </c>
      <c r="C979" s="123" t="s">
        <v>182</v>
      </c>
      <c r="D979" s="123" t="s">
        <v>333</v>
      </c>
      <c r="E979" s="123">
        <v>31202</v>
      </c>
      <c r="F979" s="123">
        <v>35</v>
      </c>
      <c r="G979" s="123">
        <v>23810031202</v>
      </c>
      <c r="H979" s="125" t="s">
        <v>343</v>
      </c>
      <c r="I979" s="123" t="s">
        <v>344</v>
      </c>
      <c r="J979" s="123" t="s">
        <v>2561</v>
      </c>
      <c r="K979" s="123">
        <v>45</v>
      </c>
      <c r="L979" s="126">
        <f t="shared" si="31"/>
        <v>1.2857142857142858</v>
      </c>
      <c r="M979" s="123" t="s">
        <v>2562</v>
      </c>
      <c r="N979" s="123">
        <v>34</v>
      </c>
      <c r="O979" s="123">
        <f t="shared" si="32"/>
        <v>1</v>
      </c>
      <c r="P979" s="127" t="s">
        <v>338</v>
      </c>
    </row>
    <row r="980" spans="1:16" s="123" customFormat="1" x14ac:dyDescent="0.25">
      <c r="A980" s="123">
        <v>2015</v>
      </c>
      <c r="B980" s="124">
        <v>60</v>
      </c>
      <c r="C980" s="123" t="s">
        <v>182</v>
      </c>
      <c r="D980" s="123" t="s">
        <v>333</v>
      </c>
      <c r="E980" s="123">
        <v>31202</v>
      </c>
      <c r="F980" s="123">
        <v>35</v>
      </c>
      <c r="G980" s="123">
        <v>23810031202</v>
      </c>
      <c r="H980" s="125" t="s">
        <v>343</v>
      </c>
      <c r="I980" s="123" t="s">
        <v>344</v>
      </c>
      <c r="J980" s="123" t="s">
        <v>2563</v>
      </c>
      <c r="K980" s="123">
        <v>54</v>
      </c>
      <c r="L980" s="126">
        <f t="shared" si="31"/>
        <v>1.5428571428571429</v>
      </c>
      <c r="M980" s="123" t="s">
        <v>2564</v>
      </c>
      <c r="N980" s="123">
        <v>32</v>
      </c>
      <c r="O980" s="123">
        <f t="shared" si="32"/>
        <v>3</v>
      </c>
      <c r="P980" s="127" t="s">
        <v>338</v>
      </c>
    </row>
    <row r="981" spans="1:16" s="123" customFormat="1" x14ac:dyDescent="0.25">
      <c r="A981" s="123">
        <v>2016</v>
      </c>
      <c r="B981" s="124">
        <v>60</v>
      </c>
      <c r="C981" s="123" t="s">
        <v>182</v>
      </c>
      <c r="D981" s="123" t="s">
        <v>333</v>
      </c>
      <c r="E981" s="123">
        <v>31202</v>
      </c>
      <c r="F981" s="123">
        <v>35</v>
      </c>
      <c r="G981" s="123">
        <v>23810031202</v>
      </c>
      <c r="H981" s="125" t="s">
        <v>343</v>
      </c>
      <c r="I981" s="123" t="s">
        <v>344</v>
      </c>
      <c r="J981" s="123" t="s">
        <v>2565</v>
      </c>
      <c r="K981" s="123">
        <v>61</v>
      </c>
      <c r="L981" s="126">
        <f t="shared" si="31"/>
        <v>1.7428571428571429</v>
      </c>
      <c r="M981" s="123" t="s">
        <v>2566</v>
      </c>
      <c r="N981" s="123">
        <v>32</v>
      </c>
      <c r="O981" s="123">
        <f t="shared" si="32"/>
        <v>3</v>
      </c>
      <c r="P981" s="127" t="s">
        <v>338</v>
      </c>
    </row>
    <row r="982" spans="1:16" s="123" customFormat="1" x14ac:dyDescent="0.25">
      <c r="A982" s="123">
        <v>2014</v>
      </c>
      <c r="B982" s="124">
        <v>60</v>
      </c>
      <c r="C982" s="123" t="s">
        <v>182</v>
      </c>
      <c r="D982" s="123" t="s">
        <v>333</v>
      </c>
      <c r="E982" s="123">
        <v>31210</v>
      </c>
      <c r="F982" s="123">
        <v>35</v>
      </c>
      <c r="G982" s="123">
        <v>23810031210</v>
      </c>
      <c r="H982" s="125" t="s">
        <v>354</v>
      </c>
      <c r="I982" s="123" t="s">
        <v>355</v>
      </c>
      <c r="J982" s="123" t="s">
        <v>2567</v>
      </c>
      <c r="K982" s="123">
        <v>31</v>
      </c>
      <c r="L982" s="126">
        <f t="shared" si="31"/>
        <v>0.88571428571428568</v>
      </c>
      <c r="M982" s="123" t="s">
        <v>2568</v>
      </c>
      <c r="N982" s="123">
        <v>33</v>
      </c>
      <c r="O982" s="123">
        <f t="shared" si="32"/>
        <v>2</v>
      </c>
      <c r="P982" s="127" t="s">
        <v>338</v>
      </c>
    </row>
    <row r="983" spans="1:16" s="123" customFormat="1" x14ac:dyDescent="0.25">
      <c r="A983" s="123">
        <v>2015</v>
      </c>
      <c r="B983" s="124">
        <v>60</v>
      </c>
      <c r="C983" s="123" t="s">
        <v>182</v>
      </c>
      <c r="D983" s="123" t="s">
        <v>333</v>
      </c>
      <c r="E983" s="123">
        <v>31210</v>
      </c>
      <c r="F983" s="123">
        <v>35</v>
      </c>
      <c r="G983" s="123">
        <v>23810031210</v>
      </c>
      <c r="H983" s="125" t="s">
        <v>354</v>
      </c>
      <c r="I983" s="123" t="s">
        <v>355</v>
      </c>
      <c r="J983" s="123" t="s">
        <v>2569</v>
      </c>
      <c r="K983" s="123">
        <v>29</v>
      </c>
      <c r="L983" s="126">
        <f t="shared" si="31"/>
        <v>0.82857142857142863</v>
      </c>
      <c r="M983" s="123" t="s">
        <v>2570</v>
      </c>
      <c r="N983" s="123">
        <v>32</v>
      </c>
      <c r="O983" s="123">
        <f t="shared" si="32"/>
        <v>3</v>
      </c>
      <c r="P983" s="127" t="s">
        <v>338</v>
      </c>
    </row>
    <row r="984" spans="1:16" s="123" customFormat="1" x14ac:dyDescent="0.25">
      <c r="A984" s="123">
        <v>2016</v>
      </c>
      <c r="B984" s="124">
        <v>60</v>
      </c>
      <c r="C984" s="123" t="s">
        <v>182</v>
      </c>
      <c r="D984" s="123" t="s">
        <v>333</v>
      </c>
      <c r="E984" s="123">
        <v>31210</v>
      </c>
      <c r="F984" s="123">
        <v>35</v>
      </c>
      <c r="G984" s="123">
        <v>23810031210</v>
      </c>
      <c r="H984" s="125" t="s">
        <v>354</v>
      </c>
      <c r="I984" s="123" t="s">
        <v>355</v>
      </c>
      <c r="J984" s="123" t="s">
        <v>2571</v>
      </c>
      <c r="K984" s="123">
        <v>14</v>
      </c>
      <c r="L984" s="126">
        <f t="shared" si="31"/>
        <v>0.4</v>
      </c>
      <c r="M984" s="123" t="s">
        <v>2572</v>
      </c>
      <c r="N984" s="123">
        <v>29</v>
      </c>
      <c r="O984" s="123">
        <f t="shared" si="32"/>
        <v>6</v>
      </c>
      <c r="P984" s="127" t="s">
        <v>338</v>
      </c>
    </row>
    <row r="985" spans="1:16" s="123" customFormat="1" x14ac:dyDescent="0.25">
      <c r="A985" s="123">
        <v>2014</v>
      </c>
      <c r="B985" s="124">
        <v>60</v>
      </c>
      <c r="C985" s="123" t="s">
        <v>182</v>
      </c>
      <c r="D985" s="123" t="s">
        <v>401</v>
      </c>
      <c r="E985" s="123">
        <v>31214</v>
      </c>
      <c r="F985" s="123">
        <v>30</v>
      </c>
      <c r="G985" s="123">
        <v>23210031214</v>
      </c>
      <c r="H985" s="125" t="s">
        <v>1101</v>
      </c>
      <c r="I985" s="123" t="s">
        <v>1102</v>
      </c>
      <c r="J985" s="123" t="s">
        <v>2573</v>
      </c>
      <c r="K985" s="123">
        <v>28</v>
      </c>
      <c r="L985" s="126">
        <f t="shared" si="31"/>
        <v>0.93333333333333335</v>
      </c>
      <c r="M985" s="123" t="s">
        <v>2574</v>
      </c>
      <c r="N985" s="123">
        <v>27</v>
      </c>
      <c r="O985" s="123">
        <f t="shared" si="32"/>
        <v>3</v>
      </c>
      <c r="P985" s="127" t="s">
        <v>338</v>
      </c>
    </row>
    <row r="986" spans="1:16" s="123" customFormat="1" x14ac:dyDescent="0.25">
      <c r="A986" s="123">
        <v>2015</v>
      </c>
      <c r="B986" s="124">
        <v>60</v>
      </c>
      <c r="C986" s="123" t="s">
        <v>182</v>
      </c>
      <c r="D986" s="123" t="s">
        <v>401</v>
      </c>
      <c r="E986" s="123">
        <v>31214</v>
      </c>
      <c r="F986" s="123">
        <v>30</v>
      </c>
      <c r="G986" s="123">
        <v>23210031214</v>
      </c>
      <c r="H986" s="125" t="s">
        <v>1101</v>
      </c>
      <c r="I986" s="123" t="s">
        <v>1102</v>
      </c>
      <c r="J986" s="123" t="s">
        <v>2575</v>
      </c>
      <c r="K986" s="123">
        <v>39</v>
      </c>
      <c r="L986" s="126">
        <f t="shared" si="31"/>
        <v>1.3</v>
      </c>
      <c r="M986" s="123" t="s">
        <v>2576</v>
      </c>
      <c r="N986" s="123">
        <v>29</v>
      </c>
      <c r="O986" s="123">
        <f t="shared" si="32"/>
        <v>1</v>
      </c>
      <c r="P986" s="127" t="s">
        <v>338</v>
      </c>
    </row>
    <row r="987" spans="1:16" s="123" customFormat="1" x14ac:dyDescent="0.25">
      <c r="A987" s="123">
        <v>2016</v>
      </c>
      <c r="B987" s="124">
        <v>60</v>
      </c>
      <c r="C987" s="123" t="s">
        <v>182</v>
      </c>
      <c r="D987" s="123" t="s">
        <v>401</v>
      </c>
      <c r="E987" s="123">
        <v>31214</v>
      </c>
      <c r="F987" s="123">
        <v>30</v>
      </c>
      <c r="G987" s="123">
        <v>23210031214</v>
      </c>
      <c r="H987" s="125" t="s">
        <v>1101</v>
      </c>
      <c r="I987" s="123" t="s">
        <v>1102</v>
      </c>
      <c r="J987" s="123" t="s">
        <v>2577</v>
      </c>
      <c r="K987" s="123">
        <v>25</v>
      </c>
      <c r="L987" s="126">
        <f t="shared" si="31"/>
        <v>0.83333333333333337</v>
      </c>
      <c r="M987" s="123" t="s">
        <v>2578</v>
      </c>
      <c r="N987" s="123">
        <v>28</v>
      </c>
      <c r="O987" s="123">
        <f t="shared" si="32"/>
        <v>2</v>
      </c>
      <c r="P987" s="127" t="s">
        <v>338</v>
      </c>
    </row>
    <row r="988" spans="1:16" s="123" customFormat="1" x14ac:dyDescent="0.25">
      <c r="A988" s="123">
        <v>2014</v>
      </c>
      <c r="B988" s="124">
        <v>60</v>
      </c>
      <c r="C988" s="123" t="s">
        <v>182</v>
      </c>
      <c r="D988" s="123" t="s">
        <v>401</v>
      </c>
      <c r="E988" s="123">
        <v>34307</v>
      </c>
      <c r="F988" s="123">
        <v>15</v>
      </c>
      <c r="G988" s="123">
        <v>23210034307</v>
      </c>
      <c r="H988" s="125" t="s">
        <v>877</v>
      </c>
      <c r="I988" s="123" t="s">
        <v>878</v>
      </c>
      <c r="J988" s="123" t="s">
        <v>2579</v>
      </c>
      <c r="K988" s="123">
        <v>4</v>
      </c>
      <c r="L988" s="126">
        <f t="shared" si="31"/>
        <v>0.26666666666666666</v>
      </c>
      <c r="M988" s="123" t="s">
        <v>2580</v>
      </c>
      <c r="N988" s="123">
        <v>7</v>
      </c>
      <c r="O988" s="123">
        <f t="shared" si="32"/>
        <v>8</v>
      </c>
      <c r="P988" s="127" t="s">
        <v>338</v>
      </c>
    </row>
    <row r="989" spans="1:16" s="123" customFormat="1" x14ac:dyDescent="0.25">
      <c r="A989" s="123">
        <v>2015</v>
      </c>
      <c r="B989" s="124">
        <v>60</v>
      </c>
      <c r="C989" s="123" t="s">
        <v>182</v>
      </c>
      <c r="D989" s="123" t="s">
        <v>401</v>
      </c>
      <c r="E989" s="123">
        <v>34307</v>
      </c>
      <c r="F989" s="123">
        <v>15</v>
      </c>
      <c r="G989" s="123">
        <v>23210034307</v>
      </c>
      <c r="H989" s="125" t="s">
        <v>877</v>
      </c>
      <c r="I989" s="123" t="s">
        <v>878</v>
      </c>
      <c r="J989" s="123" t="s">
        <v>2581</v>
      </c>
      <c r="K989" s="123">
        <v>6</v>
      </c>
      <c r="L989" s="126">
        <f t="shared" si="31"/>
        <v>0.4</v>
      </c>
      <c r="M989" s="123" t="s">
        <v>2582</v>
      </c>
      <c r="N989" s="123">
        <v>9</v>
      </c>
      <c r="O989" s="123">
        <f t="shared" si="32"/>
        <v>6</v>
      </c>
      <c r="P989" s="127" t="s">
        <v>338</v>
      </c>
    </row>
    <row r="990" spans="1:16" s="123" customFormat="1" x14ac:dyDescent="0.25">
      <c r="A990" s="123">
        <v>2016</v>
      </c>
      <c r="B990" s="124">
        <v>60</v>
      </c>
      <c r="C990" s="123" t="s">
        <v>182</v>
      </c>
      <c r="D990" s="123" t="s">
        <v>401</v>
      </c>
      <c r="E990" s="123">
        <v>34307</v>
      </c>
      <c r="F990" s="123">
        <v>15</v>
      </c>
      <c r="G990" s="123">
        <v>23210034307</v>
      </c>
      <c r="H990" s="125" t="s">
        <v>877</v>
      </c>
      <c r="I990" s="123" t="s">
        <v>878</v>
      </c>
      <c r="J990" s="123" t="s">
        <v>2583</v>
      </c>
      <c r="K990" s="123">
        <v>4</v>
      </c>
      <c r="L990" s="126">
        <f t="shared" si="31"/>
        <v>0.26666666666666666</v>
      </c>
      <c r="M990" s="123" t="s">
        <v>2584</v>
      </c>
      <c r="N990" s="123">
        <v>10</v>
      </c>
      <c r="O990" s="123">
        <f t="shared" si="32"/>
        <v>5</v>
      </c>
      <c r="P990" s="127" t="s">
        <v>338</v>
      </c>
    </row>
    <row r="991" spans="1:16" s="123" customFormat="1" x14ac:dyDescent="0.25">
      <c r="A991" s="123">
        <v>2014</v>
      </c>
      <c r="B991" s="124">
        <v>60</v>
      </c>
      <c r="C991" s="123" t="s">
        <v>88</v>
      </c>
      <c r="D991" s="123" t="s">
        <v>333</v>
      </c>
      <c r="E991" s="123">
        <v>22106</v>
      </c>
      <c r="F991" s="123">
        <v>35</v>
      </c>
      <c r="G991" s="123">
        <v>23810022106</v>
      </c>
      <c r="H991" s="125" t="s">
        <v>759</v>
      </c>
      <c r="I991" s="123" t="s">
        <v>760</v>
      </c>
      <c r="J991" s="123" t="s">
        <v>2585</v>
      </c>
      <c r="K991" s="123">
        <v>65</v>
      </c>
      <c r="L991" s="126">
        <f t="shared" si="31"/>
        <v>1.8571428571428572</v>
      </c>
      <c r="M991" s="123" t="s">
        <v>2586</v>
      </c>
      <c r="N991" s="123">
        <v>34</v>
      </c>
      <c r="O991" s="123">
        <f t="shared" si="32"/>
        <v>1</v>
      </c>
      <c r="P991" s="127" t="s">
        <v>338</v>
      </c>
    </row>
    <row r="992" spans="1:16" s="123" customFormat="1" x14ac:dyDescent="0.25">
      <c r="A992" s="123">
        <v>2015</v>
      </c>
      <c r="B992" s="124">
        <v>60</v>
      </c>
      <c r="C992" s="123" t="s">
        <v>88</v>
      </c>
      <c r="D992" s="123" t="s">
        <v>333</v>
      </c>
      <c r="E992" s="123">
        <v>22106</v>
      </c>
      <c r="F992" s="123">
        <v>35</v>
      </c>
      <c r="G992" s="123">
        <v>23810022106</v>
      </c>
      <c r="H992" s="125" t="s">
        <v>759</v>
      </c>
      <c r="I992" s="123" t="s">
        <v>760</v>
      </c>
      <c r="J992" s="123" t="s">
        <v>2587</v>
      </c>
      <c r="K992" s="123">
        <v>55</v>
      </c>
      <c r="L992" s="126">
        <f t="shared" si="31"/>
        <v>1.5714285714285714</v>
      </c>
      <c r="M992" s="123" t="s">
        <v>2588</v>
      </c>
      <c r="N992" s="123">
        <v>32</v>
      </c>
      <c r="O992" s="123">
        <f t="shared" si="32"/>
        <v>3</v>
      </c>
      <c r="P992" s="127" t="s">
        <v>338</v>
      </c>
    </row>
    <row r="993" spans="1:16" s="123" customFormat="1" x14ac:dyDescent="0.25">
      <c r="A993" s="123">
        <v>2016</v>
      </c>
      <c r="B993" s="124">
        <v>60</v>
      </c>
      <c r="C993" s="123" t="s">
        <v>88</v>
      </c>
      <c r="D993" s="123" t="s">
        <v>333</v>
      </c>
      <c r="E993" s="123">
        <v>22106</v>
      </c>
      <c r="F993" s="123">
        <v>35</v>
      </c>
      <c r="G993" s="123">
        <v>23810022106</v>
      </c>
      <c r="H993" s="125" t="s">
        <v>759</v>
      </c>
      <c r="I993" s="123" t="s">
        <v>760</v>
      </c>
      <c r="J993" s="123" t="s">
        <v>2589</v>
      </c>
      <c r="K993" s="123">
        <v>66</v>
      </c>
      <c r="L993" s="126">
        <f t="shared" si="31"/>
        <v>1.8857142857142857</v>
      </c>
      <c r="M993" s="123" t="s">
        <v>2590</v>
      </c>
      <c r="N993" s="123">
        <v>34</v>
      </c>
      <c r="O993" s="123">
        <f t="shared" si="32"/>
        <v>1</v>
      </c>
      <c r="P993" s="127" t="s">
        <v>338</v>
      </c>
    </row>
    <row r="994" spans="1:16" s="123" customFormat="1" x14ac:dyDescent="0.25">
      <c r="A994" s="123">
        <v>2014</v>
      </c>
      <c r="B994" s="124">
        <v>60</v>
      </c>
      <c r="C994" s="123" t="s">
        <v>88</v>
      </c>
      <c r="D994" s="123" t="s">
        <v>333</v>
      </c>
      <c r="E994" s="123">
        <v>33403</v>
      </c>
      <c r="F994" s="123">
        <v>35</v>
      </c>
      <c r="G994" s="123">
        <v>23810033403</v>
      </c>
      <c r="H994" s="125" t="s">
        <v>813</v>
      </c>
      <c r="I994" s="123" t="s">
        <v>814</v>
      </c>
      <c r="J994" s="123" t="s">
        <v>2591</v>
      </c>
      <c r="K994" s="123">
        <v>44</v>
      </c>
      <c r="L994" s="126">
        <f t="shared" si="31"/>
        <v>1.2571428571428571</v>
      </c>
      <c r="M994" s="123" t="s">
        <v>2592</v>
      </c>
      <c r="N994" s="123">
        <v>31</v>
      </c>
      <c r="O994" s="123">
        <f t="shared" si="32"/>
        <v>4</v>
      </c>
      <c r="P994" s="127" t="s">
        <v>338</v>
      </c>
    </row>
    <row r="995" spans="1:16" s="123" customFormat="1" x14ac:dyDescent="0.25">
      <c r="A995" s="123">
        <v>2015</v>
      </c>
      <c r="B995" s="124">
        <v>60</v>
      </c>
      <c r="C995" s="123" t="s">
        <v>88</v>
      </c>
      <c r="D995" s="123" t="s">
        <v>333</v>
      </c>
      <c r="E995" s="123">
        <v>33403</v>
      </c>
      <c r="F995" s="123">
        <v>35</v>
      </c>
      <c r="G995" s="123">
        <v>23810033403</v>
      </c>
      <c r="H995" s="125" t="s">
        <v>813</v>
      </c>
      <c r="I995" s="123" t="s">
        <v>814</v>
      </c>
      <c r="J995" s="123" t="s">
        <v>2593</v>
      </c>
      <c r="K995" s="123">
        <v>33</v>
      </c>
      <c r="L995" s="126">
        <f t="shared" si="31"/>
        <v>0.94285714285714284</v>
      </c>
      <c r="M995" s="123" t="s">
        <v>2594</v>
      </c>
      <c r="N995" s="123">
        <v>32</v>
      </c>
      <c r="O995" s="123">
        <f t="shared" si="32"/>
        <v>3</v>
      </c>
      <c r="P995" s="127" t="s">
        <v>338</v>
      </c>
    </row>
    <row r="996" spans="1:16" s="123" customFormat="1" x14ac:dyDescent="0.25">
      <c r="A996" s="123">
        <v>2016</v>
      </c>
      <c r="B996" s="124">
        <v>60</v>
      </c>
      <c r="C996" s="123" t="s">
        <v>88</v>
      </c>
      <c r="D996" s="123" t="s">
        <v>333</v>
      </c>
      <c r="E996" s="123">
        <v>33403</v>
      </c>
      <c r="F996" s="123">
        <v>35</v>
      </c>
      <c r="G996" s="123">
        <v>23810033403</v>
      </c>
      <c r="H996" s="125" t="s">
        <v>813</v>
      </c>
      <c r="I996" s="123" t="s">
        <v>814</v>
      </c>
      <c r="J996" s="123" t="s">
        <v>2595</v>
      </c>
      <c r="K996" s="123">
        <v>19</v>
      </c>
      <c r="L996" s="126">
        <f t="shared" si="31"/>
        <v>0.54285714285714282</v>
      </c>
      <c r="M996" s="123" t="s">
        <v>2596</v>
      </c>
      <c r="N996" s="123">
        <v>23</v>
      </c>
      <c r="O996" s="123">
        <f t="shared" si="32"/>
        <v>12</v>
      </c>
      <c r="P996" s="127" t="s">
        <v>338</v>
      </c>
    </row>
    <row r="997" spans="1:16" s="123" customFormat="1" x14ac:dyDescent="0.25">
      <c r="A997" s="123">
        <v>2014</v>
      </c>
      <c r="B997" s="124">
        <v>60</v>
      </c>
      <c r="C997" s="123" t="s">
        <v>88</v>
      </c>
      <c r="D997" s="123" t="s">
        <v>349</v>
      </c>
      <c r="E997" s="123">
        <v>31209</v>
      </c>
      <c r="F997" s="123">
        <v>35</v>
      </c>
      <c r="G997" s="123">
        <v>32211031209</v>
      </c>
      <c r="H997" s="125" t="s">
        <v>678</v>
      </c>
      <c r="I997" s="123" t="s">
        <v>679</v>
      </c>
      <c r="J997" s="123" t="s">
        <v>2597</v>
      </c>
      <c r="K997" s="123">
        <v>72</v>
      </c>
      <c r="L997" s="126">
        <f t="shared" si="31"/>
        <v>2.0571428571428569</v>
      </c>
      <c r="M997" s="123" t="s">
        <v>2598</v>
      </c>
      <c r="N997" s="123">
        <v>31</v>
      </c>
      <c r="O997" s="123">
        <f t="shared" si="32"/>
        <v>4</v>
      </c>
      <c r="P997" s="127" t="s">
        <v>338</v>
      </c>
    </row>
    <row r="998" spans="1:16" s="123" customFormat="1" x14ac:dyDescent="0.25">
      <c r="A998" s="123">
        <v>2015</v>
      </c>
      <c r="B998" s="124">
        <v>60</v>
      </c>
      <c r="C998" s="123" t="s">
        <v>88</v>
      </c>
      <c r="D998" s="123" t="s">
        <v>349</v>
      </c>
      <c r="E998" s="123">
        <v>31209</v>
      </c>
      <c r="F998" s="123">
        <v>35</v>
      </c>
      <c r="G998" s="123">
        <v>32211031209</v>
      </c>
      <c r="H998" s="125" t="s">
        <v>678</v>
      </c>
      <c r="I998" s="123" t="s">
        <v>679</v>
      </c>
      <c r="J998" s="123" t="s">
        <v>2599</v>
      </c>
      <c r="K998" s="123">
        <v>92</v>
      </c>
      <c r="L998" s="126">
        <f t="shared" si="31"/>
        <v>2.6285714285714286</v>
      </c>
      <c r="M998" s="123" t="s">
        <v>2600</v>
      </c>
      <c r="N998" s="123">
        <v>35</v>
      </c>
      <c r="O998" s="123">
        <f t="shared" si="32"/>
        <v>0</v>
      </c>
      <c r="P998" s="127" t="s">
        <v>338</v>
      </c>
    </row>
    <row r="999" spans="1:16" s="123" customFormat="1" x14ac:dyDescent="0.25">
      <c r="A999" s="123">
        <v>2016</v>
      </c>
      <c r="B999" s="124">
        <v>60</v>
      </c>
      <c r="C999" s="123" t="s">
        <v>88</v>
      </c>
      <c r="D999" s="123" t="s">
        <v>349</v>
      </c>
      <c r="E999" s="123">
        <v>31209</v>
      </c>
      <c r="F999" s="123">
        <v>35</v>
      </c>
      <c r="G999" s="123">
        <v>32211031209</v>
      </c>
      <c r="H999" s="125" t="s">
        <v>678</v>
      </c>
      <c r="I999" s="123" t="s">
        <v>679</v>
      </c>
      <c r="J999" s="123" t="s">
        <v>2601</v>
      </c>
      <c r="K999" s="123">
        <v>105</v>
      </c>
      <c r="L999" s="126">
        <f t="shared" si="31"/>
        <v>3</v>
      </c>
      <c r="M999" s="123" t="s">
        <v>2602</v>
      </c>
      <c r="N999" s="123">
        <v>34</v>
      </c>
      <c r="O999" s="123">
        <f t="shared" si="32"/>
        <v>1</v>
      </c>
      <c r="P999" s="127" t="s">
        <v>338</v>
      </c>
    </row>
    <row r="1000" spans="1:16" s="123" customFormat="1" x14ac:dyDescent="0.25">
      <c r="A1000" s="123">
        <v>2014</v>
      </c>
      <c r="B1000" s="124">
        <v>60</v>
      </c>
      <c r="C1000" s="123" t="s">
        <v>88</v>
      </c>
      <c r="D1000" s="123" t="s">
        <v>349</v>
      </c>
      <c r="E1000" s="123">
        <v>33420</v>
      </c>
      <c r="F1000" s="123">
        <v>35</v>
      </c>
      <c r="G1000" s="123">
        <v>32211033420</v>
      </c>
      <c r="H1000" s="125" t="s">
        <v>2603</v>
      </c>
      <c r="I1000" s="123" t="s">
        <v>2604</v>
      </c>
      <c r="J1000" s="123" t="s">
        <v>2605</v>
      </c>
      <c r="K1000" s="123">
        <v>67</v>
      </c>
      <c r="L1000" s="126">
        <f t="shared" si="31"/>
        <v>1.9142857142857144</v>
      </c>
      <c r="M1000" s="123" t="s">
        <v>2606</v>
      </c>
      <c r="N1000" s="123">
        <v>34</v>
      </c>
      <c r="O1000" s="123">
        <f t="shared" si="32"/>
        <v>1</v>
      </c>
      <c r="P1000" s="127" t="s">
        <v>338</v>
      </c>
    </row>
    <row r="1001" spans="1:16" s="123" customFormat="1" x14ac:dyDescent="0.25">
      <c r="A1001" s="123">
        <v>2015</v>
      </c>
      <c r="B1001" s="124">
        <v>60</v>
      </c>
      <c r="C1001" s="123" t="s">
        <v>88</v>
      </c>
      <c r="D1001" s="123" t="s">
        <v>349</v>
      </c>
      <c r="E1001" s="123">
        <v>33420</v>
      </c>
      <c r="F1001" s="123">
        <v>35</v>
      </c>
      <c r="G1001" s="123">
        <v>32211033420</v>
      </c>
      <c r="H1001" s="125" t="s">
        <v>2603</v>
      </c>
      <c r="I1001" s="123" t="s">
        <v>2604</v>
      </c>
      <c r="J1001" s="123" t="s">
        <v>2607</v>
      </c>
      <c r="K1001" s="123">
        <v>84</v>
      </c>
      <c r="L1001" s="126">
        <f t="shared" ref="L1001:L1064" si="33">K1001/F1001</f>
        <v>2.4</v>
      </c>
      <c r="M1001" s="123" t="s">
        <v>2608</v>
      </c>
      <c r="N1001" s="123">
        <v>35</v>
      </c>
      <c r="O1001" s="123">
        <f t="shared" si="32"/>
        <v>0</v>
      </c>
      <c r="P1001" s="127" t="s">
        <v>338</v>
      </c>
    </row>
    <row r="1002" spans="1:16" s="123" customFormat="1" x14ac:dyDescent="0.25">
      <c r="A1002" s="123">
        <v>2016</v>
      </c>
      <c r="B1002" s="124">
        <v>60</v>
      </c>
      <c r="C1002" s="123" t="s">
        <v>88</v>
      </c>
      <c r="D1002" s="123" t="s">
        <v>349</v>
      </c>
      <c r="E1002" s="123">
        <v>33420</v>
      </c>
      <c r="F1002" s="123">
        <v>35</v>
      </c>
      <c r="G1002" s="123">
        <v>32211033420</v>
      </c>
      <c r="H1002" s="125" t="s">
        <v>2603</v>
      </c>
      <c r="I1002" s="123" t="s">
        <v>2604</v>
      </c>
      <c r="J1002" s="123" t="s">
        <v>2609</v>
      </c>
      <c r="K1002" s="123">
        <v>79</v>
      </c>
      <c r="L1002" s="126">
        <f t="shared" si="33"/>
        <v>2.2571428571428571</v>
      </c>
      <c r="M1002" s="123" t="s">
        <v>2610</v>
      </c>
      <c r="N1002" s="123">
        <v>33</v>
      </c>
      <c r="O1002" s="123">
        <f t="shared" si="32"/>
        <v>2</v>
      </c>
      <c r="P1002" s="127" t="s">
        <v>338</v>
      </c>
    </row>
    <row r="1003" spans="1:16" s="123" customFormat="1" x14ac:dyDescent="0.25">
      <c r="A1003" s="123">
        <v>2014</v>
      </c>
      <c r="B1003" s="124">
        <v>60</v>
      </c>
      <c r="C1003" s="123" t="s">
        <v>88</v>
      </c>
      <c r="D1003" s="123" t="s">
        <v>401</v>
      </c>
      <c r="E1003" s="123">
        <v>22139</v>
      </c>
      <c r="F1003" s="123">
        <v>24</v>
      </c>
      <c r="G1003" s="123">
        <v>23210022139</v>
      </c>
      <c r="H1003" s="125" t="s">
        <v>2436</v>
      </c>
      <c r="I1003" s="123" t="s">
        <v>760</v>
      </c>
      <c r="J1003" s="123" t="s">
        <v>2611</v>
      </c>
      <c r="K1003" s="123">
        <v>46</v>
      </c>
      <c r="L1003" s="126">
        <f t="shared" si="33"/>
        <v>1.9166666666666667</v>
      </c>
      <c r="M1003" s="123" t="s">
        <v>2612</v>
      </c>
      <c r="N1003" s="123" t="s">
        <v>369</v>
      </c>
      <c r="O1003" s="123" t="str">
        <f t="shared" si="32"/>
        <v>-</v>
      </c>
      <c r="P1003" s="127" t="s">
        <v>338</v>
      </c>
    </row>
    <row r="1004" spans="1:16" s="123" customFormat="1" x14ac:dyDescent="0.25">
      <c r="A1004" s="123">
        <v>2015</v>
      </c>
      <c r="B1004" s="124">
        <v>60</v>
      </c>
      <c r="C1004" s="123" t="s">
        <v>88</v>
      </c>
      <c r="D1004" s="123" t="s">
        <v>401</v>
      </c>
      <c r="E1004" s="123">
        <v>22139</v>
      </c>
      <c r="F1004" s="123">
        <v>24</v>
      </c>
      <c r="G1004" s="123">
        <v>23210022139</v>
      </c>
      <c r="H1004" s="125" t="s">
        <v>2436</v>
      </c>
      <c r="I1004" s="123" t="s">
        <v>760</v>
      </c>
      <c r="J1004" s="123" t="s">
        <v>2613</v>
      </c>
      <c r="K1004" s="123">
        <v>46</v>
      </c>
      <c r="L1004" s="126">
        <f t="shared" si="33"/>
        <v>1.9166666666666667</v>
      </c>
      <c r="M1004" s="123" t="s">
        <v>2614</v>
      </c>
      <c r="N1004" s="123" t="s">
        <v>369</v>
      </c>
      <c r="O1004" s="123" t="str">
        <f t="shared" si="32"/>
        <v>-</v>
      </c>
      <c r="P1004" s="127" t="s">
        <v>338</v>
      </c>
    </row>
    <row r="1005" spans="1:16" s="123" customFormat="1" x14ac:dyDescent="0.25">
      <c r="A1005" s="123">
        <v>2016</v>
      </c>
      <c r="B1005" s="124">
        <v>60</v>
      </c>
      <c r="C1005" s="123" t="s">
        <v>88</v>
      </c>
      <c r="D1005" s="123" t="s">
        <v>401</v>
      </c>
      <c r="E1005" s="123">
        <v>22139</v>
      </c>
      <c r="F1005" s="123">
        <v>12</v>
      </c>
      <c r="G1005" s="123">
        <v>23210022139</v>
      </c>
      <c r="H1005" s="125" t="s">
        <v>2436</v>
      </c>
      <c r="I1005" s="123" t="s">
        <v>760</v>
      </c>
      <c r="J1005" s="123" t="s">
        <v>2615</v>
      </c>
      <c r="K1005" s="123">
        <v>43</v>
      </c>
      <c r="L1005" s="126">
        <f t="shared" si="33"/>
        <v>3.5833333333333335</v>
      </c>
      <c r="M1005" s="123" t="s">
        <v>2616</v>
      </c>
      <c r="N1005" s="123">
        <v>12</v>
      </c>
      <c r="O1005" s="123">
        <f t="shared" si="32"/>
        <v>0</v>
      </c>
      <c r="P1005" s="127" t="s">
        <v>338</v>
      </c>
    </row>
    <row r="1006" spans="1:16" s="123" customFormat="1" x14ac:dyDescent="0.25">
      <c r="A1006" s="123">
        <v>2016</v>
      </c>
      <c r="B1006" s="124">
        <v>60</v>
      </c>
      <c r="C1006" s="123" t="s">
        <v>88</v>
      </c>
      <c r="D1006" s="123" t="s">
        <v>401</v>
      </c>
      <c r="E1006" s="123">
        <v>33409</v>
      </c>
      <c r="F1006" s="123">
        <v>12</v>
      </c>
      <c r="G1006" s="123">
        <v>23210033409</v>
      </c>
      <c r="H1006" s="125" t="s">
        <v>2451</v>
      </c>
      <c r="I1006" s="123" t="s">
        <v>2452</v>
      </c>
      <c r="J1006" s="123" t="s">
        <v>2617</v>
      </c>
      <c r="K1006" s="123">
        <v>5</v>
      </c>
      <c r="L1006" s="126">
        <f t="shared" si="33"/>
        <v>0.41666666666666669</v>
      </c>
      <c r="M1006" s="123" t="s">
        <v>2618</v>
      </c>
      <c r="N1006" s="123">
        <v>12</v>
      </c>
      <c r="O1006" s="123">
        <f t="shared" si="32"/>
        <v>0</v>
      </c>
      <c r="P1006" s="127" t="s">
        <v>338</v>
      </c>
    </row>
    <row r="1007" spans="1:16" s="123" customFormat="1" x14ac:dyDescent="0.25">
      <c r="A1007" s="123">
        <v>2014</v>
      </c>
      <c r="B1007" s="124">
        <v>60</v>
      </c>
      <c r="C1007" s="123" t="s">
        <v>2619</v>
      </c>
      <c r="D1007" s="123" t="s">
        <v>349</v>
      </c>
      <c r="E1007" s="123">
        <v>31407</v>
      </c>
      <c r="F1007" s="123">
        <v>24</v>
      </c>
      <c r="G1007" s="123">
        <v>32211031407</v>
      </c>
      <c r="H1007" s="125" t="s">
        <v>377</v>
      </c>
      <c r="I1007" s="123" t="s">
        <v>378</v>
      </c>
      <c r="J1007" s="123" t="s">
        <v>2620</v>
      </c>
      <c r="K1007" s="123">
        <v>16</v>
      </c>
      <c r="L1007" s="126">
        <f t="shared" si="33"/>
        <v>0.66666666666666663</v>
      </c>
      <c r="M1007" s="123" t="s">
        <v>2621</v>
      </c>
      <c r="N1007" s="123">
        <v>16</v>
      </c>
      <c r="O1007" s="123">
        <f t="shared" si="32"/>
        <v>8</v>
      </c>
      <c r="P1007" s="127" t="s">
        <v>338</v>
      </c>
    </row>
    <row r="1008" spans="1:16" s="123" customFormat="1" x14ac:dyDescent="0.25">
      <c r="A1008" s="123">
        <v>2015</v>
      </c>
      <c r="B1008" s="124">
        <v>60</v>
      </c>
      <c r="C1008" s="123" t="s">
        <v>2619</v>
      </c>
      <c r="D1008" s="123" t="s">
        <v>349</v>
      </c>
      <c r="E1008" s="123">
        <v>31407</v>
      </c>
      <c r="F1008" s="123">
        <v>18</v>
      </c>
      <c r="G1008" s="123">
        <v>32211031407</v>
      </c>
      <c r="H1008" s="125" t="s">
        <v>377</v>
      </c>
      <c r="I1008" s="123" t="s">
        <v>378</v>
      </c>
      <c r="J1008" s="123" t="s">
        <v>2622</v>
      </c>
      <c r="K1008" s="123">
        <v>8</v>
      </c>
      <c r="L1008" s="126">
        <f t="shared" si="33"/>
        <v>0.44444444444444442</v>
      </c>
      <c r="M1008" s="123" t="s">
        <v>2623</v>
      </c>
      <c r="N1008" s="123">
        <v>11</v>
      </c>
      <c r="O1008" s="123">
        <f t="shared" si="32"/>
        <v>7</v>
      </c>
      <c r="P1008" s="127" t="s">
        <v>338</v>
      </c>
    </row>
    <row r="1009" spans="1:16" s="123" customFormat="1" x14ac:dyDescent="0.25">
      <c r="A1009" s="123">
        <v>2016</v>
      </c>
      <c r="B1009" s="124">
        <v>60</v>
      </c>
      <c r="C1009" s="123" t="s">
        <v>2619</v>
      </c>
      <c r="D1009" s="123" t="s">
        <v>349</v>
      </c>
      <c r="E1009" s="123">
        <v>31407</v>
      </c>
      <c r="F1009" s="123">
        <v>18</v>
      </c>
      <c r="G1009" s="123">
        <v>32211031407</v>
      </c>
      <c r="H1009" s="125" t="s">
        <v>377</v>
      </c>
      <c r="I1009" s="123" t="s">
        <v>378</v>
      </c>
      <c r="J1009" s="123" t="s">
        <v>2624</v>
      </c>
      <c r="K1009" s="123">
        <v>14</v>
      </c>
      <c r="L1009" s="126">
        <f t="shared" si="33"/>
        <v>0.77777777777777779</v>
      </c>
      <c r="M1009" s="123" t="s">
        <v>2625</v>
      </c>
      <c r="N1009" s="123">
        <v>26</v>
      </c>
      <c r="O1009" s="123">
        <f t="shared" si="32"/>
        <v>-8</v>
      </c>
      <c r="P1009" s="127" t="s">
        <v>338</v>
      </c>
    </row>
    <row r="1010" spans="1:16" s="123" customFormat="1" x14ac:dyDescent="0.25">
      <c r="A1010" s="123">
        <v>2014</v>
      </c>
      <c r="B1010" s="124">
        <v>60</v>
      </c>
      <c r="C1010" s="123" t="s">
        <v>2626</v>
      </c>
      <c r="D1010" s="123" t="s">
        <v>349</v>
      </c>
      <c r="E1010" s="123">
        <v>31407</v>
      </c>
      <c r="F1010" s="123">
        <v>24</v>
      </c>
      <c r="G1010" s="123">
        <v>32211031407</v>
      </c>
      <c r="H1010" s="125" t="s">
        <v>377</v>
      </c>
      <c r="I1010" s="123" t="s">
        <v>378</v>
      </c>
      <c r="J1010" s="123" t="s">
        <v>2627</v>
      </c>
      <c r="K1010" s="123">
        <v>17</v>
      </c>
      <c r="L1010" s="126">
        <f t="shared" si="33"/>
        <v>0.70833333333333337</v>
      </c>
      <c r="M1010" s="123" t="s">
        <v>2628</v>
      </c>
      <c r="N1010" s="123">
        <v>15</v>
      </c>
      <c r="O1010" s="123">
        <f t="shared" si="32"/>
        <v>9</v>
      </c>
      <c r="P1010" s="127" t="s">
        <v>338</v>
      </c>
    </row>
    <row r="1011" spans="1:16" s="123" customFormat="1" x14ac:dyDescent="0.25">
      <c r="A1011" s="123">
        <v>2015</v>
      </c>
      <c r="B1011" s="124">
        <v>60</v>
      </c>
      <c r="C1011" s="123" t="s">
        <v>2626</v>
      </c>
      <c r="D1011" s="123" t="s">
        <v>349</v>
      </c>
      <c r="E1011" s="123">
        <v>31407</v>
      </c>
      <c r="F1011" s="123">
        <v>18</v>
      </c>
      <c r="G1011" s="123">
        <v>32211031407</v>
      </c>
      <c r="H1011" s="125" t="s">
        <v>377</v>
      </c>
      <c r="I1011" s="123" t="s">
        <v>378</v>
      </c>
      <c r="J1011" s="123" t="s">
        <v>2629</v>
      </c>
      <c r="K1011" s="123">
        <v>9</v>
      </c>
      <c r="L1011" s="126">
        <f t="shared" si="33"/>
        <v>0.5</v>
      </c>
      <c r="M1011" s="123" t="s">
        <v>2630</v>
      </c>
      <c r="N1011" s="123">
        <v>15</v>
      </c>
      <c r="O1011" s="123">
        <f t="shared" si="32"/>
        <v>3</v>
      </c>
      <c r="P1011" s="127" t="s">
        <v>338</v>
      </c>
    </row>
    <row r="1012" spans="1:16" s="123" customFormat="1" x14ac:dyDescent="0.25">
      <c r="A1012" s="123">
        <v>2016</v>
      </c>
      <c r="B1012" s="124">
        <v>60</v>
      </c>
      <c r="C1012" s="123" t="s">
        <v>2626</v>
      </c>
      <c r="D1012" s="123" t="s">
        <v>349</v>
      </c>
      <c r="E1012" s="123">
        <v>31407</v>
      </c>
      <c r="F1012" s="123">
        <v>18</v>
      </c>
      <c r="G1012" s="123">
        <v>32211031407</v>
      </c>
      <c r="H1012" s="125" t="s">
        <v>377</v>
      </c>
      <c r="I1012" s="123" t="s">
        <v>378</v>
      </c>
      <c r="J1012" s="123" t="s">
        <v>2631</v>
      </c>
      <c r="K1012" s="123">
        <v>7</v>
      </c>
      <c r="L1012" s="126">
        <f t="shared" si="33"/>
        <v>0.3888888888888889</v>
      </c>
      <c r="M1012" s="123" t="s">
        <v>2632</v>
      </c>
      <c r="N1012" s="123">
        <v>9</v>
      </c>
      <c r="O1012" s="123">
        <f t="shared" si="32"/>
        <v>9</v>
      </c>
      <c r="P1012" s="127" t="s">
        <v>338</v>
      </c>
    </row>
    <row r="1013" spans="1:16" s="123" customFormat="1" x14ac:dyDescent="0.25">
      <c r="A1013" s="123">
        <v>2014</v>
      </c>
      <c r="B1013" s="124">
        <v>60</v>
      </c>
      <c r="C1013" s="123" t="s">
        <v>183</v>
      </c>
      <c r="D1013" s="123" t="s">
        <v>333</v>
      </c>
      <c r="E1013" s="123">
        <v>30001</v>
      </c>
      <c r="F1013" s="123">
        <v>54</v>
      </c>
      <c r="G1013" s="123">
        <v>23810030001</v>
      </c>
      <c r="H1013" s="125" t="s">
        <v>334</v>
      </c>
      <c r="I1013" s="123" t="s">
        <v>335</v>
      </c>
      <c r="J1013" s="123" t="s">
        <v>2633</v>
      </c>
      <c r="K1013" s="123">
        <v>25</v>
      </c>
      <c r="L1013" s="126">
        <f t="shared" si="33"/>
        <v>0.46296296296296297</v>
      </c>
      <c r="M1013" s="123" t="s">
        <v>2634</v>
      </c>
      <c r="N1013" s="123">
        <v>48</v>
      </c>
      <c r="O1013" s="123">
        <f t="shared" si="32"/>
        <v>6</v>
      </c>
      <c r="P1013" s="127" t="s">
        <v>338</v>
      </c>
    </row>
    <row r="1014" spans="1:16" s="123" customFormat="1" x14ac:dyDescent="0.25">
      <c r="A1014" s="123">
        <v>2015</v>
      </c>
      <c r="B1014" s="124">
        <v>60</v>
      </c>
      <c r="C1014" s="123" t="s">
        <v>183</v>
      </c>
      <c r="D1014" s="123" t="s">
        <v>333</v>
      </c>
      <c r="E1014" s="123">
        <v>30001</v>
      </c>
      <c r="F1014" s="123">
        <v>53</v>
      </c>
      <c r="G1014" s="123">
        <v>23810030001</v>
      </c>
      <c r="H1014" s="125" t="s">
        <v>334</v>
      </c>
      <c r="I1014" s="123" t="s">
        <v>335</v>
      </c>
      <c r="J1014" s="123" t="s">
        <v>2635</v>
      </c>
      <c r="K1014" s="123">
        <v>35</v>
      </c>
      <c r="L1014" s="126">
        <f t="shared" si="33"/>
        <v>0.660377358490566</v>
      </c>
      <c r="M1014" s="123" t="s">
        <v>2636</v>
      </c>
      <c r="N1014" s="123">
        <v>47</v>
      </c>
      <c r="O1014" s="123">
        <f t="shared" si="32"/>
        <v>6</v>
      </c>
      <c r="P1014" s="127" t="s">
        <v>338</v>
      </c>
    </row>
    <row r="1015" spans="1:16" s="123" customFormat="1" x14ac:dyDescent="0.25">
      <c r="A1015" s="123">
        <v>2016</v>
      </c>
      <c r="B1015" s="124">
        <v>60</v>
      </c>
      <c r="C1015" s="123" t="s">
        <v>183</v>
      </c>
      <c r="D1015" s="123" t="s">
        <v>333</v>
      </c>
      <c r="E1015" s="123">
        <v>30001</v>
      </c>
      <c r="F1015" s="123">
        <v>53</v>
      </c>
      <c r="G1015" s="123">
        <v>23810030001</v>
      </c>
      <c r="H1015" s="125" t="s">
        <v>334</v>
      </c>
      <c r="I1015" s="123" t="s">
        <v>335</v>
      </c>
      <c r="J1015" s="123" t="s">
        <v>2637</v>
      </c>
      <c r="K1015" s="123">
        <v>35</v>
      </c>
      <c r="L1015" s="126">
        <f t="shared" si="33"/>
        <v>0.660377358490566</v>
      </c>
      <c r="M1015" s="123" t="s">
        <v>2638</v>
      </c>
      <c r="N1015" s="123">
        <v>48</v>
      </c>
      <c r="O1015" s="123">
        <f t="shared" si="32"/>
        <v>5</v>
      </c>
      <c r="P1015" s="127" t="s">
        <v>338</v>
      </c>
    </row>
    <row r="1016" spans="1:16" s="123" customFormat="1" x14ac:dyDescent="0.25">
      <c r="A1016" s="123">
        <v>2014</v>
      </c>
      <c r="B1016" s="124">
        <v>60</v>
      </c>
      <c r="C1016" s="123" t="s">
        <v>183</v>
      </c>
      <c r="D1016" s="123" t="s">
        <v>333</v>
      </c>
      <c r="E1016" s="123">
        <v>31202</v>
      </c>
      <c r="F1016" s="123">
        <v>16</v>
      </c>
      <c r="G1016" s="123">
        <v>23810031202</v>
      </c>
      <c r="H1016" s="125" t="s">
        <v>343</v>
      </c>
      <c r="I1016" s="123" t="s">
        <v>344</v>
      </c>
      <c r="J1016" s="123" t="s">
        <v>2639</v>
      </c>
      <c r="K1016" s="123">
        <v>37</v>
      </c>
      <c r="L1016" s="126">
        <f t="shared" si="33"/>
        <v>2.3125</v>
      </c>
      <c r="M1016" s="123" t="s">
        <v>2640</v>
      </c>
      <c r="N1016" s="123">
        <v>15</v>
      </c>
      <c r="O1016" s="123">
        <f t="shared" si="32"/>
        <v>1</v>
      </c>
      <c r="P1016" s="127" t="s">
        <v>338</v>
      </c>
    </row>
    <row r="1017" spans="1:16" s="123" customFormat="1" x14ac:dyDescent="0.25">
      <c r="A1017" s="123">
        <v>2015</v>
      </c>
      <c r="B1017" s="124">
        <v>60</v>
      </c>
      <c r="C1017" s="123" t="s">
        <v>183</v>
      </c>
      <c r="D1017" s="123" t="s">
        <v>333</v>
      </c>
      <c r="E1017" s="123">
        <v>31202</v>
      </c>
      <c r="F1017" s="123">
        <v>18</v>
      </c>
      <c r="G1017" s="123">
        <v>23810031202</v>
      </c>
      <c r="H1017" s="125" t="s">
        <v>343</v>
      </c>
      <c r="I1017" s="123" t="s">
        <v>344</v>
      </c>
      <c r="J1017" s="123" t="s">
        <v>2641</v>
      </c>
      <c r="K1017" s="123">
        <v>42</v>
      </c>
      <c r="L1017" s="126">
        <f t="shared" si="33"/>
        <v>2.3333333333333335</v>
      </c>
      <c r="M1017" s="123" t="s">
        <v>2642</v>
      </c>
      <c r="N1017" s="123">
        <v>17</v>
      </c>
      <c r="O1017" s="123">
        <f t="shared" si="32"/>
        <v>1</v>
      </c>
      <c r="P1017" s="127" t="s">
        <v>338</v>
      </c>
    </row>
    <row r="1018" spans="1:16" s="123" customFormat="1" x14ac:dyDescent="0.25">
      <c r="A1018" s="123">
        <v>2016</v>
      </c>
      <c r="B1018" s="124">
        <v>60</v>
      </c>
      <c r="C1018" s="123" t="s">
        <v>183</v>
      </c>
      <c r="D1018" s="123" t="s">
        <v>333</v>
      </c>
      <c r="E1018" s="123">
        <v>31202</v>
      </c>
      <c r="F1018" s="123">
        <v>35</v>
      </c>
      <c r="G1018" s="123">
        <v>23810031202</v>
      </c>
      <c r="H1018" s="125" t="s">
        <v>343</v>
      </c>
      <c r="I1018" s="123" t="s">
        <v>344</v>
      </c>
      <c r="J1018" s="123" t="s">
        <v>2643</v>
      </c>
      <c r="K1018" s="123">
        <v>60</v>
      </c>
      <c r="L1018" s="126">
        <f t="shared" si="33"/>
        <v>1.7142857142857142</v>
      </c>
      <c r="M1018" s="123" t="s">
        <v>2644</v>
      </c>
      <c r="N1018" s="123">
        <v>33</v>
      </c>
      <c r="O1018" s="123">
        <f t="shared" si="32"/>
        <v>2</v>
      </c>
      <c r="P1018" s="127" t="s">
        <v>338</v>
      </c>
    </row>
    <row r="1019" spans="1:16" s="123" customFormat="1" x14ac:dyDescent="0.25">
      <c r="A1019" s="123">
        <v>2014</v>
      </c>
      <c r="B1019" s="124">
        <v>60</v>
      </c>
      <c r="C1019" s="123" t="s">
        <v>183</v>
      </c>
      <c r="D1019" s="123" t="s">
        <v>333</v>
      </c>
      <c r="E1019" s="123">
        <v>31206</v>
      </c>
      <c r="F1019" s="123">
        <v>16</v>
      </c>
      <c r="G1019" s="123">
        <v>23810031206</v>
      </c>
      <c r="H1019" s="125" t="s">
        <v>924</v>
      </c>
      <c r="I1019" s="123" t="s">
        <v>925</v>
      </c>
      <c r="J1019" s="123" t="s">
        <v>2645</v>
      </c>
      <c r="K1019" s="123">
        <v>21</v>
      </c>
      <c r="L1019" s="126">
        <f t="shared" si="33"/>
        <v>1.3125</v>
      </c>
      <c r="M1019" s="123" t="s">
        <v>2646</v>
      </c>
      <c r="N1019" s="123">
        <v>17</v>
      </c>
      <c r="O1019" s="123">
        <f t="shared" si="32"/>
        <v>-1</v>
      </c>
      <c r="P1019" s="127" t="s">
        <v>338</v>
      </c>
    </row>
    <row r="1020" spans="1:16" s="123" customFormat="1" x14ac:dyDescent="0.25">
      <c r="A1020" s="123">
        <v>2015</v>
      </c>
      <c r="B1020" s="124">
        <v>60</v>
      </c>
      <c r="C1020" s="123" t="s">
        <v>183</v>
      </c>
      <c r="D1020" s="123" t="s">
        <v>333</v>
      </c>
      <c r="E1020" s="123">
        <v>31206</v>
      </c>
      <c r="F1020" s="123">
        <v>18</v>
      </c>
      <c r="G1020" s="123">
        <v>23810031206</v>
      </c>
      <c r="H1020" s="125" t="s">
        <v>924</v>
      </c>
      <c r="I1020" s="123" t="s">
        <v>925</v>
      </c>
      <c r="J1020" s="123" t="s">
        <v>2647</v>
      </c>
      <c r="K1020" s="123">
        <v>17</v>
      </c>
      <c r="L1020" s="126">
        <f t="shared" si="33"/>
        <v>0.94444444444444442</v>
      </c>
      <c r="M1020" s="123" t="s">
        <v>2648</v>
      </c>
      <c r="N1020" s="123">
        <v>16</v>
      </c>
      <c r="O1020" s="123">
        <f t="shared" si="32"/>
        <v>2</v>
      </c>
      <c r="P1020" s="127" t="s">
        <v>338</v>
      </c>
    </row>
    <row r="1021" spans="1:16" s="123" customFormat="1" x14ac:dyDescent="0.25">
      <c r="A1021" s="123">
        <v>2016</v>
      </c>
      <c r="B1021" s="124">
        <v>60</v>
      </c>
      <c r="C1021" s="123" t="s">
        <v>183</v>
      </c>
      <c r="D1021" s="123" t="s">
        <v>333</v>
      </c>
      <c r="E1021" s="123">
        <v>31206</v>
      </c>
      <c r="F1021" s="123">
        <v>17</v>
      </c>
      <c r="G1021" s="123">
        <v>23810031206</v>
      </c>
      <c r="H1021" s="125" t="s">
        <v>924</v>
      </c>
      <c r="I1021" s="123" t="s">
        <v>925</v>
      </c>
      <c r="J1021" s="123" t="s">
        <v>2649</v>
      </c>
      <c r="K1021" s="123">
        <v>23</v>
      </c>
      <c r="L1021" s="126">
        <f t="shared" si="33"/>
        <v>1.3529411764705883</v>
      </c>
      <c r="M1021" s="123" t="s">
        <v>2650</v>
      </c>
      <c r="N1021" s="123">
        <v>17</v>
      </c>
      <c r="O1021" s="123">
        <f t="shared" si="32"/>
        <v>0</v>
      </c>
      <c r="P1021" s="127" t="s">
        <v>338</v>
      </c>
    </row>
    <row r="1022" spans="1:16" s="123" customFormat="1" x14ac:dyDescent="0.25">
      <c r="A1022" s="123">
        <v>2014</v>
      </c>
      <c r="B1022" s="124">
        <v>60</v>
      </c>
      <c r="C1022" s="123" t="s">
        <v>183</v>
      </c>
      <c r="D1022" s="123" t="s">
        <v>333</v>
      </c>
      <c r="E1022" s="123">
        <v>31210</v>
      </c>
      <c r="F1022" s="123">
        <v>29</v>
      </c>
      <c r="G1022" s="123">
        <v>23810031210</v>
      </c>
      <c r="H1022" s="125" t="s">
        <v>354</v>
      </c>
      <c r="I1022" s="123" t="s">
        <v>355</v>
      </c>
      <c r="J1022" s="123" t="s">
        <v>2651</v>
      </c>
      <c r="K1022" s="123">
        <v>36</v>
      </c>
      <c r="L1022" s="126">
        <f t="shared" si="33"/>
        <v>1.2413793103448276</v>
      </c>
      <c r="M1022" s="123" t="s">
        <v>2652</v>
      </c>
      <c r="N1022" s="123">
        <v>27</v>
      </c>
      <c r="O1022" s="123">
        <f t="shared" si="32"/>
        <v>2</v>
      </c>
      <c r="P1022" s="127" t="s">
        <v>338</v>
      </c>
    </row>
    <row r="1023" spans="1:16" s="123" customFormat="1" x14ac:dyDescent="0.25">
      <c r="A1023" s="123">
        <v>2015</v>
      </c>
      <c r="B1023" s="124">
        <v>60</v>
      </c>
      <c r="C1023" s="123" t="s">
        <v>183</v>
      </c>
      <c r="D1023" s="123" t="s">
        <v>333</v>
      </c>
      <c r="E1023" s="123">
        <v>31210</v>
      </c>
      <c r="F1023" s="123">
        <v>35</v>
      </c>
      <c r="G1023" s="123">
        <v>23810031210</v>
      </c>
      <c r="H1023" s="125" t="s">
        <v>354</v>
      </c>
      <c r="I1023" s="123" t="s">
        <v>355</v>
      </c>
      <c r="J1023" s="123" t="s">
        <v>2653</v>
      </c>
      <c r="K1023" s="123">
        <v>22</v>
      </c>
      <c r="L1023" s="126">
        <f t="shared" si="33"/>
        <v>0.62857142857142856</v>
      </c>
      <c r="M1023" s="123" t="s">
        <v>2654</v>
      </c>
      <c r="N1023" s="123">
        <v>32</v>
      </c>
      <c r="O1023" s="123">
        <f t="shared" si="32"/>
        <v>3</v>
      </c>
      <c r="P1023" s="127" t="s">
        <v>338</v>
      </c>
    </row>
    <row r="1024" spans="1:16" s="123" customFormat="1" x14ac:dyDescent="0.25">
      <c r="A1024" s="123">
        <v>2016</v>
      </c>
      <c r="B1024" s="124">
        <v>60</v>
      </c>
      <c r="C1024" s="123" t="s">
        <v>183</v>
      </c>
      <c r="D1024" s="123" t="s">
        <v>333</v>
      </c>
      <c r="E1024" s="123">
        <v>31210</v>
      </c>
      <c r="F1024" s="123">
        <v>18</v>
      </c>
      <c r="G1024" s="123">
        <v>23810031210</v>
      </c>
      <c r="H1024" s="125" t="s">
        <v>354</v>
      </c>
      <c r="I1024" s="123" t="s">
        <v>355</v>
      </c>
      <c r="J1024" s="123" t="s">
        <v>2655</v>
      </c>
      <c r="K1024" s="123">
        <v>21</v>
      </c>
      <c r="L1024" s="126">
        <f t="shared" si="33"/>
        <v>1.1666666666666667</v>
      </c>
      <c r="M1024" s="123" t="s">
        <v>2656</v>
      </c>
      <c r="N1024" s="123">
        <v>17</v>
      </c>
      <c r="O1024" s="123">
        <f t="shared" si="32"/>
        <v>1</v>
      </c>
      <c r="P1024" s="127" t="s">
        <v>338</v>
      </c>
    </row>
    <row r="1025" spans="1:16" s="123" customFormat="1" x14ac:dyDescent="0.25">
      <c r="A1025" s="123">
        <v>2014</v>
      </c>
      <c r="B1025" s="124">
        <v>60</v>
      </c>
      <c r="C1025" s="123" t="s">
        <v>183</v>
      </c>
      <c r="D1025" s="123" t="s">
        <v>333</v>
      </c>
      <c r="E1025" s="123">
        <v>33002</v>
      </c>
      <c r="F1025" s="123">
        <v>16</v>
      </c>
      <c r="G1025" s="123">
        <v>23810033002</v>
      </c>
      <c r="H1025" s="125" t="s">
        <v>2657</v>
      </c>
      <c r="I1025" s="123" t="s">
        <v>2658</v>
      </c>
      <c r="J1025" s="123" t="s">
        <v>2659</v>
      </c>
      <c r="K1025" s="123">
        <v>8</v>
      </c>
      <c r="L1025" s="126">
        <f t="shared" si="33"/>
        <v>0.5</v>
      </c>
      <c r="M1025" s="123" t="s">
        <v>2660</v>
      </c>
      <c r="N1025" s="123">
        <v>12</v>
      </c>
      <c r="O1025" s="123">
        <f t="shared" si="32"/>
        <v>4</v>
      </c>
      <c r="P1025" s="127" t="s">
        <v>338</v>
      </c>
    </row>
    <row r="1026" spans="1:16" s="123" customFormat="1" x14ac:dyDescent="0.25">
      <c r="A1026" s="123">
        <v>2015</v>
      </c>
      <c r="B1026" s="124">
        <v>60</v>
      </c>
      <c r="C1026" s="123" t="s">
        <v>183</v>
      </c>
      <c r="D1026" s="123" t="s">
        <v>333</v>
      </c>
      <c r="E1026" s="123">
        <v>33002</v>
      </c>
      <c r="F1026" s="123">
        <v>17</v>
      </c>
      <c r="G1026" s="123">
        <v>23810033002</v>
      </c>
      <c r="H1026" s="125" t="s">
        <v>2657</v>
      </c>
      <c r="I1026" s="123" t="s">
        <v>2658</v>
      </c>
      <c r="J1026" s="123" t="s">
        <v>2661</v>
      </c>
      <c r="K1026" s="123">
        <v>15</v>
      </c>
      <c r="L1026" s="126">
        <f t="shared" si="33"/>
        <v>0.88235294117647056</v>
      </c>
      <c r="M1026" s="123" t="s">
        <v>2662</v>
      </c>
      <c r="N1026" s="123">
        <v>17</v>
      </c>
      <c r="O1026" s="123">
        <f t="shared" si="32"/>
        <v>0</v>
      </c>
      <c r="P1026" s="127" t="s">
        <v>338</v>
      </c>
    </row>
    <row r="1027" spans="1:16" s="123" customFormat="1" x14ac:dyDescent="0.25">
      <c r="A1027" s="123">
        <v>2016</v>
      </c>
      <c r="B1027" s="124">
        <v>60</v>
      </c>
      <c r="C1027" s="123" t="s">
        <v>183</v>
      </c>
      <c r="D1027" s="123" t="s">
        <v>333</v>
      </c>
      <c r="E1027" s="123">
        <v>33002</v>
      </c>
      <c r="F1027" s="123">
        <v>17</v>
      </c>
      <c r="G1027" s="123">
        <v>23810033002</v>
      </c>
      <c r="H1027" s="125" t="s">
        <v>2657</v>
      </c>
      <c r="I1027" s="123" t="s">
        <v>2658</v>
      </c>
      <c r="J1027" s="123" t="s">
        <v>2663</v>
      </c>
      <c r="K1027" s="123">
        <v>14</v>
      </c>
      <c r="L1027" s="126">
        <f t="shared" si="33"/>
        <v>0.82352941176470584</v>
      </c>
      <c r="M1027" s="123" t="s">
        <v>2664</v>
      </c>
      <c r="N1027" s="123">
        <v>16</v>
      </c>
      <c r="O1027" s="123">
        <f t="shared" ref="O1027:O1090" si="34">IFERROR(F1027-N1027,"-")</f>
        <v>1</v>
      </c>
      <c r="P1027" s="127" t="s">
        <v>338</v>
      </c>
    </row>
    <row r="1028" spans="1:16" s="123" customFormat="1" x14ac:dyDescent="0.25">
      <c r="A1028" s="123">
        <v>2014</v>
      </c>
      <c r="B1028" s="124">
        <v>60</v>
      </c>
      <c r="C1028" s="123" t="s">
        <v>183</v>
      </c>
      <c r="D1028" s="123" t="s">
        <v>333</v>
      </c>
      <c r="E1028" s="123">
        <v>33005</v>
      </c>
      <c r="F1028" s="123">
        <v>30</v>
      </c>
      <c r="G1028" s="123">
        <v>23810033005</v>
      </c>
      <c r="H1028" s="125" t="s">
        <v>365</v>
      </c>
      <c r="I1028" s="123" t="s">
        <v>366</v>
      </c>
      <c r="J1028" s="123" t="s">
        <v>2665</v>
      </c>
      <c r="K1028" s="123">
        <v>38</v>
      </c>
      <c r="L1028" s="126">
        <f t="shared" si="33"/>
        <v>1.2666666666666666</v>
      </c>
      <c r="M1028" s="123" t="s">
        <v>2666</v>
      </c>
      <c r="N1028" s="123" t="s">
        <v>369</v>
      </c>
      <c r="O1028" s="123" t="str">
        <f t="shared" si="34"/>
        <v>-</v>
      </c>
      <c r="P1028" s="127" t="s">
        <v>338</v>
      </c>
    </row>
    <row r="1029" spans="1:16" s="123" customFormat="1" x14ac:dyDescent="0.25">
      <c r="A1029" s="123">
        <v>2015</v>
      </c>
      <c r="B1029" s="124">
        <v>60</v>
      </c>
      <c r="C1029" s="123" t="s">
        <v>183</v>
      </c>
      <c r="D1029" s="123" t="s">
        <v>333</v>
      </c>
      <c r="E1029" s="123">
        <v>33005</v>
      </c>
      <c r="F1029" s="123">
        <v>30</v>
      </c>
      <c r="G1029" s="123">
        <v>23810033005</v>
      </c>
      <c r="H1029" s="125" t="s">
        <v>365</v>
      </c>
      <c r="I1029" s="123" t="s">
        <v>366</v>
      </c>
      <c r="J1029" s="123" t="s">
        <v>2667</v>
      </c>
      <c r="K1029" s="123">
        <v>49</v>
      </c>
      <c r="L1029" s="126">
        <f t="shared" si="33"/>
        <v>1.6333333333333333</v>
      </c>
      <c r="M1029" s="123" t="s">
        <v>2668</v>
      </c>
      <c r="N1029" s="123" t="s">
        <v>369</v>
      </c>
      <c r="O1029" s="123" t="str">
        <f t="shared" si="34"/>
        <v>-</v>
      </c>
      <c r="P1029" s="127" t="s">
        <v>338</v>
      </c>
    </row>
    <row r="1030" spans="1:16" s="123" customFormat="1" x14ac:dyDescent="0.25">
      <c r="A1030" s="123">
        <v>2016</v>
      </c>
      <c r="B1030" s="124">
        <v>60</v>
      </c>
      <c r="C1030" s="123" t="s">
        <v>183</v>
      </c>
      <c r="D1030" s="123" t="s">
        <v>333</v>
      </c>
      <c r="E1030" s="123">
        <v>33005</v>
      </c>
      <c r="F1030" s="123">
        <v>30</v>
      </c>
      <c r="G1030" s="123">
        <v>23810033005</v>
      </c>
      <c r="H1030" s="125" t="s">
        <v>365</v>
      </c>
      <c r="I1030" s="123" t="s">
        <v>366</v>
      </c>
      <c r="J1030" s="123" t="s">
        <v>2669</v>
      </c>
      <c r="K1030" s="123">
        <v>42</v>
      </c>
      <c r="L1030" s="126">
        <f t="shared" si="33"/>
        <v>1.4</v>
      </c>
      <c r="M1030" s="123" t="s">
        <v>2670</v>
      </c>
      <c r="N1030" s="123">
        <v>30</v>
      </c>
      <c r="O1030" s="123">
        <f t="shared" si="34"/>
        <v>0</v>
      </c>
      <c r="P1030" s="127" t="s">
        <v>338</v>
      </c>
    </row>
    <row r="1031" spans="1:16" s="123" customFormat="1" x14ac:dyDescent="0.25">
      <c r="A1031" s="123">
        <v>2014</v>
      </c>
      <c r="B1031" s="124">
        <v>60</v>
      </c>
      <c r="C1031" s="123" t="s">
        <v>183</v>
      </c>
      <c r="D1031" s="123" t="s">
        <v>401</v>
      </c>
      <c r="E1031" s="123">
        <v>31216</v>
      </c>
      <c r="F1031" s="123">
        <v>30</v>
      </c>
      <c r="G1031" s="123">
        <v>23210031216</v>
      </c>
      <c r="H1031" s="125" t="s">
        <v>2509</v>
      </c>
      <c r="I1031" s="123" t="s">
        <v>2510</v>
      </c>
      <c r="J1031" s="123" t="s">
        <v>2671</v>
      </c>
      <c r="K1031" s="123">
        <v>16</v>
      </c>
      <c r="L1031" s="126">
        <f t="shared" si="33"/>
        <v>0.53333333333333333</v>
      </c>
      <c r="M1031" s="123" t="s">
        <v>2672</v>
      </c>
      <c r="N1031" s="123">
        <v>21</v>
      </c>
      <c r="O1031" s="123">
        <f t="shared" si="34"/>
        <v>9</v>
      </c>
      <c r="P1031" s="127" t="s">
        <v>338</v>
      </c>
    </row>
    <row r="1032" spans="1:16" s="123" customFormat="1" x14ac:dyDescent="0.25">
      <c r="A1032" s="123">
        <v>2015</v>
      </c>
      <c r="B1032" s="124">
        <v>60</v>
      </c>
      <c r="C1032" s="123" t="s">
        <v>183</v>
      </c>
      <c r="D1032" s="123" t="s">
        <v>401</v>
      </c>
      <c r="E1032" s="123">
        <v>31216</v>
      </c>
      <c r="F1032" s="123">
        <v>30</v>
      </c>
      <c r="G1032" s="123">
        <v>23210031216</v>
      </c>
      <c r="H1032" s="125" t="s">
        <v>2509</v>
      </c>
      <c r="I1032" s="123" t="s">
        <v>2510</v>
      </c>
      <c r="J1032" s="123" t="s">
        <v>2673</v>
      </c>
      <c r="K1032" s="123">
        <v>37</v>
      </c>
      <c r="L1032" s="126">
        <f t="shared" si="33"/>
        <v>1.2333333333333334</v>
      </c>
      <c r="M1032" s="123" t="s">
        <v>2674</v>
      </c>
      <c r="N1032" s="123">
        <v>28</v>
      </c>
      <c r="O1032" s="123">
        <f t="shared" si="34"/>
        <v>2</v>
      </c>
      <c r="P1032" s="127" t="s">
        <v>338</v>
      </c>
    </row>
    <row r="1033" spans="1:16" s="123" customFormat="1" x14ac:dyDescent="0.25">
      <c r="A1033" s="123">
        <v>2016</v>
      </c>
      <c r="B1033" s="124">
        <v>60</v>
      </c>
      <c r="C1033" s="123" t="s">
        <v>183</v>
      </c>
      <c r="D1033" s="123" t="s">
        <v>401</v>
      </c>
      <c r="E1033" s="123">
        <v>31216</v>
      </c>
      <c r="F1033" s="123">
        <v>30</v>
      </c>
      <c r="G1033" s="123">
        <v>23210031216</v>
      </c>
      <c r="H1033" s="125" t="s">
        <v>2509</v>
      </c>
      <c r="I1033" s="123" t="s">
        <v>2510</v>
      </c>
      <c r="J1033" s="123" t="s">
        <v>2675</v>
      </c>
      <c r="K1033" s="123">
        <v>48</v>
      </c>
      <c r="L1033" s="126">
        <f t="shared" si="33"/>
        <v>1.6</v>
      </c>
      <c r="M1033" s="123" t="s">
        <v>2676</v>
      </c>
      <c r="N1033" s="123">
        <v>29</v>
      </c>
      <c r="O1033" s="123">
        <f t="shared" si="34"/>
        <v>1</v>
      </c>
      <c r="P1033" s="127" t="s">
        <v>338</v>
      </c>
    </row>
    <row r="1034" spans="1:16" s="123" customFormat="1" x14ac:dyDescent="0.25">
      <c r="A1034" s="123">
        <v>2014</v>
      </c>
      <c r="B1034" s="124">
        <v>60</v>
      </c>
      <c r="C1034" s="123" t="s">
        <v>184</v>
      </c>
      <c r="D1034" s="123" t="s">
        <v>333</v>
      </c>
      <c r="E1034" s="123">
        <v>25510</v>
      </c>
      <c r="F1034" s="123">
        <v>15</v>
      </c>
      <c r="G1034" s="123">
        <v>23810025510</v>
      </c>
      <c r="H1034" s="125" t="s">
        <v>596</v>
      </c>
      <c r="I1034" s="123" t="s">
        <v>597</v>
      </c>
      <c r="J1034" s="123" t="s">
        <v>2677</v>
      </c>
      <c r="K1034" s="123">
        <v>14</v>
      </c>
      <c r="L1034" s="126">
        <f t="shared" si="33"/>
        <v>0.93333333333333335</v>
      </c>
      <c r="M1034" s="123" t="s">
        <v>2678</v>
      </c>
      <c r="N1034" s="123" t="s">
        <v>369</v>
      </c>
      <c r="O1034" s="123" t="str">
        <f t="shared" si="34"/>
        <v>-</v>
      </c>
      <c r="P1034" s="127" t="s">
        <v>338</v>
      </c>
    </row>
    <row r="1035" spans="1:16" s="123" customFormat="1" x14ac:dyDescent="0.25">
      <c r="A1035" s="123">
        <v>2015</v>
      </c>
      <c r="B1035" s="124">
        <v>60</v>
      </c>
      <c r="C1035" s="123" t="s">
        <v>184</v>
      </c>
      <c r="D1035" s="123" t="s">
        <v>333</v>
      </c>
      <c r="E1035" s="123">
        <v>25510</v>
      </c>
      <c r="F1035" s="123">
        <v>15</v>
      </c>
      <c r="G1035" s="123">
        <v>23810025510</v>
      </c>
      <c r="H1035" s="125" t="s">
        <v>596</v>
      </c>
      <c r="I1035" s="123" t="s">
        <v>597</v>
      </c>
      <c r="J1035" s="123" t="s">
        <v>2679</v>
      </c>
      <c r="K1035" s="123">
        <v>18</v>
      </c>
      <c r="L1035" s="126">
        <f t="shared" si="33"/>
        <v>1.2</v>
      </c>
      <c r="M1035" s="123" t="s">
        <v>2680</v>
      </c>
      <c r="N1035" s="123" t="s">
        <v>369</v>
      </c>
      <c r="O1035" s="123" t="str">
        <f t="shared" si="34"/>
        <v>-</v>
      </c>
      <c r="P1035" s="127" t="s">
        <v>338</v>
      </c>
    </row>
    <row r="1036" spans="1:16" s="123" customFormat="1" x14ac:dyDescent="0.25">
      <c r="A1036" s="123">
        <v>2016</v>
      </c>
      <c r="B1036" s="124">
        <v>60</v>
      </c>
      <c r="C1036" s="123" t="s">
        <v>184</v>
      </c>
      <c r="D1036" s="123" t="s">
        <v>333</v>
      </c>
      <c r="E1036" s="123">
        <v>25510</v>
      </c>
      <c r="F1036" s="123">
        <v>15</v>
      </c>
      <c r="G1036" s="123">
        <v>23810025510</v>
      </c>
      <c r="H1036" s="125" t="s">
        <v>596</v>
      </c>
      <c r="I1036" s="123" t="s">
        <v>597</v>
      </c>
      <c r="J1036" s="123" t="s">
        <v>2681</v>
      </c>
      <c r="K1036" s="123">
        <v>10</v>
      </c>
      <c r="L1036" s="126">
        <f t="shared" si="33"/>
        <v>0.66666666666666663</v>
      </c>
      <c r="M1036" s="123" t="s">
        <v>2682</v>
      </c>
      <c r="N1036" s="123">
        <v>14</v>
      </c>
      <c r="O1036" s="123">
        <f t="shared" si="34"/>
        <v>1</v>
      </c>
      <c r="P1036" s="127" t="s">
        <v>338</v>
      </c>
    </row>
    <row r="1037" spans="1:16" s="123" customFormat="1" x14ac:dyDescent="0.25">
      <c r="A1037" s="123">
        <v>2014</v>
      </c>
      <c r="B1037" s="124">
        <v>60</v>
      </c>
      <c r="C1037" s="123" t="s">
        <v>184</v>
      </c>
      <c r="D1037" s="123" t="s">
        <v>333</v>
      </c>
      <c r="E1037" s="123">
        <v>25516</v>
      </c>
      <c r="F1037" s="123">
        <v>15</v>
      </c>
      <c r="G1037" s="123">
        <v>23810025516</v>
      </c>
      <c r="H1037" s="125" t="s">
        <v>604</v>
      </c>
      <c r="I1037" s="123" t="s">
        <v>605</v>
      </c>
      <c r="J1037" s="123" t="s">
        <v>2683</v>
      </c>
      <c r="K1037" s="123">
        <v>23</v>
      </c>
      <c r="L1037" s="126">
        <f t="shared" si="33"/>
        <v>1.5333333333333334</v>
      </c>
      <c r="M1037" s="123" t="s">
        <v>2684</v>
      </c>
      <c r="N1037" s="123" t="s">
        <v>369</v>
      </c>
      <c r="O1037" s="123" t="str">
        <f t="shared" si="34"/>
        <v>-</v>
      </c>
      <c r="P1037" s="127" t="s">
        <v>338</v>
      </c>
    </row>
    <row r="1038" spans="1:16" s="123" customFormat="1" x14ac:dyDescent="0.25">
      <c r="A1038" s="123">
        <v>2015</v>
      </c>
      <c r="B1038" s="124">
        <v>60</v>
      </c>
      <c r="C1038" s="123" t="s">
        <v>184</v>
      </c>
      <c r="D1038" s="123" t="s">
        <v>333</v>
      </c>
      <c r="E1038" s="123">
        <v>25516</v>
      </c>
      <c r="F1038" s="123">
        <v>15</v>
      </c>
      <c r="G1038" s="123">
        <v>23810025516</v>
      </c>
      <c r="H1038" s="125" t="s">
        <v>604</v>
      </c>
      <c r="I1038" s="123" t="s">
        <v>605</v>
      </c>
      <c r="J1038" s="123" t="s">
        <v>2685</v>
      </c>
      <c r="K1038" s="123">
        <v>25</v>
      </c>
      <c r="L1038" s="126">
        <f t="shared" si="33"/>
        <v>1.6666666666666667</v>
      </c>
      <c r="M1038" s="123" t="s">
        <v>2686</v>
      </c>
      <c r="N1038" s="123" t="s">
        <v>369</v>
      </c>
      <c r="O1038" s="123" t="str">
        <f t="shared" si="34"/>
        <v>-</v>
      </c>
      <c r="P1038" s="127" t="s">
        <v>338</v>
      </c>
    </row>
    <row r="1039" spans="1:16" s="123" customFormat="1" x14ac:dyDescent="0.25">
      <c r="A1039" s="123">
        <v>2016</v>
      </c>
      <c r="B1039" s="124">
        <v>60</v>
      </c>
      <c r="C1039" s="123" t="s">
        <v>184</v>
      </c>
      <c r="D1039" s="123" t="s">
        <v>333</v>
      </c>
      <c r="E1039" s="123">
        <v>25516</v>
      </c>
      <c r="F1039" s="123">
        <v>15</v>
      </c>
      <c r="G1039" s="123">
        <v>23810025516</v>
      </c>
      <c r="H1039" s="125" t="s">
        <v>604</v>
      </c>
      <c r="I1039" s="123" t="s">
        <v>605</v>
      </c>
      <c r="J1039" s="123" t="s">
        <v>2687</v>
      </c>
      <c r="K1039" s="123">
        <v>11</v>
      </c>
      <c r="L1039" s="126">
        <f t="shared" si="33"/>
        <v>0.73333333333333328</v>
      </c>
      <c r="M1039" s="123" t="s">
        <v>2688</v>
      </c>
      <c r="N1039" s="123">
        <v>14</v>
      </c>
      <c r="O1039" s="123">
        <f t="shared" si="34"/>
        <v>1</v>
      </c>
      <c r="P1039" s="127" t="s">
        <v>338</v>
      </c>
    </row>
    <row r="1040" spans="1:16" s="123" customFormat="1" x14ac:dyDescent="0.25">
      <c r="A1040" s="123">
        <v>2014</v>
      </c>
      <c r="B1040" s="124">
        <v>60</v>
      </c>
      <c r="C1040" s="123" t="s">
        <v>184</v>
      </c>
      <c r="D1040" s="123" t="s">
        <v>333</v>
      </c>
      <c r="E1040" s="123">
        <v>33005</v>
      </c>
      <c r="F1040" s="123">
        <v>30</v>
      </c>
      <c r="G1040" s="123">
        <v>23810033005</v>
      </c>
      <c r="H1040" s="125" t="s">
        <v>365</v>
      </c>
      <c r="I1040" s="123" t="s">
        <v>366</v>
      </c>
      <c r="J1040" s="123" t="s">
        <v>2689</v>
      </c>
      <c r="K1040" s="123">
        <v>57</v>
      </c>
      <c r="L1040" s="126">
        <f t="shared" si="33"/>
        <v>1.9</v>
      </c>
      <c r="M1040" s="123" t="s">
        <v>2690</v>
      </c>
      <c r="N1040" s="123" t="s">
        <v>369</v>
      </c>
      <c r="O1040" s="123" t="str">
        <f t="shared" si="34"/>
        <v>-</v>
      </c>
      <c r="P1040" s="127" t="s">
        <v>338</v>
      </c>
    </row>
    <row r="1041" spans="1:16" s="123" customFormat="1" x14ac:dyDescent="0.25">
      <c r="A1041" s="123">
        <v>2015</v>
      </c>
      <c r="B1041" s="124">
        <v>60</v>
      </c>
      <c r="C1041" s="123" t="s">
        <v>184</v>
      </c>
      <c r="D1041" s="123" t="s">
        <v>333</v>
      </c>
      <c r="E1041" s="123">
        <v>33005</v>
      </c>
      <c r="F1041" s="123">
        <v>30</v>
      </c>
      <c r="G1041" s="123">
        <v>23810033005</v>
      </c>
      <c r="H1041" s="125" t="s">
        <v>365</v>
      </c>
      <c r="I1041" s="123" t="s">
        <v>366</v>
      </c>
      <c r="J1041" s="123" t="s">
        <v>2691</v>
      </c>
      <c r="K1041" s="123">
        <v>37</v>
      </c>
      <c r="L1041" s="126">
        <f t="shared" si="33"/>
        <v>1.2333333333333334</v>
      </c>
      <c r="M1041" s="123" t="s">
        <v>2692</v>
      </c>
      <c r="N1041" s="123" t="s">
        <v>369</v>
      </c>
      <c r="O1041" s="123" t="str">
        <f t="shared" si="34"/>
        <v>-</v>
      </c>
      <c r="P1041" s="127" t="s">
        <v>338</v>
      </c>
    </row>
    <row r="1042" spans="1:16" s="123" customFormat="1" x14ac:dyDescent="0.25">
      <c r="A1042" s="123">
        <v>2016</v>
      </c>
      <c r="B1042" s="124">
        <v>60</v>
      </c>
      <c r="C1042" s="123" t="s">
        <v>184</v>
      </c>
      <c r="D1042" s="123" t="s">
        <v>333</v>
      </c>
      <c r="E1042" s="123">
        <v>33005</v>
      </c>
      <c r="F1042" s="123">
        <v>30</v>
      </c>
      <c r="G1042" s="123">
        <v>23810033005</v>
      </c>
      <c r="H1042" s="125" t="s">
        <v>365</v>
      </c>
      <c r="I1042" s="123" t="s">
        <v>366</v>
      </c>
      <c r="J1042" s="123" t="s">
        <v>2693</v>
      </c>
      <c r="K1042" s="123">
        <v>37</v>
      </c>
      <c r="L1042" s="126">
        <f t="shared" si="33"/>
        <v>1.2333333333333334</v>
      </c>
      <c r="M1042" s="123" t="s">
        <v>2694</v>
      </c>
      <c r="N1042" s="123">
        <v>30</v>
      </c>
      <c r="O1042" s="123">
        <f t="shared" si="34"/>
        <v>0</v>
      </c>
      <c r="P1042" s="127" t="s">
        <v>338</v>
      </c>
    </row>
    <row r="1043" spans="1:16" s="123" customFormat="1" x14ac:dyDescent="0.25">
      <c r="A1043" s="123">
        <v>2014</v>
      </c>
      <c r="B1043" s="124">
        <v>60</v>
      </c>
      <c r="C1043" s="123" t="s">
        <v>184</v>
      </c>
      <c r="D1043" s="123" t="s">
        <v>401</v>
      </c>
      <c r="E1043" s="123">
        <v>22129</v>
      </c>
      <c r="F1043" s="123">
        <v>30</v>
      </c>
      <c r="G1043" s="123">
        <v>23210022129</v>
      </c>
      <c r="H1043" s="125" t="s">
        <v>402</v>
      </c>
      <c r="I1043" s="123" t="s">
        <v>403</v>
      </c>
      <c r="J1043" s="123" t="s">
        <v>2695</v>
      </c>
      <c r="K1043" s="123">
        <v>50</v>
      </c>
      <c r="L1043" s="126">
        <f t="shared" si="33"/>
        <v>1.6666666666666667</v>
      </c>
      <c r="M1043" s="123" t="s">
        <v>2696</v>
      </c>
      <c r="N1043" s="123">
        <v>25</v>
      </c>
      <c r="O1043" s="123">
        <f t="shared" si="34"/>
        <v>5</v>
      </c>
      <c r="P1043" s="127" t="s">
        <v>338</v>
      </c>
    </row>
    <row r="1044" spans="1:16" s="123" customFormat="1" x14ac:dyDescent="0.25">
      <c r="A1044" s="123">
        <v>2015</v>
      </c>
      <c r="B1044" s="124">
        <v>60</v>
      </c>
      <c r="C1044" s="123" t="s">
        <v>184</v>
      </c>
      <c r="D1044" s="123" t="s">
        <v>401</v>
      </c>
      <c r="E1044" s="123">
        <v>22129</v>
      </c>
      <c r="F1044" s="123">
        <v>30</v>
      </c>
      <c r="G1044" s="123">
        <v>23210022129</v>
      </c>
      <c r="H1044" s="125" t="s">
        <v>402</v>
      </c>
      <c r="I1044" s="123" t="s">
        <v>403</v>
      </c>
      <c r="J1044" s="123" t="s">
        <v>2697</v>
      </c>
      <c r="K1044" s="123">
        <v>34</v>
      </c>
      <c r="L1044" s="126">
        <f t="shared" si="33"/>
        <v>1.1333333333333333</v>
      </c>
      <c r="M1044" s="123" t="s">
        <v>2698</v>
      </c>
      <c r="N1044" s="123">
        <v>28</v>
      </c>
      <c r="O1044" s="123">
        <f t="shared" si="34"/>
        <v>2</v>
      </c>
      <c r="P1044" s="127" t="s">
        <v>338</v>
      </c>
    </row>
    <row r="1045" spans="1:16" s="123" customFormat="1" x14ac:dyDescent="0.25">
      <c r="A1045" s="123">
        <v>2016</v>
      </c>
      <c r="B1045" s="124">
        <v>60</v>
      </c>
      <c r="C1045" s="123" t="s">
        <v>184</v>
      </c>
      <c r="D1045" s="123" t="s">
        <v>401</v>
      </c>
      <c r="E1045" s="123">
        <v>22129</v>
      </c>
      <c r="F1045" s="123">
        <v>24</v>
      </c>
      <c r="G1045" s="123">
        <v>23210022129</v>
      </c>
      <c r="H1045" s="125" t="s">
        <v>402</v>
      </c>
      <c r="I1045" s="123" t="s">
        <v>403</v>
      </c>
      <c r="J1045" s="123" t="s">
        <v>2699</v>
      </c>
      <c r="K1045" s="123">
        <v>28</v>
      </c>
      <c r="L1045" s="126">
        <f t="shared" si="33"/>
        <v>1.1666666666666667</v>
      </c>
      <c r="M1045" s="123" t="s">
        <v>2700</v>
      </c>
      <c r="N1045" s="123">
        <v>24</v>
      </c>
      <c r="O1045" s="123">
        <f t="shared" si="34"/>
        <v>0</v>
      </c>
      <c r="P1045" s="127" t="s">
        <v>338</v>
      </c>
    </row>
    <row r="1046" spans="1:16" s="123" customFormat="1" x14ac:dyDescent="0.25">
      <c r="A1046" s="123">
        <v>2014</v>
      </c>
      <c r="B1046" s="124">
        <v>60</v>
      </c>
      <c r="C1046" s="123" t="s">
        <v>184</v>
      </c>
      <c r="D1046" s="123" t="s">
        <v>401</v>
      </c>
      <c r="E1046" s="123">
        <v>33411</v>
      </c>
      <c r="F1046" s="123">
        <v>15</v>
      </c>
      <c r="G1046" s="123">
        <v>23210033411</v>
      </c>
      <c r="H1046" s="125" t="s">
        <v>418</v>
      </c>
      <c r="I1046" s="123" t="s">
        <v>419</v>
      </c>
      <c r="J1046" s="123" t="s">
        <v>2701</v>
      </c>
      <c r="K1046" s="123">
        <v>21</v>
      </c>
      <c r="L1046" s="126">
        <f t="shared" si="33"/>
        <v>1.4</v>
      </c>
      <c r="M1046" s="123" t="s">
        <v>2702</v>
      </c>
      <c r="N1046" s="123">
        <v>12</v>
      </c>
      <c r="O1046" s="123">
        <f t="shared" si="34"/>
        <v>3</v>
      </c>
      <c r="P1046" s="127" t="s">
        <v>338</v>
      </c>
    </row>
    <row r="1047" spans="1:16" s="123" customFormat="1" x14ac:dyDescent="0.25">
      <c r="A1047" s="123">
        <v>2015</v>
      </c>
      <c r="B1047" s="124">
        <v>60</v>
      </c>
      <c r="C1047" s="123" t="s">
        <v>184</v>
      </c>
      <c r="D1047" s="123" t="s">
        <v>401</v>
      </c>
      <c r="E1047" s="123">
        <v>33411</v>
      </c>
      <c r="F1047" s="123">
        <v>15</v>
      </c>
      <c r="G1047" s="123">
        <v>23210033411</v>
      </c>
      <c r="H1047" s="125" t="s">
        <v>418</v>
      </c>
      <c r="I1047" s="123" t="s">
        <v>419</v>
      </c>
      <c r="J1047" s="123" t="s">
        <v>2703</v>
      </c>
      <c r="K1047" s="123">
        <v>28</v>
      </c>
      <c r="L1047" s="126">
        <f t="shared" si="33"/>
        <v>1.8666666666666667</v>
      </c>
      <c r="M1047" s="123" t="s">
        <v>2704</v>
      </c>
      <c r="N1047" s="123">
        <v>15</v>
      </c>
      <c r="O1047" s="123">
        <f t="shared" si="34"/>
        <v>0</v>
      </c>
      <c r="P1047" s="127" t="s">
        <v>338</v>
      </c>
    </row>
    <row r="1048" spans="1:16" s="123" customFormat="1" x14ac:dyDescent="0.25">
      <c r="A1048" s="123">
        <v>2016</v>
      </c>
      <c r="B1048" s="124">
        <v>60</v>
      </c>
      <c r="C1048" s="123" t="s">
        <v>184</v>
      </c>
      <c r="D1048" s="123" t="s">
        <v>401</v>
      </c>
      <c r="E1048" s="123">
        <v>33411</v>
      </c>
      <c r="F1048" s="123">
        <v>15</v>
      </c>
      <c r="G1048" s="123">
        <v>23210033411</v>
      </c>
      <c r="H1048" s="125" t="s">
        <v>418</v>
      </c>
      <c r="I1048" s="123" t="s">
        <v>419</v>
      </c>
      <c r="J1048" s="123" t="s">
        <v>2705</v>
      </c>
      <c r="K1048" s="123">
        <v>22</v>
      </c>
      <c r="L1048" s="126">
        <f t="shared" si="33"/>
        <v>1.4666666666666666</v>
      </c>
      <c r="M1048" s="123" t="s">
        <v>2706</v>
      </c>
      <c r="N1048" s="123">
        <v>14</v>
      </c>
      <c r="O1048" s="123">
        <f t="shared" si="34"/>
        <v>1</v>
      </c>
      <c r="P1048" s="127" t="s">
        <v>338</v>
      </c>
    </row>
    <row r="1049" spans="1:16" s="123" customFormat="1" x14ac:dyDescent="0.25">
      <c r="A1049" s="123">
        <v>2014</v>
      </c>
      <c r="B1049" s="124">
        <v>80</v>
      </c>
      <c r="C1049" s="123" t="s">
        <v>2707</v>
      </c>
      <c r="D1049" s="123" t="s">
        <v>349</v>
      </c>
      <c r="E1049" s="123">
        <v>31209</v>
      </c>
      <c r="F1049" s="123">
        <v>35</v>
      </c>
      <c r="G1049" s="123">
        <v>32211031209</v>
      </c>
      <c r="H1049" s="125" t="s">
        <v>678</v>
      </c>
      <c r="I1049" s="123" t="s">
        <v>679</v>
      </c>
      <c r="J1049" s="123" t="s">
        <v>2708</v>
      </c>
      <c r="K1049" s="123">
        <v>79</v>
      </c>
      <c r="L1049" s="126">
        <f t="shared" si="33"/>
        <v>2.2571428571428571</v>
      </c>
      <c r="M1049" s="123" t="s">
        <v>2709</v>
      </c>
      <c r="N1049" s="123">
        <v>32</v>
      </c>
      <c r="O1049" s="123">
        <f t="shared" si="34"/>
        <v>3</v>
      </c>
      <c r="P1049" s="127" t="s">
        <v>338</v>
      </c>
    </row>
    <row r="1050" spans="1:16" s="123" customFormat="1" x14ac:dyDescent="0.25">
      <c r="A1050" s="123">
        <v>2015</v>
      </c>
      <c r="B1050" s="124">
        <v>80</v>
      </c>
      <c r="C1050" s="123" t="s">
        <v>2707</v>
      </c>
      <c r="D1050" s="123" t="s">
        <v>349</v>
      </c>
      <c r="E1050" s="123">
        <v>31209</v>
      </c>
      <c r="F1050" s="123">
        <v>35</v>
      </c>
      <c r="G1050" s="123">
        <v>32211031209</v>
      </c>
      <c r="H1050" s="125" t="s">
        <v>678</v>
      </c>
      <c r="I1050" s="123" t="s">
        <v>679</v>
      </c>
      <c r="J1050" s="123" t="s">
        <v>2710</v>
      </c>
      <c r="K1050" s="123">
        <v>54</v>
      </c>
      <c r="L1050" s="126">
        <f t="shared" si="33"/>
        <v>1.5428571428571429</v>
      </c>
      <c r="M1050" s="123" t="s">
        <v>2711</v>
      </c>
      <c r="N1050" s="123">
        <v>33</v>
      </c>
      <c r="O1050" s="123">
        <f t="shared" si="34"/>
        <v>2</v>
      </c>
      <c r="P1050" s="127" t="s">
        <v>338</v>
      </c>
    </row>
    <row r="1051" spans="1:16" s="123" customFormat="1" x14ac:dyDescent="0.25">
      <c r="A1051" s="123">
        <v>2016</v>
      </c>
      <c r="B1051" s="124">
        <v>80</v>
      </c>
      <c r="C1051" s="123" t="s">
        <v>2707</v>
      </c>
      <c r="D1051" s="123" t="s">
        <v>349</v>
      </c>
      <c r="E1051" s="123">
        <v>31209</v>
      </c>
      <c r="F1051" s="123">
        <v>35</v>
      </c>
      <c r="G1051" s="123">
        <v>32211031209</v>
      </c>
      <c r="H1051" s="125" t="s">
        <v>678</v>
      </c>
      <c r="I1051" s="123" t="s">
        <v>679</v>
      </c>
      <c r="J1051" s="123" t="s">
        <v>2712</v>
      </c>
      <c r="K1051" s="123">
        <v>72</v>
      </c>
      <c r="L1051" s="126">
        <f t="shared" si="33"/>
        <v>2.0571428571428569</v>
      </c>
      <c r="M1051" s="123" t="s">
        <v>2713</v>
      </c>
      <c r="N1051" s="123">
        <v>35</v>
      </c>
      <c r="O1051" s="123">
        <f t="shared" si="34"/>
        <v>0</v>
      </c>
      <c r="P1051" s="127" t="s">
        <v>338</v>
      </c>
    </row>
    <row r="1052" spans="1:16" s="123" customFormat="1" x14ac:dyDescent="0.25">
      <c r="A1052" s="123">
        <v>2014</v>
      </c>
      <c r="B1052" s="124">
        <v>80</v>
      </c>
      <c r="C1052" s="123" t="s">
        <v>2707</v>
      </c>
      <c r="D1052" s="123" t="s">
        <v>349</v>
      </c>
      <c r="E1052" s="123">
        <v>32408</v>
      </c>
      <c r="F1052" s="123">
        <v>35</v>
      </c>
      <c r="G1052" s="123">
        <v>32211032408</v>
      </c>
      <c r="H1052" s="125" t="s">
        <v>558</v>
      </c>
      <c r="I1052" s="123" t="s">
        <v>350</v>
      </c>
      <c r="J1052" s="123" t="s">
        <v>2714</v>
      </c>
      <c r="K1052" s="123">
        <v>35</v>
      </c>
      <c r="L1052" s="126">
        <f t="shared" si="33"/>
        <v>1</v>
      </c>
      <c r="M1052" s="123" t="s">
        <v>2715</v>
      </c>
      <c r="N1052" s="123">
        <v>32</v>
      </c>
      <c r="O1052" s="123">
        <f t="shared" si="34"/>
        <v>3</v>
      </c>
      <c r="P1052" s="127" t="s">
        <v>338</v>
      </c>
    </row>
    <row r="1053" spans="1:16" s="123" customFormat="1" x14ac:dyDescent="0.25">
      <c r="A1053" s="123">
        <v>2015</v>
      </c>
      <c r="B1053" s="124">
        <v>80</v>
      </c>
      <c r="C1053" s="123" t="s">
        <v>2707</v>
      </c>
      <c r="D1053" s="123" t="s">
        <v>349</v>
      </c>
      <c r="E1053" s="123">
        <v>32408</v>
      </c>
      <c r="F1053" s="123">
        <v>35</v>
      </c>
      <c r="G1053" s="123">
        <v>32211032408</v>
      </c>
      <c r="H1053" s="125" t="s">
        <v>558</v>
      </c>
      <c r="I1053" s="123" t="s">
        <v>350</v>
      </c>
      <c r="J1053" s="123" t="s">
        <v>2716</v>
      </c>
      <c r="K1053" s="123">
        <v>19</v>
      </c>
      <c r="L1053" s="126">
        <f t="shared" si="33"/>
        <v>0.54285714285714282</v>
      </c>
      <c r="M1053" s="123" t="s">
        <v>2717</v>
      </c>
      <c r="N1053" s="123">
        <v>32</v>
      </c>
      <c r="O1053" s="123">
        <f t="shared" si="34"/>
        <v>3</v>
      </c>
      <c r="P1053" s="127" t="s">
        <v>338</v>
      </c>
    </row>
    <row r="1054" spans="1:16" s="123" customFormat="1" x14ac:dyDescent="0.25">
      <c r="A1054" s="123">
        <v>2016</v>
      </c>
      <c r="B1054" s="124">
        <v>80</v>
      </c>
      <c r="C1054" s="123" t="s">
        <v>2707</v>
      </c>
      <c r="D1054" s="123" t="s">
        <v>349</v>
      </c>
      <c r="E1054" s="123">
        <v>32408</v>
      </c>
      <c r="F1054" s="123">
        <v>35</v>
      </c>
      <c r="G1054" s="123">
        <v>32211032408</v>
      </c>
      <c r="H1054" s="125" t="s">
        <v>558</v>
      </c>
      <c r="I1054" s="123" t="s">
        <v>350</v>
      </c>
      <c r="J1054" s="123" t="s">
        <v>2718</v>
      </c>
      <c r="K1054" s="123">
        <v>20</v>
      </c>
      <c r="L1054" s="126">
        <f t="shared" si="33"/>
        <v>0.5714285714285714</v>
      </c>
      <c r="M1054" s="123" t="s">
        <v>2719</v>
      </c>
      <c r="N1054" s="123">
        <v>33</v>
      </c>
      <c r="O1054" s="123">
        <f t="shared" si="34"/>
        <v>2</v>
      </c>
      <c r="P1054" s="127" t="s">
        <v>338</v>
      </c>
    </row>
    <row r="1055" spans="1:16" s="123" customFormat="1" x14ac:dyDescent="0.25">
      <c r="A1055" s="123">
        <v>2014</v>
      </c>
      <c r="B1055" s="124">
        <v>80</v>
      </c>
      <c r="C1055" s="123" t="s">
        <v>2707</v>
      </c>
      <c r="D1055" s="123" t="s">
        <v>349</v>
      </c>
      <c r="E1055" s="123">
        <v>33420</v>
      </c>
      <c r="F1055" s="123">
        <v>35</v>
      </c>
      <c r="G1055" s="123">
        <v>32211033420</v>
      </c>
      <c r="H1055" s="125" t="s">
        <v>2603</v>
      </c>
      <c r="I1055" s="123" t="s">
        <v>2604</v>
      </c>
      <c r="J1055" s="123" t="s">
        <v>2720</v>
      </c>
      <c r="K1055" s="123">
        <v>29</v>
      </c>
      <c r="L1055" s="126">
        <f t="shared" si="33"/>
        <v>0.82857142857142863</v>
      </c>
      <c r="M1055" s="123" t="s">
        <v>2721</v>
      </c>
      <c r="N1055" s="123">
        <v>31</v>
      </c>
      <c r="O1055" s="123">
        <f t="shared" si="34"/>
        <v>4</v>
      </c>
      <c r="P1055" s="127" t="s">
        <v>338</v>
      </c>
    </row>
    <row r="1056" spans="1:16" s="123" customFormat="1" x14ac:dyDescent="0.25">
      <c r="A1056" s="123">
        <v>2015</v>
      </c>
      <c r="B1056" s="124">
        <v>80</v>
      </c>
      <c r="C1056" s="123" t="s">
        <v>2707</v>
      </c>
      <c r="D1056" s="123" t="s">
        <v>349</v>
      </c>
      <c r="E1056" s="123">
        <v>33420</v>
      </c>
      <c r="F1056" s="123">
        <v>35</v>
      </c>
      <c r="G1056" s="123">
        <v>32211033420</v>
      </c>
      <c r="H1056" s="125" t="s">
        <v>2603</v>
      </c>
      <c r="I1056" s="123" t="s">
        <v>2604</v>
      </c>
      <c r="J1056" s="123" t="s">
        <v>2722</v>
      </c>
      <c r="K1056" s="123">
        <v>35</v>
      </c>
      <c r="L1056" s="126">
        <f t="shared" si="33"/>
        <v>1</v>
      </c>
      <c r="M1056" s="123" t="s">
        <v>2723</v>
      </c>
      <c r="N1056" s="123">
        <v>35</v>
      </c>
      <c r="O1056" s="123">
        <f t="shared" si="34"/>
        <v>0</v>
      </c>
      <c r="P1056" s="127" t="s">
        <v>338</v>
      </c>
    </row>
    <row r="1057" spans="1:16" s="123" customFormat="1" x14ac:dyDescent="0.25">
      <c r="A1057" s="123">
        <v>2016</v>
      </c>
      <c r="B1057" s="124">
        <v>80</v>
      </c>
      <c r="C1057" s="123" t="s">
        <v>2707</v>
      </c>
      <c r="D1057" s="123" t="s">
        <v>349</v>
      </c>
      <c r="E1057" s="123">
        <v>33420</v>
      </c>
      <c r="F1057" s="123">
        <v>35</v>
      </c>
      <c r="G1057" s="123">
        <v>32211033420</v>
      </c>
      <c r="H1057" s="125" t="s">
        <v>2603</v>
      </c>
      <c r="I1057" s="123" t="s">
        <v>2604</v>
      </c>
      <c r="J1057" s="123" t="s">
        <v>2724</v>
      </c>
      <c r="K1057" s="123">
        <v>31</v>
      </c>
      <c r="L1057" s="126">
        <f t="shared" si="33"/>
        <v>0.88571428571428568</v>
      </c>
      <c r="M1057" s="123" t="s">
        <v>2725</v>
      </c>
      <c r="N1057" s="123">
        <v>34</v>
      </c>
      <c r="O1057" s="123">
        <f t="shared" si="34"/>
        <v>1</v>
      </c>
      <c r="P1057" s="127" t="s">
        <v>338</v>
      </c>
    </row>
    <row r="1058" spans="1:16" s="123" customFormat="1" x14ac:dyDescent="0.25">
      <c r="A1058" s="123">
        <v>2014</v>
      </c>
      <c r="B1058" s="124">
        <v>80</v>
      </c>
      <c r="C1058" s="123" t="s">
        <v>89</v>
      </c>
      <c r="D1058" s="123" t="s">
        <v>333</v>
      </c>
      <c r="E1058" s="123">
        <v>25007</v>
      </c>
      <c r="F1058" s="123">
        <v>15</v>
      </c>
      <c r="G1058" s="123">
        <v>23810025007</v>
      </c>
      <c r="H1058" s="125" t="s">
        <v>580</v>
      </c>
      <c r="I1058" s="123" t="s">
        <v>581</v>
      </c>
      <c r="J1058" s="123" t="s">
        <v>2726</v>
      </c>
      <c r="K1058" s="123">
        <v>15</v>
      </c>
      <c r="L1058" s="126">
        <f t="shared" si="33"/>
        <v>1</v>
      </c>
      <c r="M1058" s="123" t="s">
        <v>2727</v>
      </c>
      <c r="N1058" s="123" t="s">
        <v>369</v>
      </c>
      <c r="O1058" s="123" t="str">
        <f t="shared" si="34"/>
        <v>-</v>
      </c>
      <c r="P1058" s="127" t="s">
        <v>338</v>
      </c>
    </row>
    <row r="1059" spans="1:16" s="123" customFormat="1" x14ac:dyDescent="0.25">
      <c r="A1059" s="123">
        <v>2015</v>
      </c>
      <c r="B1059" s="124">
        <v>80</v>
      </c>
      <c r="C1059" s="123" t="s">
        <v>89</v>
      </c>
      <c r="D1059" s="123" t="s">
        <v>333</v>
      </c>
      <c r="E1059" s="123">
        <v>25007</v>
      </c>
      <c r="F1059" s="123">
        <v>15</v>
      </c>
      <c r="G1059" s="123">
        <v>23810025007</v>
      </c>
      <c r="H1059" s="125" t="s">
        <v>580</v>
      </c>
      <c r="I1059" s="123" t="s">
        <v>581</v>
      </c>
      <c r="J1059" s="123" t="s">
        <v>2728</v>
      </c>
      <c r="K1059" s="123">
        <v>17</v>
      </c>
      <c r="L1059" s="126">
        <f t="shared" si="33"/>
        <v>1.1333333333333333</v>
      </c>
      <c r="M1059" s="123" t="s">
        <v>2729</v>
      </c>
      <c r="N1059" s="123">
        <v>15</v>
      </c>
      <c r="O1059" s="123">
        <f t="shared" si="34"/>
        <v>0</v>
      </c>
      <c r="P1059" s="127" t="s">
        <v>338</v>
      </c>
    </row>
    <row r="1060" spans="1:16" s="123" customFormat="1" x14ac:dyDescent="0.25">
      <c r="A1060" s="123">
        <v>2016</v>
      </c>
      <c r="B1060" s="124">
        <v>80</v>
      </c>
      <c r="C1060" s="123" t="s">
        <v>89</v>
      </c>
      <c r="D1060" s="123" t="s">
        <v>333</v>
      </c>
      <c r="E1060" s="123">
        <v>25007</v>
      </c>
      <c r="F1060" s="123">
        <v>15</v>
      </c>
      <c r="G1060" s="123">
        <v>23810025007</v>
      </c>
      <c r="H1060" s="125" t="s">
        <v>580</v>
      </c>
      <c r="I1060" s="123" t="s">
        <v>581</v>
      </c>
      <c r="J1060" s="123" t="s">
        <v>2730</v>
      </c>
      <c r="K1060" s="123">
        <v>21</v>
      </c>
      <c r="L1060" s="126">
        <f t="shared" si="33"/>
        <v>1.4</v>
      </c>
      <c r="M1060" s="123" t="s">
        <v>2731</v>
      </c>
      <c r="N1060" s="123">
        <v>15</v>
      </c>
      <c r="O1060" s="123">
        <f t="shared" si="34"/>
        <v>0</v>
      </c>
      <c r="P1060" s="127" t="s">
        <v>338</v>
      </c>
    </row>
    <row r="1061" spans="1:16" s="123" customFormat="1" x14ac:dyDescent="0.25">
      <c r="A1061" s="123">
        <v>2014</v>
      </c>
      <c r="B1061" s="124">
        <v>80</v>
      </c>
      <c r="C1061" s="123" t="s">
        <v>89</v>
      </c>
      <c r="D1061" s="123" t="s">
        <v>333</v>
      </c>
      <c r="E1061" s="123">
        <v>25106</v>
      </c>
      <c r="F1061" s="123">
        <v>15</v>
      </c>
      <c r="G1061" s="123">
        <v>23810025106</v>
      </c>
      <c r="H1061" s="125" t="s">
        <v>588</v>
      </c>
      <c r="I1061" s="123" t="s">
        <v>589</v>
      </c>
      <c r="J1061" s="123" t="s">
        <v>2732</v>
      </c>
      <c r="K1061" s="123">
        <v>23</v>
      </c>
      <c r="L1061" s="126">
        <f t="shared" si="33"/>
        <v>1.5333333333333334</v>
      </c>
      <c r="M1061" s="123" t="s">
        <v>2733</v>
      </c>
      <c r="N1061" s="123" t="s">
        <v>369</v>
      </c>
      <c r="O1061" s="123" t="str">
        <f t="shared" si="34"/>
        <v>-</v>
      </c>
      <c r="P1061" s="127" t="s">
        <v>338</v>
      </c>
    </row>
    <row r="1062" spans="1:16" s="123" customFormat="1" x14ac:dyDescent="0.25">
      <c r="A1062" s="123">
        <v>2015</v>
      </c>
      <c r="B1062" s="124">
        <v>80</v>
      </c>
      <c r="C1062" s="123" t="s">
        <v>89</v>
      </c>
      <c r="D1062" s="123" t="s">
        <v>333</v>
      </c>
      <c r="E1062" s="123">
        <v>25106</v>
      </c>
      <c r="F1062" s="123">
        <v>15</v>
      </c>
      <c r="G1062" s="123">
        <v>23810025106</v>
      </c>
      <c r="H1062" s="125" t="s">
        <v>588</v>
      </c>
      <c r="I1062" s="123" t="s">
        <v>589</v>
      </c>
      <c r="J1062" s="123" t="s">
        <v>2734</v>
      </c>
      <c r="K1062" s="123">
        <v>34</v>
      </c>
      <c r="L1062" s="126">
        <f t="shared" si="33"/>
        <v>2.2666666666666666</v>
      </c>
      <c r="M1062" s="123" t="s">
        <v>2735</v>
      </c>
      <c r="N1062" s="123">
        <v>15</v>
      </c>
      <c r="O1062" s="123">
        <f t="shared" si="34"/>
        <v>0</v>
      </c>
      <c r="P1062" s="127" t="s">
        <v>338</v>
      </c>
    </row>
    <row r="1063" spans="1:16" s="123" customFormat="1" x14ac:dyDescent="0.25">
      <c r="A1063" s="123">
        <v>2016</v>
      </c>
      <c r="B1063" s="124">
        <v>80</v>
      </c>
      <c r="C1063" s="123" t="s">
        <v>89</v>
      </c>
      <c r="D1063" s="123" t="s">
        <v>333</v>
      </c>
      <c r="E1063" s="123">
        <v>25106</v>
      </c>
      <c r="F1063" s="123">
        <v>15</v>
      </c>
      <c r="G1063" s="123">
        <v>23810025106</v>
      </c>
      <c r="H1063" s="125" t="s">
        <v>588</v>
      </c>
      <c r="I1063" s="123" t="s">
        <v>589</v>
      </c>
      <c r="J1063" s="123" t="s">
        <v>2736</v>
      </c>
      <c r="K1063" s="123">
        <v>17</v>
      </c>
      <c r="L1063" s="126">
        <f t="shared" si="33"/>
        <v>1.1333333333333333</v>
      </c>
      <c r="M1063" s="123" t="s">
        <v>2737</v>
      </c>
      <c r="N1063" s="123">
        <v>13</v>
      </c>
      <c r="O1063" s="123">
        <f t="shared" si="34"/>
        <v>2</v>
      </c>
      <c r="P1063" s="127" t="s">
        <v>338</v>
      </c>
    </row>
    <row r="1064" spans="1:16" s="123" customFormat="1" x14ac:dyDescent="0.25">
      <c r="A1064" s="123">
        <v>2014</v>
      </c>
      <c r="B1064" s="124">
        <v>80</v>
      </c>
      <c r="C1064" s="123" t="s">
        <v>89</v>
      </c>
      <c r="D1064" s="123" t="s">
        <v>333</v>
      </c>
      <c r="E1064" s="123">
        <v>25510</v>
      </c>
      <c r="F1064" s="123">
        <v>15</v>
      </c>
      <c r="G1064" s="123">
        <v>23810025510</v>
      </c>
      <c r="H1064" s="125" t="s">
        <v>596</v>
      </c>
      <c r="I1064" s="123" t="s">
        <v>597</v>
      </c>
      <c r="J1064" s="123" t="s">
        <v>2738</v>
      </c>
      <c r="K1064" s="123">
        <v>19</v>
      </c>
      <c r="L1064" s="126">
        <f t="shared" si="33"/>
        <v>1.2666666666666666</v>
      </c>
      <c r="M1064" s="123" t="s">
        <v>2739</v>
      </c>
      <c r="N1064" s="123" t="s">
        <v>369</v>
      </c>
      <c r="O1064" s="123" t="str">
        <f t="shared" si="34"/>
        <v>-</v>
      </c>
      <c r="P1064" s="127" t="s">
        <v>338</v>
      </c>
    </row>
    <row r="1065" spans="1:16" s="123" customFormat="1" x14ac:dyDescent="0.25">
      <c r="A1065" s="123">
        <v>2015</v>
      </c>
      <c r="B1065" s="124">
        <v>80</v>
      </c>
      <c r="C1065" s="123" t="s">
        <v>89</v>
      </c>
      <c r="D1065" s="123" t="s">
        <v>333</v>
      </c>
      <c r="E1065" s="123">
        <v>25510</v>
      </c>
      <c r="F1065" s="123">
        <v>15</v>
      </c>
      <c r="G1065" s="123">
        <v>23810025510</v>
      </c>
      <c r="H1065" s="125" t="s">
        <v>596</v>
      </c>
      <c r="I1065" s="123" t="s">
        <v>597</v>
      </c>
      <c r="J1065" s="123" t="s">
        <v>2740</v>
      </c>
      <c r="K1065" s="123">
        <v>15</v>
      </c>
      <c r="L1065" s="126">
        <f t="shared" ref="L1065:L1128" si="35">K1065/F1065</f>
        <v>1</v>
      </c>
      <c r="M1065" s="123" t="s">
        <v>2741</v>
      </c>
      <c r="N1065" s="123" t="s">
        <v>369</v>
      </c>
      <c r="O1065" s="123" t="str">
        <f t="shared" si="34"/>
        <v>-</v>
      </c>
      <c r="P1065" s="127" t="s">
        <v>338</v>
      </c>
    </row>
    <row r="1066" spans="1:16" s="123" customFormat="1" x14ac:dyDescent="0.25">
      <c r="A1066" s="123">
        <v>2016</v>
      </c>
      <c r="B1066" s="124">
        <v>80</v>
      </c>
      <c r="C1066" s="123" t="s">
        <v>89</v>
      </c>
      <c r="D1066" s="123" t="s">
        <v>333</v>
      </c>
      <c r="E1066" s="123">
        <v>25510</v>
      </c>
      <c r="F1066" s="123">
        <v>15</v>
      </c>
      <c r="G1066" s="123">
        <v>23810025510</v>
      </c>
      <c r="H1066" s="125" t="s">
        <v>596</v>
      </c>
      <c r="I1066" s="123" t="s">
        <v>597</v>
      </c>
      <c r="J1066" s="123" t="s">
        <v>2742</v>
      </c>
      <c r="K1066" s="123">
        <v>13</v>
      </c>
      <c r="L1066" s="126">
        <f t="shared" si="35"/>
        <v>0.8666666666666667</v>
      </c>
      <c r="M1066" s="123" t="s">
        <v>2743</v>
      </c>
      <c r="N1066" s="123">
        <v>15</v>
      </c>
      <c r="O1066" s="123">
        <f t="shared" si="34"/>
        <v>0</v>
      </c>
      <c r="P1066" s="127" t="s">
        <v>338</v>
      </c>
    </row>
    <row r="1067" spans="1:16" s="123" customFormat="1" x14ac:dyDescent="0.25">
      <c r="A1067" s="123">
        <v>2014</v>
      </c>
      <c r="B1067" s="124">
        <v>80</v>
      </c>
      <c r="C1067" s="123" t="s">
        <v>89</v>
      </c>
      <c r="D1067" s="123" t="s">
        <v>333</v>
      </c>
      <c r="E1067" s="123">
        <v>31202</v>
      </c>
      <c r="F1067" s="123">
        <v>35</v>
      </c>
      <c r="G1067" s="123">
        <v>23810031202</v>
      </c>
      <c r="H1067" s="125" t="s">
        <v>343</v>
      </c>
      <c r="I1067" s="123" t="s">
        <v>344</v>
      </c>
      <c r="J1067" s="123" t="s">
        <v>2744</v>
      </c>
      <c r="K1067" s="123">
        <v>34</v>
      </c>
      <c r="L1067" s="126">
        <f t="shared" si="35"/>
        <v>0.97142857142857142</v>
      </c>
      <c r="M1067" s="123" t="s">
        <v>2745</v>
      </c>
      <c r="N1067" s="123" t="s">
        <v>369</v>
      </c>
      <c r="O1067" s="123" t="str">
        <f t="shared" si="34"/>
        <v>-</v>
      </c>
      <c r="P1067" s="127" t="s">
        <v>338</v>
      </c>
    </row>
    <row r="1068" spans="1:16" s="123" customFormat="1" x14ac:dyDescent="0.25">
      <c r="A1068" s="123">
        <v>2015</v>
      </c>
      <c r="B1068" s="124">
        <v>80</v>
      </c>
      <c r="C1068" s="123" t="s">
        <v>89</v>
      </c>
      <c r="D1068" s="123" t="s">
        <v>333</v>
      </c>
      <c r="E1068" s="123">
        <v>31202</v>
      </c>
      <c r="F1068" s="123">
        <v>35</v>
      </c>
      <c r="G1068" s="123">
        <v>23810031202</v>
      </c>
      <c r="H1068" s="125" t="s">
        <v>343</v>
      </c>
      <c r="I1068" s="123" t="s">
        <v>344</v>
      </c>
      <c r="J1068" s="123" t="s">
        <v>2746</v>
      </c>
      <c r="K1068" s="123">
        <v>23</v>
      </c>
      <c r="L1068" s="126">
        <f t="shared" si="35"/>
        <v>0.65714285714285714</v>
      </c>
      <c r="M1068" s="123" t="s">
        <v>2747</v>
      </c>
      <c r="N1068" s="123">
        <v>34</v>
      </c>
      <c r="O1068" s="123">
        <f t="shared" si="34"/>
        <v>1</v>
      </c>
      <c r="P1068" s="127" t="s">
        <v>338</v>
      </c>
    </row>
    <row r="1069" spans="1:16" s="123" customFormat="1" x14ac:dyDescent="0.25">
      <c r="A1069" s="123">
        <v>2016</v>
      </c>
      <c r="B1069" s="124">
        <v>80</v>
      </c>
      <c r="C1069" s="123" t="s">
        <v>89</v>
      </c>
      <c r="D1069" s="123" t="s">
        <v>333</v>
      </c>
      <c r="E1069" s="123">
        <v>31202</v>
      </c>
      <c r="F1069" s="123">
        <v>35</v>
      </c>
      <c r="G1069" s="123">
        <v>23810031202</v>
      </c>
      <c r="H1069" s="125" t="s">
        <v>343</v>
      </c>
      <c r="I1069" s="123" t="s">
        <v>344</v>
      </c>
      <c r="J1069" s="123" t="s">
        <v>2748</v>
      </c>
      <c r="K1069" s="123">
        <v>39</v>
      </c>
      <c r="L1069" s="126">
        <f t="shared" si="35"/>
        <v>1.1142857142857143</v>
      </c>
      <c r="M1069" s="123" t="s">
        <v>2749</v>
      </c>
      <c r="N1069" s="123">
        <v>19</v>
      </c>
      <c r="O1069" s="123">
        <f t="shared" si="34"/>
        <v>16</v>
      </c>
      <c r="P1069" s="127" t="s">
        <v>338</v>
      </c>
    </row>
    <row r="1070" spans="1:16" s="123" customFormat="1" x14ac:dyDescent="0.25">
      <c r="A1070" s="123">
        <v>2014</v>
      </c>
      <c r="B1070" s="124">
        <v>80</v>
      </c>
      <c r="C1070" s="123" t="s">
        <v>89</v>
      </c>
      <c r="D1070" s="123" t="s">
        <v>333</v>
      </c>
      <c r="E1070" s="123">
        <v>31210</v>
      </c>
      <c r="F1070" s="123">
        <v>18</v>
      </c>
      <c r="G1070" s="123">
        <v>23810031210</v>
      </c>
      <c r="H1070" s="125" t="s">
        <v>354</v>
      </c>
      <c r="I1070" s="123" t="s">
        <v>355</v>
      </c>
      <c r="J1070" s="123" t="s">
        <v>2750</v>
      </c>
      <c r="K1070" s="123">
        <v>11</v>
      </c>
      <c r="L1070" s="126">
        <f t="shared" si="35"/>
        <v>0.61111111111111116</v>
      </c>
      <c r="M1070" s="123" t="s">
        <v>2751</v>
      </c>
      <c r="N1070" s="123" t="s">
        <v>369</v>
      </c>
      <c r="O1070" s="123" t="str">
        <f t="shared" si="34"/>
        <v>-</v>
      </c>
      <c r="P1070" s="127" t="s">
        <v>338</v>
      </c>
    </row>
    <row r="1071" spans="1:16" s="123" customFormat="1" x14ac:dyDescent="0.25">
      <c r="A1071" s="123">
        <v>2015</v>
      </c>
      <c r="B1071" s="124">
        <v>80</v>
      </c>
      <c r="C1071" s="123" t="s">
        <v>89</v>
      </c>
      <c r="D1071" s="123" t="s">
        <v>333</v>
      </c>
      <c r="E1071" s="123">
        <v>31210</v>
      </c>
      <c r="F1071" s="123">
        <v>18</v>
      </c>
      <c r="G1071" s="123">
        <v>23810031210</v>
      </c>
      <c r="H1071" s="125" t="s">
        <v>354</v>
      </c>
      <c r="I1071" s="123" t="s">
        <v>355</v>
      </c>
      <c r="J1071" s="123" t="s">
        <v>2752</v>
      </c>
      <c r="K1071" s="123">
        <v>4</v>
      </c>
      <c r="L1071" s="126">
        <f t="shared" si="35"/>
        <v>0.22222222222222221</v>
      </c>
      <c r="M1071" s="123" t="s">
        <v>2753</v>
      </c>
      <c r="N1071" s="123">
        <v>11</v>
      </c>
      <c r="O1071" s="123">
        <f t="shared" si="34"/>
        <v>7</v>
      </c>
      <c r="P1071" s="127" t="s">
        <v>338</v>
      </c>
    </row>
    <row r="1072" spans="1:16" s="123" customFormat="1" x14ac:dyDescent="0.25">
      <c r="A1072" s="123">
        <v>2016</v>
      </c>
      <c r="B1072" s="124">
        <v>80</v>
      </c>
      <c r="C1072" s="123" t="s">
        <v>89</v>
      </c>
      <c r="D1072" s="123" t="s">
        <v>333</v>
      </c>
      <c r="E1072" s="123">
        <v>31210</v>
      </c>
      <c r="F1072" s="123">
        <v>18</v>
      </c>
      <c r="G1072" s="123">
        <v>23810031210</v>
      </c>
      <c r="H1072" s="125" t="s">
        <v>354</v>
      </c>
      <c r="I1072" s="123" t="s">
        <v>355</v>
      </c>
      <c r="J1072" s="123" t="s">
        <v>2754</v>
      </c>
      <c r="K1072" s="123">
        <v>5</v>
      </c>
      <c r="L1072" s="126">
        <f t="shared" si="35"/>
        <v>0.27777777777777779</v>
      </c>
      <c r="M1072" s="123" t="s">
        <v>2755</v>
      </c>
      <c r="N1072" s="123">
        <v>20</v>
      </c>
      <c r="O1072" s="123">
        <f t="shared" si="34"/>
        <v>-2</v>
      </c>
      <c r="P1072" s="127" t="s">
        <v>338</v>
      </c>
    </row>
    <row r="1073" spans="1:16" s="123" customFormat="1" x14ac:dyDescent="0.25">
      <c r="A1073" s="123">
        <v>2014</v>
      </c>
      <c r="B1073" s="124">
        <v>80</v>
      </c>
      <c r="C1073" s="123" t="s">
        <v>89</v>
      </c>
      <c r="D1073" s="123" t="s">
        <v>349</v>
      </c>
      <c r="E1073" s="123">
        <v>20111</v>
      </c>
      <c r="F1073" s="123">
        <v>15</v>
      </c>
      <c r="G1073" s="123">
        <v>32211020111</v>
      </c>
      <c r="H1073" s="125" t="s">
        <v>693</v>
      </c>
      <c r="I1073" s="123" t="s">
        <v>694</v>
      </c>
      <c r="J1073" s="123" t="s">
        <v>2756</v>
      </c>
      <c r="K1073" s="123">
        <v>12</v>
      </c>
      <c r="L1073" s="126">
        <f t="shared" si="35"/>
        <v>0.8</v>
      </c>
      <c r="M1073" s="123" t="s">
        <v>2757</v>
      </c>
      <c r="N1073" s="123">
        <v>15</v>
      </c>
      <c r="O1073" s="123">
        <f t="shared" si="34"/>
        <v>0</v>
      </c>
      <c r="P1073" s="127" t="s">
        <v>338</v>
      </c>
    </row>
    <row r="1074" spans="1:16" s="123" customFormat="1" x14ac:dyDescent="0.25">
      <c r="A1074" s="123">
        <v>2015</v>
      </c>
      <c r="B1074" s="124">
        <v>80</v>
      </c>
      <c r="C1074" s="123" t="s">
        <v>89</v>
      </c>
      <c r="D1074" s="123" t="s">
        <v>349</v>
      </c>
      <c r="E1074" s="123">
        <v>20111</v>
      </c>
      <c r="F1074" s="123">
        <v>15</v>
      </c>
      <c r="G1074" s="123">
        <v>32211020111</v>
      </c>
      <c r="H1074" s="125" t="s">
        <v>693</v>
      </c>
      <c r="I1074" s="123" t="s">
        <v>694</v>
      </c>
      <c r="J1074" s="123" t="s">
        <v>2758</v>
      </c>
      <c r="K1074" s="123">
        <v>13</v>
      </c>
      <c r="L1074" s="126">
        <f t="shared" si="35"/>
        <v>0.8666666666666667</v>
      </c>
      <c r="M1074" s="123" t="s">
        <v>2759</v>
      </c>
      <c r="N1074" s="123">
        <v>12</v>
      </c>
      <c r="O1074" s="123">
        <f t="shared" si="34"/>
        <v>3</v>
      </c>
      <c r="P1074" s="127" t="s">
        <v>338</v>
      </c>
    </row>
    <row r="1075" spans="1:16" s="123" customFormat="1" x14ac:dyDescent="0.25">
      <c r="A1075" s="123">
        <v>2016</v>
      </c>
      <c r="B1075" s="124">
        <v>80</v>
      </c>
      <c r="C1075" s="123" t="s">
        <v>89</v>
      </c>
      <c r="D1075" s="123" t="s">
        <v>349</v>
      </c>
      <c r="E1075" s="123">
        <v>20111</v>
      </c>
      <c r="F1075" s="123">
        <v>15</v>
      </c>
      <c r="G1075" s="123">
        <v>32211020111</v>
      </c>
      <c r="H1075" s="125" t="s">
        <v>693</v>
      </c>
      <c r="I1075" s="123" t="s">
        <v>694</v>
      </c>
      <c r="J1075" s="123" t="s">
        <v>2760</v>
      </c>
      <c r="K1075" s="123">
        <v>21</v>
      </c>
      <c r="L1075" s="126">
        <f t="shared" si="35"/>
        <v>1.4</v>
      </c>
      <c r="M1075" s="123" t="s">
        <v>2761</v>
      </c>
      <c r="N1075" s="123">
        <v>11</v>
      </c>
      <c r="O1075" s="123">
        <f t="shared" si="34"/>
        <v>4</v>
      </c>
      <c r="P1075" s="127" t="s">
        <v>338</v>
      </c>
    </row>
    <row r="1076" spans="1:16" s="123" customFormat="1" x14ac:dyDescent="0.25">
      <c r="A1076" s="123">
        <v>2014</v>
      </c>
      <c r="B1076" s="124">
        <v>80</v>
      </c>
      <c r="C1076" s="123" t="s">
        <v>89</v>
      </c>
      <c r="D1076" s="123" t="s">
        <v>349</v>
      </c>
      <c r="E1076" s="123">
        <v>31210</v>
      </c>
      <c r="F1076" s="123">
        <v>35</v>
      </c>
      <c r="G1076" s="123">
        <v>32211031210</v>
      </c>
      <c r="H1076" s="125" t="s">
        <v>431</v>
      </c>
      <c r="I1076" s="123" t="s">
        <v>376</v>
      </c>
      <c r="J1076" s="123" t="s">
        <v>2762</v>
      </c>
      <c r="K1076" s="123">
        <v>20</v>
      </c>
      <c r="L1076" s="126">
        <f t="shared" si="35"/>
        <v>0.5714285714285714</v>
      </c>
      <c r="M1076" s="123" t="s">
        <v>2763</v>
      </c>
      <c r="N1076" s="123">
        <v>34</v>
      </c>
      <c r="O1076" s="123">
        <f t="shared" si="34"/>
        <v>1</v>
      </c>
      <c r="P1076" s="127" t="s">
        <v>338</v>
      </c>
    </row>
    <row r="1077" spans="1:16" s="123" customFormat="1" x14ac:dyDescent="0.25">
      <c r="A1077" s="123">
        <v>2015</v>
      </c>
      <c r="B1077" s="124">
        <v>80</v>
      </c>
      <c r="C1077" s="123" t="s">
        <v>89</v>
      </c>
      <c r="D1077" s="123" t="s">
        <v>349</v>
      </c>
      <c r="E1077" s="123">
        <v>31210</v>
      </c>
      <c r="F1077" s="123">
        <v>35</v>
      </c>
      <c r="G1077" s="123">
        <v>32211031210</v>
      </c>
      <c r="H1077" s="125" t="s">
        <v>431</v>
      </c>
      <c r="I1077" s="123" t="s">
        <v>376</v>
      </c>
      <c r="J1077" s="123" t="s">
        <v>2764</v>
      </c>
      <c r="K1077" s="123">
        <v>20</v>
      </c>
      <c r="L1077" s="126">
        <f t="shared" si="35"/>
        <v>0.5714285714285714</v>
      </c>
      <c r="M1077" s="123" t="s">
        <v>2765</v>
      </c>
      <c r="N1077" s="123">
        <v>28</v>
      </c>
      <c r="O1077" s="123">
        <f t="shared" si="34"/>
        <v>7</v>
      </c>
      <c r="P1077" s="127" t="s">
        <v>338</v>
      </c>
    </row>
    <row r="1078" spans="1:16" s="123" customFormat="1" x14ac:dyDescent="0.25">
      <c r="A1078" s="123">
        <v>2016</v>
      </c>
      <c r="B1078" s="124">
        <v>80</v>
      </c>
      <c r="C1078" s="123" t="s">
        <v>89</v>
      </c>
      <c r="D1078" s="123" t="s">
        <v>349</v>
      </c>
      <c r="E1078" s="123">
        <v>31210</v>
      </c>
      <c r="F1078" s="123">
        <v>35</v>
      </c>
      <c r="G1078" s="123">
        <v>32211031210</v>
      </c>
      <c r="H1078" s="125" t="s">
        <v>431</v>
      </c>
      <c r="I1078" s="123" t="s">
        <v>376</v>
      </c>
      <c r="J1078" s="123" t="s">
        <v>2766</v>
      </c>
      <c r="K1078" s="123">
        <v>15</v>
      </c>
      <c r="L1078" s="126">
        <f t="shared" si="35"/>
        <v>0.42857142857142855</v>
      </c>
      <c r="M1078" s="123" t="s">
        <v>2767</v>
      </c>
      <c r="N1078" s="123">
        <v>35</v>
      </c>
      <c r="O1078" s="123">
        <f t="shared" si="34"/>
        <v>0</v>
      </c>
      <c r="P1078" s="127" t="s">
        <v>338</v>
      </c>
    </row>
    <row r="1079" spans="1:16" s="123" customFormat="1" x14ac:dyDescent="0.25">
      <c r="A1079" s="123">
        <v>2014</v>
      </c>
      <c r="B1079" s="124">
        <v>80</v>
      </c>
      <c r="C1079" s="123" t="s">
        <v>89</v>
      </c>
      <c r="D1079" s="123" t="s">
        <v>401</v>
      </c>
      <c r="E1079" s="123">
        <v>22129</v>
      </c>
      <c r="F1079" s="123">
        <v>12</v>
      </c>
      <c r="G1079" s="123">
        <v>23210022129</v>
      </c>
      <c r="H1079" s="125" t="s">
        <v>402</v>
      </c>
      <c r="I1079" s="123" t="s">
        <v>403</v>
      </c>
      <c r="J1079" s="123" t="s">
        <v>2768</v>
      </c>
      <c r="K1079" s="123">
        <v>11</v>
      </c>
      <c r="L1079" s="126">
        <f t="shared" si="35"/>
        <v>0.91666666666666663</v>
      </c>
      <c r="M1079" s="123" t="s">
        <v>2769</v>
      </c>
      <c r="N1079" s="123" t="s">
        <v>369</v>
      </c>
      <c r="O1079" s="123" t="str">
        <f t="shared" si="34"/>
        <v>-</v>
      </c>
      <c r="P1079" s="127" t="s">
        <v>338</v>
      </c>
    </row>
    <row r="1080" spans="1:16" s="123" customFormat="1" x14ac:dyDescent="0.25">
      <c r="A1080" s="123">
        <v>2015</v>
      </c>
      <c r="B1080" s="124">
        <v>80</v>
      </c>
      <c r="C1080" s="123" t="s">
        <v>89</v>
      </c>
      <c r="D1080" s="123" t="s">
        <v>401</v>
      </c>
      <c r="E1080" s="123">
        <v>22129</v>
      </c>
      <c r="F1080" s="123">
        <v>12</v>
      </c>
      <c r="G1080" s="123">
        <v>23210022129</v>
      </c>
      <c r="H1080" s="125" t="s">
        <v>402</v>
      </c>
      <c r="I1080" s="123" t="s">
        <v>403</v>
      </c>
      <c r="J1080" s="123" t="s">
        <v>2770</v>
      </c>
      <c r="K1080" s="123">
        <v>14</v>
      </c>
      <c r="L1080" s="126">
        <f t="shared" si="35"/>
        <v>1.1666666666666667</v>
      </c>
      <c r="M1080" s="123" t="s">
        <v>2771</v>
      </c>
      <c r="N1080" s="123">
        <v>13</v>
      </c>
      <c r="O1080" s="123">
        <f t="shared" si="34"/>
        <v>-1</v>
      </c>
      <c r="P1080" s="127" t="s">
        <v>338</v>
      </c>
    </row>
    <row r="1081" spans="1:16" s="123" customFormat="1" x14ac:dyDescent="0.25">
      <c r="A1081" s="123">
        <v>2016</v>
      </c>
      <c r="B1081" s="124">
        <v>80</v>
      </c>
      <c r="C1081" s="123" t="s">
        <v>89</v>
      </c>
      <c r="D1081" s="123" t="s">
        <v>401</v>
      </c>
      <c r="E1081" s="123">
        <v>22129</v>
      </c>
      <c r="F1081" s="123">
        <v>12</v>
      </c>
      <c r="G1081" s="123">
        <v>23210022129</v>
      </c>
      <c r="H1081" s="125" t="s">
        <v>402</v>
      </c>
      <c r="I1081" s="123" t="s">
        <v>403</v>
      </c>
      <c r="J1081" s="123" t="s">
        <v>2772</v>
      </c>
      <c r="K1081" s="123">
        <v>9</v>
      </c>
      <c r="L1081" s="126">
        <f t="shared" si="35"/>
        <v>0.75</v>
      </c>
      <c r="M1081" s="123" t="s">
        <v>2773</v>
      </c>
      <c r="N1081" s="123">
        <v>11</v>
      </c>
      <c r="O1081" s="123">
        <f t="shared" si="34"/>
        <v>1</v>
      </c>
      <c r="P1081" s="127" t="s">
        <v>338</v>
      </c>
    </row>
    <row r="1082" spans="1:16" s="123" customFormat="1" x14ac:dyDescent="0.25">
      <c r="A1082" s="123">
        <v>2014</v>
      </c>
      <c r="B1082" s="124">
        <v>80</v>
      </c>
      <c r="C1082" s="123" t="s">
        <v>332</v>
      </c>
      <c r="D1082" s="123" t="s">
        <v>349</v>
      </c>
      <c r="E1082" s="123">
        <v>31210</v>
      </c>
      <c r="F1082" s="123">
        <v>35</v>
      </c>
      <c r="G1082" s="123">
        <v>32211031210</v>
      </c>
      <c r="H1082" s="125" t="s">
        <v>431</v>
      </c>
      <c r="I1082" s="123" t="s">
        <v>376</v>
      </c>
      <c r="J1082" s="123" t="s">
        <v>2774</v>
      </c>
      <c r="K1082" s="123">
        <v>115</v>
      </c>
      <c r="L1082" s="126">
        <f t="shared" si="35"/>
        <v>3.2857142857142856</v>
      </c>
      <c r="M1082" s="123" t="s">
        <v>2775</v>
      </c>
      <c r="N1082" s="123">
        <v>35</v>
      </c>
      <c r="O1082" s="123">
        <f t="shared" si="34"/>
        <v>0</v>
      </c>
      <c r="P1082" s="127" t="s">
        <v>338</v>
      </c>
    </row>
    <row r="1083" spans="1:16" s="123" customFormat="1" x14ac:dyDescent="0.25">
      <c r="A1083" s="123">
        <v>2015</v>
      </c>
      <c r="B1083" s="124">
        <v>80</v>
      </c>
      <c r="C1083" s="123" t="s">
        <v>332</v>
      </c>
      <c r="D1083" s="123" t="s">
        <v>349</v>
      </c>
      <c r="E1083" s="123">
        <v>31210</v>
      </c>
      <c r="F1083" s="123">
        <v>35</v>
      </c>
      <c r="G1083" s="123">
        <v>32211031210</v>
      </c>
      <c r="H1083" s="125" t="s">
        <v>431</v>
      </c>
      <c r="I1083" s="123" t="s">
        <v>376</v>
      </c>
      <c r="J1083" s="123" t="s">
        <v>2776</v>
      </c>
      <c r="K1083" s="123">
        <v>99</v>
      </c>
      <c r="L1083" s="126">
        <f t="shared" si="35"/>
        <v>2.8285714285714287</v>
      </c>
      <c r="M1083" s="123" t="s">
        <v>2777</v>
      </c>
      <c r="N1083" s="123">
        <v>30</v>
      </c>
      <c r="O1083" s="123">
        <f t="shared" si="34"/>
        <v>5</v>
      </c>
      <c r="P1083" s="127" t="s">
        <v>338</v>
      </c>
    </row>
    <row r="1084" spans="1:16" s="123" customFormat="1" x14ac:dyDescent="0.25">
      <c r="A1084" s="123">
        <v>2016</v>
      </c>
      <c r="B1084" s="124">
        <v>80</v>
      </c>
      <c r="C1084" s="123" t="s">
        <v>332</v>
      </c>
      <c r="D1084" s="123" t="s">
        <v>349</v>
      </c>
      <c r="E1084" s="123">
        <v>31210</v>
      </c>
      <c r="F1084" s="123">
        <v>35</v>
      </c>
      <c r="G1084" s="123">
        <v>32211031210</v>
      </c>
      <c r="H1084" s="125" t="s">
        <v>431</v>
      </c>
      <c r="I1084" s="123" t="s">
        <v>376</v>
      </c>
      <c r="J1084" s="123" t="s">
        <v>2778</v>
      </c>
      <c r="K1084" s="123">
        <v>99</v>
      </c>
      <c r="L1084" s="126">
        <f t="shared" si="35"/>
        <v>2.8285714285714287</v>
      </c>
      <c r="M1084" s="123" t="s">
        <v>2779</v>
      </c>
      <c r="N1084" s="123">
        <v>32</v>
      </c>
      <c r="O1084" s="123">
        <f t="shared" si="34"/>
        <v>3</v>
      </c>
      <c r="P1084" s="127" t="s">
        <v>338</v>
      </c>
    </row>
    <row r="1085" spans="1:16" s="123" customFormat="1" x14ac:dyDescent="0.25">
      <c r="A1085" s="123">
        <v>2014</v>
      </c>
      <c r="B1085" s="124">
        <v>80</v>
      </c>
      <c r="C1085" s="123" t="s">
        <v>332</v>
      </c>
      <c r="D1085" s="123" t="s">
        <v>349</v>
      </c>
      <c r="E1085" s="123">
        <v>31211</v>
      </c>
      <c r="F1085" s="123">
        <v>35</v>
      </c>
      <c r="G1085" s="123">
        <v>32211031211</v>
      </c>
      <c r="H1085" s="125" t="s">
        <v>545</v>
      </c>
      <c r="I1085" s="123" t="s">
        <v>361</v>
      </c>
      <c r="J1085" s="123" t="s">
        <v>2780</v>
      </c>
      <c r="K1085" s="123">
        <v>69</v>
      </c>
      <c r="L1085" s="126">
        <f t="shared" si="35"/>
        <v>1.9714285714285715</v>
      </c>
      <c r="M1085" s="123" t="s">
        <v>2781</v>
      </c>
      <c r="N1085" s="123">
        <v>34</v>
      </c>
      <c r="O1085" s="123">
        <f t="shared" si="34"/>
        <v>1</v>
      </c>
      <c r="P1085" s="127" t="s">
        <v>338</v>
      </c>
    </row>
    <row r="1086" spans="1:16" s="123" customFormat="1" x14ac:dyDescent="0.25">
      <c r="A1086" s="123">
        <v>2015</v>
      </c>
      <c r="B1086" s="124">
        <v>80</v>
      </c>
      <c r="C1086" s="123" t="s">
        <v>332</v>
      </c>
      <c r="D1086" s="123" t="s">
        <v>349</v>
      </c>
      <c r="E1086" s="123">
        <v>31211</v>
      </c>
      <c r="F1086" s="123">
        <v>35</v>
      </c>
      <c r="G1086" s="123">
        <v>32211031211</v>
      </c>
      <c r="H1086" s="125" t="s">
        <v>545</v>
      </c>
      <c r="I1086" s="123" t="s">
        <v>361</v>
      </c>
      <c r="J1086" s="123" t="s">
        <v>2782</v>
      </c>
      <c r="K1086" s="123">
        <v>67</v>
      </c>
      <c r="L1086" s="126">
        <f t="shared" si="35"/>
        <v>1.9142857142857144</v>
      </c>
      <c r="M1086" s="123" t="s">
        <v>2783</v>
      </c>
      <c r="N1086" s="123">
        <v>35</v>
      </c>
      <c r="O1086" s="123">
        <f t="shared" si="34"/>
        <v>0</v>
      </c>
      <c r="P1086" s="127" t="s">
        <v>338</v>
      </c>
    </row>
    <row r="1087" spans="1:16" s="123" customFormat="1" x14ac:dyDescent="0.25">
      <c r="A1087" s="123">
        <v>2016</v>
      </c>
      <c r="B1087" s="124">
        <v>80</v>
      </c>
      <c r="C1087" s="123" t="s">
        <v>332</v>
      </c>
      <c r="D1087" s="123" t="s">
        <v>349</v>
      </c>
      <c r="E1087" s="123">
        <v>31211</v>
      </c>
      <c r="F1087" s="123">
        <v>35</v>
      </c>
      <c r="G1087" s="123">
        <v>32211031211</v>
      </c>
      <c r="H1087" s="125" t="s">
        <v>545</v>
      </c>
      <c r="I1087" s="123" t="s">
        <v>361</v>
      </c>
      <c r="J1087" s="123" t="s">
        <v>2784</v>
      </c>
      <c r="K1087" s="123">
        <v>67</v>
      </c>
      <c r="L1087" s="126">
        <f t="shared" si="35"/>
        <v>1.9142857142857144</v>
      </c>
      <c r="M1087" s="123" t="s">
        <v>2785</v>
      </c>
      <c r="N1087" s="123">
        <v>34</v>
      </c>
      <c r="O1087" s="123">
        <f t="shared" si="34"/>
        <v>1</v>
      </c>
      <c r="P1087" s="127" t="s">
        <v>338</v>
      </c>
    </row>
    <row r="1088" spans="1:16" s="123" customFormat="1" x14ac:dyDescent="0.25">
      <c r="A1088" s="123">
        <v>2014</v>
      </c>
      <c r="B1088" s="124">
        <v>80</v>
      </c>
      <c r="C1088" s="123" t="s">
        <v>332</v>
      </c>
      <c r="D1088" s="123" t="s">
        <v>349</v>
      </c>
      <c r="E1088" s="123">
        <v>31307</v>
      </c>
      <c r="F1088" s="123">
        <v>18</v>
      </c>
      <c r="G1088" s="123">
        <v>32211031307</v>
      </c>
      <c r="H1088" s="125" t="s">
        <v>2786</v>
      </c>
      <c r="I1088" s="123" t="s">
        <v>353</v>
      </c>
      <c r="J1088" s="123" t="s">
        <v>2787</v>
      </c>
      <c r="K1088" s="123">
        <v>42</v>
      </c>
      <c r="L1088" s="126">
        <f t="shared" si="35"/>
        <v>2.3333333333333335</v>
      </c>
      <c r="M1088" s="123" t="s">
        <v>2788</v>
      </c>
      <c r="N1088" s="123">
        <v>16</v>
      </c>
      <c r="O1088" s="123">
        <f t="shared" si="34"/>
        <v>2</v>
      </c>
      <c r="P1088" s="127" t="s">
        <v>338</v>
      </c>
    </row>
    <row r="1089" spans="1:16" s="123" customFormat="1" x14ac:dyDescent="0.25">
      <c r="A1089" s="123">
        <v>2015</v>
      </c>
      <c r="B1089" s="124">
        <v>80</v>
      </c>
      <c r="C1089" s="123" t="s">
        <v>332</v>
      </c>
      <c r="D1089" s="123" t="s">
        <v>349</v>
      </c>
      <c r="E1089" s="123">
        <v>31307</v>
      </c>
      <c r="F1089" s="123">
        <v>18</v>
      </c>
      <c r="G1089" s="123">
        <v>32211031307</v>
      </c>
      <c r="H1089" s="125" t="s">
        <v>2786</v>
      </c>
      <c r="I1089" s="123" t="s">
        <v>353</v>
      </c>
      <c r="J1089" s="123" t="s">
        <v>2789</v>
      </c>
      <c r="K1089" s="123">
        <v>36</v>
      </c>
      <c r="L1089" s="126">
        <f t="shared" si="35"/>
        <v>2</v>
      </c>
      <c r="M1089" s="123" t="s">
        <v>2790</v>
      </c>
      <c r="N1089" s="123">
        <v>17</v>
      </c>
      <c r="O1089" s="123">
        <f t="shared" si="34"/>
        <v>1</v>
      </c>
      <c r="P1089" s="127" t="s">
        <v>338</v>
      </c>
    </row>
    <row r="1090" spans="1:16" s="123" customFormat="1" x14ac:dyDescent="0.25">
      <c r="A1090" s="123">
        <v>2016</v>
      </c>
      <c r="B1090" s="124">
        <v>80</v>
      </c>
      <c r="C1090" s="123" t="s">
        <v>332</v>
      </c>
      <c r="D1090" s="123" t="s">
        <v>349</v>
      </c>
      <c r="E1090" s="123">
        <v>31307</v>
      </c>
      <c r="F1090" s="123">
        <v>18</v>
      </c>
      <c r="G1090" s="123">
        <v>32211031307</v>
      </c>
      <c r="H1090" s="125" t="s">
        <v>2786</v>
      </c>
      <c r="I1090" s="123" t="s">
        <v>353</v>
      </c>
      <c r="J1090" s="123" t="s">
        <v>2791</v>
      </c>
      <c r="K1090" s="123">
        <v>30</v>
      </c>
      <c r="L1090" s="126">
        <f t="shared" si="35"/>
        <v>1.6666666666666667</v>
      </c>
      <c r="M1090" s="123" t="s">
        <v>2792</v>
      </c>
      <c r="N1090" s="123">
        <v>18</v>
      </c>
      <c r="O1090" s="123">
        <f t="shared" si="34"/>
        <v>0</v>
      </c>
      <c r="P1090" s="127" t="s">
        <v>338</v>
      </c>
    </row>
    <row r="1091" spans="1:16" s="123" customFormat="1" x14ac:dyDescent="0.25">
      <c r="A1091" s="123">
        <v>2014</v>
      </c>
      <c r="B1091" s="124">
        <v>80</v>
      </c>
      <c r="C1091" s="123" t="s">
        <v>332</v>
      </c>
      <c r="D1091" s="123" t="s">
        <v>349</v>
      </c>
      <c r="E1091" s="123">
        <v>31310</v>
      </c>
      <c r="F1091" s="123">
        <v>35</v>
      </c>
      <c r="G1091" s="123">
        <v>32211031310</v>
      </c>
      <c r="H1091" s="125" t="s">
        <v>2793</v>
      </c>
      <c r="I1091" s="123" t="s">
        <v>358</v>
      </c>
      <c r="J1091" s="123" t="s">
        <v>2794</v>
      </c>
      <c r="K1091" s="123">
        <v>85</v>
      </c>
      <c r="L1091" s="126">
        <f t="shared" si="35"/>
        <v>2.4285714285714284</v>
      </c>
      <c r="M1091" s="123" t="s">
        <v>2795</v>
      </c>
      <c r="N1091" s="123">
        <v>30</v>
      </c>
      <c r="O1091" s="123">
        <f t="shared" ref="O1091:O1154" si="36">IFERROR(F1091-N1091,"-")</f>
        <v>5</v>
      </c>
      <c r="P1091" s="127" t="s">
        <v>338</v>
      </c>
    </row>
    <row r="1092" spans="1:16" s="123" customFormat="1" x14ac:dyDescent="0.25">
      <c r="A1092" s="123">
        <v>2015</v>
      </c>
      <c r="B1092" s="124">
        <v>80</v>
      </c>
      <c r="C1092" s="123" t="s">
        <v>332</v>
      </c>
      <c r="D1092" s="123" t="s">
        <v>349</v>
      </c>
      <c r="E1092" s="123">
        <v>31310</v>
      </c>
      <c r="F1092" s="123">
        <v>35</v>
      </c>
      <c r="G1092" s="123">
        <v>32211031310</v>
      </c>
      <c r="H1092" s="125" t="s">
        <v>2793</v>
      </c>
      <c r="I1092" s="123" t="s">
        <v>358</v>
      </c>
      <c r="J1092" s="123" t="s">
        <v>2796</v>
      </c>
      <c r="K1092" s="123">
        <v>80</v>
      </c>
      <c r="L1092" s="126">
        <f t="shared" si="35"/>
        <v>2.2857142857142856</v>
      </c>
      <c r="M1092" s="123" t="s">
        <v>2797</v>
      </c>
      <c r="N1092" s="123">
        <v>35</v>
      </c>
      <c r="O1092" s="123">
        <f t="shared" si="36"/>
        <v>0</v>
      </c>
      <c r="P1092" s="127" t="s">
        <v>338</v>
      </c>
    </row>
    <row r="1093" spans="1:16" s="123" customFormat="1" x14ac:dyDescent="0.25">
      <c r="A1093" s="123">
        <v>2016</v>
      </c>
      <c r="B1093" s="124">
        <v>80</v>
      </c>
      <c r="C1093" s="123" t="s">
        <v>332</v>
      </c>
      <c r="D1093" s="123" t="s">
        <v>349</v>
      </c>
      <c r="E1093" s="123">
        <v>31310</v>
      </c>
      <c r="F1093" s="123">
        <v>35</v>
      </c>
      <c r="G1093" s="123">
        <v>32211031310</v>
      </c>
      <c r="H1093" s="125" t="s">
        <v>2793</v>
      </c>
      <c r="I1093" s="123" t="s">
        <v>358</v>
      </c>
      <c r="J1093" s="123" t="s">
        <v>2798</v>
      </c>
      <c r="K1093" s="123">
        <v>48</v>
      </c>
      <c r="L1093" s="126">
        <f t="shared" si="35"/>
        <v>1.3714285714285714</v>
      </c>
      <c r="M1093" s="123" t="s">
        <v>2799</v>
      </c>
      <c r="N1093" s="123">
        <v>32</v>
      </c>
      <c r="O1093" s="123">
        <f t="shared" si="36"/>
        <v>3</v>
      </c>
      <c r="P1093" s="127" t="s">
        <v>338</v>
      </c>
    </row>
    <row r="1094" spans="1:16" s="123" customFormat="1" x14ac:dyDescent="0.25">
      <c r="A1094" s="123">
        <v>2014</v>
      </c>
      <c r="B1094" s="124">
        <v>80</v>
      </c>
      <c r="C1094" s="123" t="s">
        <v>332</v>
      </c>
      <c r="D1094" s="123" t="s">
        <v>349</v>
      </c>
      <c r="E1094" s="123">
        <v>31408</v>
      </c>
      <c r="F1094" s="123">
        <v>18</v>
      </c>
      <c r="G1094" s="123">
        <v>32211031408</v>
      </c>
      <c r="H1094" s="125" t="s">
        <v>387</v>
      </c>
      <c r="I1094" s="123" t="s">
        <v>364</v>
      </c>
      <c r="J1094" s="123" t="s">
        <v>2800</v>
      </c>
      <c r="K1094" s="123">
        <v>45</v>
      </c>
      <c r="L1094" s="126">
        <f t="shared" si="35"/>
        <v>2.5</v>
      </c>
      <c r="M1094" s="123" t="s">
        <v>2801</v>
      </c>
      <c r="N1094" s="123" t="s">
        <v>369</v>
      </c>
      <c r="O1094" s="123" t="str">
        <f t="shared" si="36"/>
        <v>-</v>
      </c>
      <c r="P1094" s="127" t="s">
        <v>338</v>
      </c>
    </row>
    <row r="1095" spans="1:16" s="123" customFormat="1" x14ac:dyDescent="0.25">
      <c r="A1095" s="123">
        <v>2015</v>
      </c>
      <c r="B1095" s="124">
        <v>80</v>
      </c>
      <c r="C1095" s="123" t="s">
        <v>332</v>
      </c>
      <c r="D1095" s="123" t="s">
        <v>349</v>
      </c>
      <c r="E1095" s="123">
        <v>31408</v>
      </c>
      <c r="F1095" s="123">
        <v>18</v>
      </c>
      <c r="G1095" s="123">
        <v>32211031408</v>
      </c>
      <c r="H1095" s="125" t="s">
        <v>387</v>
      </c>
      <c r="I1095" s="123" t="s">
        <v>364</v>
      </c>
      <c r="J1095" s="123" t="s">
        <v>2802</v>
      </c>
      <c r="K1095" s="123">
        <v>43</v>
      </c>
      <c r="L1095" s="126">
        <f t="shared" si="35"/>
        <v>2.3888888888888888</v>
      </c>
      <c r="M1095" s="123" t="s">
        <v>2803</v>
      </c>
      <c r="N1095" s="123">
        <v>19</v>
      </c>
      <c r="O1095" s="123">
        <f t="shared" si="36"/>
        <v>-1</v>
      </c>
      <c r="P1095" s="127" t="s">
        <v>338</v>
      </c>
    </row>
    <row r="1096" spans="1:16" s="123" customFormat="1" x14ac:dyDescent="0.25">
      <c r="A1096" s="123">
        <v>2016</v>
      </c>
      <c r="B1096" s="124">
        <v>80</v>
      </c>
      <c r="C1096" s="123" t="s">
        <v>332</v>
      </c>
      <c r="D1096" s="123" t="s">
        <v>349</v>
      </c>
      <c r="E1096" s="123">
        <v>31408</v>
      </c>
      <c r="F1096" s="123">
        <v>18</v>
      </c>
      <c r="G1096" s="123">
        <v>32211031408</v>
      </c>
      <c r="H1096" s="125" t="s">
        <v>387</v>
      </c>
      <c r="I1096" s="123" t="s">
        <v>364</v>
      </c>
      <c r="J1096" s="123" t="s">
        <v>2804</v>
      </c>
      <c r="K1096" s="123">
        <v>45</v>
      </c>
      <c r="L1096" s="126">
        <f t="shared" si="35"/>
        <v>2.5</v>
      </c>
      <c r="M1096" s="123" t="s">
        <v>2805</v>
      </c>
      <c r="N1096" s="123">
        <v>19</v>
      </c>
      <c r="O1096" s="123">
        <f t="shared" si="36"/>
        <v>-1</v>
      </c>
      <c r="P1096" s="127" t="s">
        <v>338</v>
      </c>
    </row>
    <row r="1097" spans="1:16" s="123" customFormat="1" x14ac:dyDescent="0.25">
      <c r="A1097" s="123">
        <v>2014</v>
      </c>
      <c r="B1097" s="124">
        <v>80</v>
      </c>
      <c r="C1097" s="123" t="s">
        <v>332</v>
      </c>
      <c r="D1097" s="123" t="s">
        <v>349</v>
      </c>
      <c r="E1097" s="123">
        <v>32408</v>
      </c>
      <c r="F1097" s="123">
        <v>24</v>
      </c>
      <c r="G1097" s="123">
        <v>32211032408</v>
      </c>
      <c r="H1097" s="125" t="s">
        <v>558</v>
      </c>
      <c r="I1097" s="123" t="s">
        <v>350</v>
      </c>
      <c r="J1097" s="123" t="s">
        <v>2806</v>
      </c>
      <c r="K1097" s="123">
        <v>25</v>
      </c>
      <c r="L1097" s="126">
        <f t="shared" si="35"/>
        <v>1.0416666666666667</v>
      </c>
      <c r="M1097" s="123" t="s">
        <v>2807</v>
      </c>
      <c r="N1097" s="123">
        <v>20</v>
      </c>
      <c r="O1097" s="123">
        <f t="shared" si="36"/>
        <v>4</v>
      </c>
      <c r="P1097" s="127" t="s">
        <v>338</v>
      </c>
    </row>
    <row r="1098" spans="1:16" s="123" customFormat="1" x14ac:dyDescent="0.25">
      <c r="A1098" s="123">
        <v>2015</v>
      </c>
      <c r="B1098" s="124">
        <v>80</v>
      </c>
      <c r="C1098" s="123" t="s">
        <v>332</v>
      </c>
      <c r="D1098" s="123" t="s">
        <v>349</v>
      </c>
      <c r="E1098" s="123">
        <v>32408</v>
      </c>
      <c r="F1098" s="123">
        <v>24</v>
      </c>
      <c r="G1098" s="123">
        <v>32211032408</v>
      </c>
      <c r="H1098" s="125" t="s">
        <v>558</v>
      </c>
      <c r="I1098" s="123" t="s">
        <v>350</v>
      </c>
      <c r="J1098" s="123" t="s">
        <v>2808</v>
      </c>
      <c r="K1098" s="123">
        <v>35</v>
      </c>
      <c r="L1098" s="126">
        <f t="shared" si="35"/>
        <v>1.4583333333333333</v>
      </c>
      <c r="M1098" s="123" t="s">
        <v>2809</v>
      </c>
      <c r="N1098" s="123">
        <v>22</v>
      </c>
      <c r="O1098" s="123">
        <f t="shared" si="36"/>
        <v>2</v>
      </c>
      <c r="P1098" s="127" t="s">
        <v>338</v>
      </c>
    </row>
    <row r="1099" spans="1:16" s="123" customFormat="1" x14ac:dyDescent="0.25">
      <c r="A1099" s="123">
        <v>2016</v>
      </c>
      <c r="B1099" s="124">
        <v>80</v>
      </c>
      <c r="C1099" s="123" t="s">
        <v>332</v>
      </c>
      <c r="D1099" s="123" t="s">
        <v>349</v>
      </c>
      <c r="E1099" s="123">
        <v>32408</v>
      </c>
      <c r="F1099" s="123">
        <v>24</v>
      </c>
      <c r="G1099" s="123">
        <v>32211032408</v>
      </c>
      <c r="H1099" s="125" t="s">
        <v>558</v>
      </c>
      <c r="I1099" s="123" t="s">
        <v>350</v>
      </c>
      <c r="J1099" s="123" t="s">
        <v>2810</v>
      </c>
      <c r="K1099" s="123">
        <v>27</v>
      </c>
      <c r="L1099" s="126">
        <f t="shared" si="35"/>
        <v>1.125</v>
      </c>
      <c r="M1099" s="123" t="s">
        <v>2811</v>
      </c>
      <c r="N1099" s="123">
        <v>19</v>
      </c>
      <c r="O1099" s="123">
        <f t="shared" si="36"/>
        <v>5</v>
      </c>
      <c r="P1099" s="127" t="s">
        <v>338</v>
      </c>
    </row>
    <row r="1100" spans="1:16" s="123" customFormat="1" x14ac:dyDescent="0.25">
      <c r="A1100" s="123">
        <v>2014</v>
      </c>
      <c r="B1100" s="124">
        <v>80</v>
      </c>
      <c r="C1100" s="123" t="s">
        <v>332</v>
      </c>
      <c r="D1100" s="123" t="s">
        <v>349</v>
      </c>
      <c r="E1100" s="123">
        <v>32609</v>
      </c>
      <c r="F1100" s="123">
        <v>35</v>
      </c>
      <c r="G1100" s="123">
        <v>32211032609</v>
      </c>
      <c r="H1100" s="125" t="s">
        <v>565</v>
      </c>
      <c r="I1100" s="123" t="s">
        <v>381</v>
      </c>
      <c r="J1100" s="123" t="s">
        <v>2812</v>
      </c>
      <c r="K1100" s="123">
        <v>45</v>
      </c>
      <c r="L1100" s="126">
        <f t="shared" si="35"/>
        <v>1.2857142857142858</v>
      </c>
      <c r="M1100" s="123" t="s">
        <v>2813</v>
      </c>
      <c r="N1100" s="123" t="s">
        <v>369</v>
      </c>
      <c r="O1100" s="123" t="str">
        <f t="shared" si="36"/>
        <v>-</v>
      </c>
      <c r="P1100" s="127" t="s">
        <v>338</v>
      </c>
    </row>
    <row r="1101" spans="1:16" s="123" customFormat="1" x14ac:dyDescent="0.25">
      <c r="A1101" s="123">
        <v>2015</v>
      </c>
      <c r="B1101" s="124">
        <v>80</v>
      </c>
      <c r="C1101" s="123" t="s">
        <v>332</v>
      </c>
      <c r="D1101" s="123" t="s">
        <v>349</v>
      </c>
      <c r="E1101" s="123">
        <v>32609</v>
      </c>
      <c r="F1101" s="123">
        <v>35</v>
      </c>
      <c r="G1101" s="123">
        <v>32211032609</v>
      </c>
      <c r="H1101" s="125" t="s">
        <v>565</v>
      </c>
      <c r="I1101" s="123" t="s">
        <v>381</v>
      </c>
      <c r="J1101" s="123" t="s">
        <v>2814</v>
      </c>
      <c r="K1101" s="123">
        <v>74</v>
      </c>
      <c r="L1101" s="126">
        <f t="shared" si="35"/>
        <v>2.1142857142857143</v>
      </c>
      <c r="M1101" s="123" t="s">
        <v>2815</v>
      </c>
      <c r="N1101" s="123">
        <v>35</v>
      </c>
      <c r="O1101" s="123">
        <f t="shared" si="36"/>
        <v>0</v>
      </c>
      <c r="P1101" s="127" t="s">
        <v>338</v>
      </c>
    </row>
    <row r="1102" spans="1:16" s="123" customFormat="1" x14ac:dyDescent="0.25">
      <c r="A1102" s="123">
        <v>2016</v>
      </c>
      <c r="B1102" s="124">
        <v>80</v>
      </c>
      <c r="C1102" s="123" t="s">
        <v>332</v>
      </c>
      <c r="D1102" s="123" t="s">
        <v>349</v>
      </c>
      <c r="E1102" s="123">
        <v>32609</v>
      </c>
      <c r="F1102" s="123">
        <v>35</v>
      </c>
      <c r="G1102" s="123">
        <v>32211032609</v>
      </c>
      <c r="H1102" s="125" t="s">
        <v>565</v>
      </c>
      <c r="I1102" s="123" t="s">
        <v>381</v>
      </c>
      <c r="J1102" s="123" t="s">
        <v>2816</v>
      </c>
      <c r="K1102" s="123">
        <v>62</v>
      </c>
      <c r="L1102" s="126">
        <f t="shared" si="35"/>
        <v>1.7714285714285714</v>
      </c>
      <c r="M1102" s="123" t="s">
        <v>2817</v>
      </c>
      <c r="N1102" s="123">
        <v>31</v>
      </c>
      <c r="O1102" s="123">
        <f t="shared" si="36"/>
        <v>4</v>
      </c>
      <c r="P1102" s="127" t="s">
        <v>338</v>
      </c>
    </row>
    <row r="1103" spans="1:16" s="123" customFormat="1" x14ac:dyDescent="0.25">
      <c r="A1103" s="123">
        <v>2014</v>
      </c>
      <c r="B1103" s="124">
        <v>80</v>
      </c>
      <c r="C1103" s="123" t="s">
        <v>332</v>
      </c>
      <c r="D1103" s="123" t="s">
        <v>349</v>
      </c>
      <c r="E1103" s="123">
        <v>33001</v>
      </c>
      <c r="F1103" s="123">
        <v>18</v>
      </c>
      <c r="G1103" s="123">
        <v>32211033001</v>
      </c>
      <c r="H1103" s="125" t="s">
        <v>394</v>
      </c>
      <c r="I1103" s="123" t="s">
        <v>384</v>
      </c>
      <c r="J1103" s="123" t="s">
        <v>2818</v>
      </c>
      <c r="K1103" s="123">
        <v>226</v>
      </c>
      <c r="L1103" s="126">
        <f t="shared" si="35"/>
        <v>12.555555555555555</v>
      </c>
      <c r="M1103" s="123" t="s">
        <v>2819</v>
      </c>
      <c r="N1103" s="123">
        <v>18</v>
      </c>
      <c r="O1103" s="123">
        <f t="shared" si="36"/>
        <v>0</v>
      </c>
      <c r="P1103" s="127" t="s">
        <v>338</v>
      </c>
    </row>
    <row r="1104" spans="1:16" s="123" customFormat="1" x14ac:dyDescent="0.25">
      <c r="A1104" s="123">
        <v>2015</v>
      </c>
      <c r="B1104" s="124">
        <v>80</v>
      </c>
      <c r="C1104" s="123" t="s">
        <v>332</v>
      </c>
      <c r="D1104" s="123" t="s">
        <v>349</v>
      </c>
      <c r="E1104" s="123">
        <v>33001</v>
      </c>
      <c r="F1104" s="123">
        <v>18</v>
      </c>
      <c r="G1104" s="123">
        <v>32211033001</v>
      </c>
      <c r="H1104" s="125" t="s">
        <v>394</v>
      </c>
      <c r="I1104" s="123" t="s">
        <v>384</v>
      </c>
      <c r="J1104" s="123" t="s">
        <v>2820</v>
      </c>
      <c r="K1104" s="123">
        <v>28</v>
      </c>
      <c r="L1104" s="126">
        <f t="shared" si="35"/>
        <v>1.5555555555555556</v>
      </c>
      <c r="M1104" s="123" t="s">
        <v>2821</v>
      </c>
      <c r="N1104" s="123">
        <v>18</v>
      </c>
      <c r="O1104" s="123">
        <f t="shared" si="36"/>
        <v>0</v>
      </c>
      <c r="P1104" s="127" t="s">
        <v>338</v>
      </c>
    </row>
    <row r="1105" spans="1:16" s="123" customFormat="1" x14ac:dyDescent="0.25">
      <c r="A1105" s="123">
        <v>2016</v>
      </c>
      <c r="B1105" s="124">
        <v>80</v>
      </c>
      <c r="C1105" s="123" t="s">
        <v>332</v>
      </c>
      <c r="D1105" s="123" t="s">
        <v>349</v>
      </c>
      <c r="E1105" s="123">
        <v>33001</v>
      </c>
      <c r="F1105" s="123">
        <v>18</v>
      </c>
      <c r="G1105" s="123">
        <v>32211033001</v>
      </c>
      <c r="H1105" s="125" t="s">
        <v>394</v>
      </c>
      <c r="I1105" s="123" t="s">
        <v>384</v>
      </c>
      <c r="J1105" s="123" t="s">
        <v>2822</v>
      </c>
      <c r="K1105" s="123">
        <v>144</v>
      </c>
      <c r="L1105" s="126">
        <f t="shared" si="35"/>
        <v>8</v>
      </c>
      <c r="M1105" s="123" t="s">
        <v>2823</v>
      </c>
      <c r="N1105" s="123">
        <v>19</v>
      </c>
      <c r="O1105" s="123">
        <f t="shared" si="36"/>
        <v>-1</v>
      </c>
      <c r="P1105" s="127" t="s">
        <v>338</v>
      </c>
    </row>
    <row r="1106" spans="1:16" s="123" customFormat="1" x14ac:dyDescent="0.25">
      <c r="A1106" s="123">
        <v>2015</v>
      </c>
      <c r="B1106" s="124">
        <v>80</v>
      </c>
      <c r="C1106" s="123" t="s">
        <v>332</v>
      </c>
      <c r="D1106" s="123" t="s">
        <v>349</v>
      </c>
      <c r="E1106" s="123">
        <v>33103</v>
      </c>
      <c r="F1106" s="123">
        <v>18</v>
      </c>
      <c r="G1106" s="123">
        <v>32211033103</v>
      </c>
      <c r="H1106" s="125" t="s">
        <v>2824</v>
      </c>
      <c r="I1106" s="123" t="s">
        <v>370</v>
      </c>
      <c r="J1106" s="123" t="s">
        <v>2825</v>
      </c>
      <c r="K1106" s="123">
        <v>86</v>
      </c>
      <c r="L1106" s="126">
        <f t="shared" si="35"/>
        <v>4.7777777777777777</v>
      </c>
      <c r="M1106" s="123" t="s">
        <v>2826</v>
      </c>
      <c r="N1106" s="123">
        <v>17</v>
      </c>
      <c r="O1106" s="123">
        <f t="shared" si="36"/>
        <v>1</v>
      </c>
      <c r="P1106" s="127" t="s">
        <v>338</v>
      </c>
    </row>
    <row r="1107" spans="1:16" s="123" customFormat="1" x14ac:dyDescent="0.25">
      <c r="A1107" s="123">
        <v>2016</v>
      </c>
      <c r="B1107" s="124">
        <v>80</v>
      </c>
      <c r="C1107" s="123" t="s">
        <v>332</v>
      </c>
      <c r="D1107" s="123" t="s">
        <v>349</v>
      </c>
      <c r="E1107" s="123">
        <v>33103</v>
      </c>
      <c r="F1107" s="123">
        <v>18</v>
      </c>
      <c r="G1107" s="123">
        <v>32211033103</v>
      </c>
      <c r="H1107" s="125" t="s">
        <v>2824</v>
      </c>
      <c r="I1107" s="123" t="s">
        <v>370</v>
      </c>
      <c r="J1107" s="123" t="s">
        <v>2827</v>
      </c>
      <c r="K1107" s="123">
        <v>185</v>
      </c>
      <c r="L1107" s="126">
        <f t="shared" si="35"/>
        <v>10.277777777777779</v>
      </c>
      <c r="M1107" s="123" t="s">
        <v>2828</v>
      </c>
      <c r="N1107" s="123">
        <v>17</v>
      </c>
      <c r="O1107" s="123">
        <f t="shared" si="36"/>
        <v>1</v>
      </c>
      <c r="P1107" s="127" t="s">
        <v>338</v>
      </c>
    </row>
    <row r="1108" spans="1:16" s="123" customFormat="1" x14ac:dyDescent="0.25">
      <c r="A1108" s="123">
        <v>2014</v>
      </c>
      <c r="B1108" s="124">
        <v>80</v>
      </c>
      <c r="C1108" s="123" t="s">
        <v>332</v>
      </c>
      <c r="D1108" s="123" t="s">
        <v>349</v>
      </c>
      <c r="E1108" s="123">
        <v>33204</v>
      </c>
      <c r="F1108" s="123">
        <v>35</v>
      </c>
      <c r="G1108" s="123">
        <v>32211033204</v>
      </c>
      <c r="H1108" s="125" t="s">
        <v>1968</v>
      </c>
      <c r="I1108" s="123" t="s">
        <v>373</v>
      </c>
      <c r="J1108" s="123" t="s">
        <v>2829</v>
      </c>
      <c r="K1108" s="123">
        <v>213</v>
      </c>
      <c r="L1108" s="126">
        <f t="shared" si="35"/>
        <v>6.0857142857142854</v>
      </c>
      <c r="M1108" s="123" t="s">
        <v>2830</v>
      </c>
      <c r="N1108" s="123">
        <v>34</v>
      </c>
      <c r="O1108" s="123">
        <f t="shared" si="36"/>
        <v>1</v>
      </c>
      <c r="P1108" s="127" t="s">
        <v>338</v>
      </c>
    </row>
    <row r="1109" spans="1:16" s="123" customFormat="1" x14ac:dyDescent="0.25">
      <c r="A1109" s="123">
        <v>2015</v>
      </c>
      <c r="B1109" s="124">
        <v>80</v>
      </c>
      <c r="C1109" s="123" t="s">
        <v>332</v>
      </c>
      <c r="D1109" s="123" t="s">
        <v>349</v>
      </c>
      <c r="E1109" s="123">
        <v>33204</v>
      </c>
      <c r="F1109" s="123">
        <v>35</v>
      </c>
      <c r="G1109" s="123">
        <v>32211033204</v>
      </c>
      <c r="H1109" s="125" t="s">
        <v>1968</v>
      </c>
      <c r="I1109" s="123" t="s">
        <v>373</v>
      </c>
      <c r="J1109" s="123" t="s">
        <v>2831</v>
      </c>
      <c r="K1109" s="123">
        <v>208</v>
      </c>
      <c r="L1109" s="126">
        <f t="shared" si="35"/>
        <v>5.9428571428571431</v>
      </c>
      <c r="M1109" s="123" t="s">
        <v>2832</v>
      </c>
      <c r="N1109" s="123">
        <v>36</v>
      </c>
      <c r="O1109" s="123">
        <f t="shared" si="36"/>
        <v>-1</v>
      </c>
      <c r="P1109" s="127" t="s">
        <v>338</v>
      </c>
    </row>
    <row r="1110" spans="1:16" s="123" customFormat="1" x14ac:dyDescent="0.25">
      <c r="A1110" s="123">
        <v>2016</v>
      </c>
      <c r="B1110" s="124">
        <v>80</v>
      </c>
      <c r="C1110" s="123" t="s">
        <v>332</v>
      </c>
      <c r="D1110" s="123" t="s">
        <v>349</v>
      </c>
      <c r="E1110" s="123">
        <v>33204</v>
      </c>
      <c r="F1110" s="123">
        <v>35</v>
      </c>
      <c r="G1110" s="123">
        <v>32211033204</v>
      </c>
      <c r="H1110" s="125" t="s">
        <v>1968</v>
      </c>
      <c r="I1110" s="123" t="s">
        <v>373</v>
      </c>
      <c r="J1110" s="123" t="s">
        <v>2833</v>
      </c>
      <c r="K1110" s="123">
        <v>208</v>
      </c>
      <c r="L1110" s="126">
        <f t="shared" si="35"/>
        <v>5.9428571428571431</v>
      </c>
      <c r="M1110" s="123" t="s">
        <v>2834</v>
      </c>
      <c r="N1110" s="123">
        <v>36</v>
      </c>
      <c r="O1110" s="123">
        <f t="shared" si="36"/>
        <v>-1</v>
      </c>
      <c r="P1110" s="127" t="s">
        <v>338</v>
      </c>
    </row>
    <row r="1111" spans="1:16" s="123" customFormat="1" x14ac:dyDescent="0.25">
      <c r="A1111" s="123">
        <v>2014</v>
      </c>
      <c r="B1111" s="124">
        <v>80</v>
      </c>
      <c r="C1111" s="123" t="s">
        <v>185</v>
      </c>
      <c r="D1111" s="123" t="s">
        <v>333</v>
      </c>
      <c r="E1111" s="123">
        <v>22703</v>
      </c>
      <c r="F1111" s="123">
        <v>30</v>
      </c>
      <c r="G1111" s="123">
        <v>23810022703</v>
      </c>
      <c r="H1111" s="125" t="s">
        <v>1428</v>
      </c>
      <c r="I1111" s="123" t="s">
        <v>1429</v>
      </c>
      <c r="J1111" s="123" t="s">
        <v>2835</v>
      </c>
      <c r="K1111" s="123">
        <v>26</v>
      </c>
      <c r="L1111" s="126">
        <f t="shared" si="35"/>
        <v>0.8666666666666667</v>
      </c>
      <c r="M1111" s="123" t="s">
        <v>2836</v>
      </c>
      <c r="N1111" s="123">
        <v>25</v>
      </c>
      <c r="O1111" s="123">
        <f t="shared" si="36"/>
        <v>5</v>
      </c>
      <c r="P1111" s="127" t="s">
        <v>338</v>
      </c>
    </row>
    <row r="1112" spans="1:16" s="123" customFormat="1" x14ac:dyDescent="0.25">
      <c r="A1112" s="123">
        <v>2015</v>
      </c>
      <c r="B1112" s="124">
        <v>80</v>
      </c>
      <c r="C1112" s="123" t="s">
        <v>185</v>
      </c>
      <c r="D1112" s="123" t="s">
        <v>333</v>
      </c>
      <c r="E1112" s="123">
        <v>22703</v>
      </c>
      <c r="F1112" s="123">
        <v>30</v>
      </c>
      <c r="G1112" s="123">
        <v>23810022703</v>
      </c>
      <c r="H1112" s="125" t="s">
        <v>1428</v>
      </c>
      <c r="I1112" s="123" t="s">
        <v>1429</v>
      </c>
      <c r="J1112" s="123" t="s">
        <v>2837</v>
      </c>
      <c r="K1112" s="123">
        <v>17</v>
      </c>
      <c r="L1112" s="126">
        <f t="shared" si="35"/>
        <v>0.56666666666666665</v>
      </c>
      <c r="M1112" s="123" t="s">
        <v>2838</v>
      </c>
      <c r="N1112" s="123">
        <v>21</v>
      </c>
      <c r="O1112" s="123">
        <f t="shared" si="36"/>
        <v>9</v>
      </c>
      <c r="P1112" s="127" t="s">
        <v>338</v>
      </c>
    </row>
    <row r="1113" spans="1:16" s="123" customFormat="1" x14ac:dyDescent="0.25">
      <c r="A1113" s="123">
        <v>2016</v>
      </c>
      <c r="B1113" s="124">
        <v>80</v>
      </c>
      <c r="C1113" s="123" t="s">
        <v>185</v>
      </c>
      <c r="D1113" s="123" t="s">
        <v>333</v>
      </c>
      <c r="E1113" s="123">
        <v>22703</v>
      </c>
      <c r="F1113" s="123">
        <v>25</v>
      </c>
      <c r="G1113" s="123">
        <v>23810022703</v>
      </c>
      <c r="H1113" s="125" t="s">
        <v>1428</v>
      </c>
      <c r="I1113" s="123" t="s">
        <v>1429</v>
      </c>
      <c r="J1113" s="123" t="s">
        <v>2839</v>
      </c>
      <c r="K1113" s="123">
        <v>31</v>
      </c>
      <c r="L1113" s="126">
        <f t="shared" si="35"/>
        <v>1.24</v>
      </c>
      <c r="M1113" s="123" t="s">
        <v>2840</v>
      </c>
      <c r="N1113" s="123">
        <v>25</v>
      </c>
      <c r="O1113" s="123">
        <f t="shared" si="36"/>
        <v>0</v>
      </c>
      <c r="P1113" s="127" t="s">
        <v>338</v>
      </c>
    </row>
    <row r="1114" spans="1:16" s="123" customFormat="1" x14ac:dyDescent="0.25">
      <c r="A1114" s="123">
        <v>2014</v>
      </c>
      <c r="B1114" s="124">
        <v>80</v>
      </c>
      <c r="C1114" s="123" t="s">
        <v>185</v>
      </c>
      <c r="D1114" s="123" t="s">
        <v>333</v>
      </c>
      <c r="E1114" s="123">
        <v>23006</v>
      </c>
      <c r="F1114" s="123">
        <v>15</v>
      </c>
      <c r="G1114" s="123">
        <v>23810023006</v>
      </c>
      <c r="H1114" s="125" t="s">
        <v>775</v>
      </c>
      <c r="I1114" s="123" t="s">
        <v>776</v>
      </c>
      <c r="J1114" s="123" t="s">
        <v>2841</v>
      </c>
      <c r="K1114" s="123">
        <v>18</v>
      </c>
      <c r="L1114" s="126">
        <f t="shared" si="35"/>
        <v>1.2</v>
      </c>
      <c r="M1114" s="123" t="s">
        <v>2842</v>
      </c>
      <c r="N1114" s="123" t="s">
        <v>369</v>
      </c>
      <c r="O1114" s="123" t="str">
        <f t="shared" si="36"/>
        <v>-</v>
      </c>
      <c r="P1114" s="127" t="s">
        <v>338</v>
      </c>
    </row>
    <row r="1115" spans="1:16" s="123" customFormat="1" x14ac:dyDescent="0.25">
      <c r="A1115" s="123">
        <v>2015</v>
      </c>
      <c r="B1115" s="124">
        <v>80</v>
      </c>
      <c r="C1115" s="123" t="s">
        <v>185</v>
      </c>
      <c r="D1115" s="123" t="s">
        <v>333</v>
      </c>
      <c r="E1115" s="123">
        <v>23006</v>
      </c>
      <c r="F1115" s="123">
        <v>15</v>
      </c>
      <c r="G1115" s="123">
        <v>23810023006</v>
      </c>
      <c r="H1115" s="125" t="s">
        <v>775</v>
      </c>
      <c r="I1115" s="123" t="s">
        <v>776</v>
      </c>
      <c r="J1115" s="123" t="s">
        <v>2843</v>
      </c>
      <c r="K1115" s="123">
        <v>12</v>
      </c>
      <c r="L1115" s="126">
        <f t="shared" si="35"/>
        <v>0.8</v>
      </c>
      <c r="M1115" s="123" t="s">
        <v>2844</v>
      </c>
      <c r="N1115" s="123" t="s">
        <v>369</v>
      </c>
      <c r="O1115" s="123" t="str">
        <f t="shared" si="36"/>
        <v>-</v>
      </c>
      <c r="P1115" s="127" t="s">
        <v>338</v>
      </c>
    </row>
    <row r="1116" spans="1:16" s="123" customFormat="1" x14ac:dyDescent="0.25">
      <c r="A1116" s="123">
        <v>2016</v>
      </c>
      <c r="B1116" s="124">
        <v>80</v>
      </c>
      <c r="C1116" s="123" t="s">
        <v>185</v>
      </c>
      <c r="D1116" s="123" t="s">
        <v>333</v>
      </c>
      <c r="E1116" s="123">
        <v>23006</v>
      </c>
      <c r="F1116" s="123">
        <v>15</v>
      </c>
      <c r="G1116" s="123">
        <v>23810023006</v>
      </c>
      <c r="H1116" s="125" t="s">
        <v>775</v>
      </c>
      <c r="I1116" s="123" t="s">
        <v>776</v>
      </c>
      <c r="J1116" s="123" t="s">
        <v>2845</v>
      </c>
      <c r="K1116" s="123">
        <v>16</v>
      </c>
      <c r="L1116" s="126">
        <f t="shared" si="35"/>
        <v>1.0666666666666667</v>
      </c>
      <c r="M1116" s="123" t="s">
        <v>2846</v>
      </c>
      <c r="N1116" s="123">
        <v>15</v>
      </c>
      <c r="O1116" s="123">
        <f t="shared" si="36"/>
        <v>0</v>
      </c>
      <c r="P1116" s="127" t="s">
        <v>338</v>
      </c>
    </row>
    <row r="1117" spans="1:16" s="123" customFormat="1" x14ac:dyDescent="0.25">
      <c r="A1117" s="123">
        <v>2014</v>
      </c>
      <c r="B1117" s="124">
        <v>80</v>
      </c>
      <c r="C1117" s="123" t="s">
        <v>185</v>
      </c>
      <c r="D1117" s="123" t="s">
        <v>333</v>
      </c>
      <c r="E1117" s="123">
        <v>23203</v>
      </c>
      <c r="F1117" s="123">
        <v>15</v>
      </c>
      <c r="G1117" s="123">
        <v>23810023203</v>
      </c>
      <c r="H1117" s="125" t="s">
        <v>783</v>
      </c>
      <c r="I1117" s="123" t="s">
        <v>784</v>
      </c>
      <c r="J1117" s="123" t="s">
        <v>2847</v>
      </c>
      <c r="K1117" s="123">
        <v>30</v>
      </c>
      <c r="L1117" s="126">
        <f t="shared" si="35"/>
        <v>2</v>
      </c>
      <c r="M1117" s="123" t="s">
        <v>2848</v>
      </c>
      <c r="N1117" s="123">
        <v>12</v>
      </c>
      <c r="O1117" s="123">
        <f t="shared" si="36"/>
        <v>3</v>
      </c>
      <c r="P1117" s="127" t="s">
        <v>338</v>
      </c>
    </row>
    <row r="1118" spans="1:16" s="123" customFormat="1" x14ac:dyDescent="0.25">
      <c r="A1118" s="123">
        <v>2015</v>
      </c>
      <c r="B1118" s="124">
        <v>80</v>
      </c>
      <c r="C1118" s="123" t="s">
        <v>185</v>
      </c>
      <c r="D1118" s="123" t="s">
        <v>333</v>
      </c>
      <c r="E1118" s="123">
        <v>23203</v>
      </c>
      <c r="F1118" s="123">
        <v>10</v>
      </c>
      <c r="G1118" s="123">
        <v>23810023203</v>
      </c>
      <c r="H1118" s="125" t="s">
        <v>783</v>
      </c>
      <c r="I1118" s="123" t="s">
        <v>784</v>
      </c>
      <c r="J1118" s="123" t="s">
        <v>2849</v>
      </c>
      <c r="K1118" s="123">
        <v>14</v>
      </c>
      <c r="L1118" s="126">
        <f t="shared" si="35"/>
        <v>1.4</v>
      </c>
      <c r="M1118" s="123" t="s">
        <v>2850</v>
      </c>
      <c r="N1118" s="123">
        <v>12</v>
      </c>
      <c r="O1118" s="123">
        <f t="shared" si="36"/>
        <v>-2</v>
      </c>
      <c r="P1118" s="127" t="s">
        <v>338</v>
      </c>
    </row>
    <row r="1119" spans="1:16" s="123" customFormat="1" x14ac:dyDescent="0.25">
      <c r="A1119" s="123">
        <v>2016</v>
      </c>
      <c r="B1119" s="124">
        <v>80</v>
      </c>
      <c r="C1119" s="123" t="s">
        <v>185</v>
      </c>
      <c r="D1119" s="123" t="s">
        <v>333</v>
      </c>
      <c r="E1119" s="123">
        <v>23203</v>
      </c>
      <c r="F1119" s="123">
        <v>14</v>
      </c>
      <c r="G1119" s="123">
        <v>23810023203</v>
      </c>
      <c r="H1119" s="125" t="s">
        <v>783</v>
      </c>
      <c r="I1119" s="123" t="s">
        <v>784</v>
      </c>
      <c r="J1119" s="123" t="s">
        <v>2851</v>
      </c>
      <c r="K1119" s="123">
        <v>23</v>
      </c>
      <c r="L1119" s="126">
        <f t="shared" si="35"/>
        <v>1.6428571428571428</v>
      </c>
      <c r="M1119" s="123" t="s">
        <v>2852</v>
      </c>
      <c r="N1119" s="123">
        <v>14</v>
      </c>
      <c r="O1119" s="123">
        <f t="shared" si="36"/>
        <v>0</v>
      </c>
      <c r="P1119" s="127" t="s">
        <v>338</v>
      </c>
    </row>
    <row r="1120" spans="1:16" s="123" customFormat="1" x14ac:dyDescent="0.25">
      <c r="A1120" s="123">
        <v>2014</v>
      </c>
      <c r="B1120" s="124">
        <v>80</v>
      </c>
      <c r="C1120" s="123" t="s">
        <v>185</v>
      </c>
      <c r="D1120" s="123" t="s">
        <v>333</v>
      </c>
      <c r="E1120" s="123">
        <v>23208</v>
      </c>
      <c r="F1120" s="123">
        <v>15</v>
      </c>
      <c r="G1120" s="123">
        <v>23810023208</v>
      </c>
      <c r="H1120" s="125" t="s">
        <v>2853</v>
      </c>
      <c r="I1120" s="123" t="s">
        <v>2854</v>
      </c>
      <c r="J1120" s="123" t="s">
        <v>2855</v>
      </c>
      <c r="K1120" s="123">
        <v>8</v>
      </c>
      <c r="L1120" s="126">
        <f t="shared" si="35"/>
        <v>0.53333333333333333</v>
      </c>
      <c r="M1120" s="123" t="s">
        <v>2856</v>
      </c>
      <c r="N1120" s="123" t="s">
        <v>369</v>
      </c>
      <c r="O1120" s="123" t="str">
        <f t="shared" si="36"/>
        <v>-</v>
      </c>
      <c r="P1120" s="127" t="s">
        <v>338</v>
      </c>
    </row>
    <row r="1121" spans="1:16" s="123" customFormat="1" x14ac:dyDescent="0.25">
      <c r="A1121" s="123">
        <v>2015</v>
      </c>
      <c r="B1121" s="124">
        <v>80</v>
      </c>
      <c r="C1121" s="123" t="s">
        <v>185</v>
      </c>
      <c r="D1121" s="123" t="s">
        <v>333</v>
      </c>
      <c r="E1121" s="123">
        <v>23208</v>
      </c>
      <c r="F1121" s="123">
        <v>15</v>
      </c>
      <c r="G1121" s="123">
        <v>23810023208</v>
      </c>
      <c r="H1121" s="125" t="s">
        <v>2853</v>
      </c>
      <c r="I1121" s="123" t="s">
        <v>2854</v>
      </c>
      <c r="J1121" s="123" t="s">
        <v>2857</v>
      </c>
      <c r="K1121" s="123">
        <v>9</v>
      </c>
      <c r="L1121" s="126">
        <f t="shared" si="35"/>
        <v>0.6</v>
      </c>
      <c r="M1121" s="123" t="s">
        <v>2858</v>
      </c>
      <c r="N1121" s="123">
        <v>11</v>
      </c>
      <c r="O1121" s="123">
        <f t="shared" si="36"/>
        <v>4</v>
      </c>
      <c r="P1121" s="127" t="s">
        <v>338</v>
      </c>
    </row>
    <row r="1122" spans="1:16" s="123" customFormat="1" x14ac:dyDescent="0.25">
      <c r="A1122" s="123">
        <v>2016</v>
      </c>
      <c r="B1122" s="124">
        <v>80</v>
      </c>
      <c r="C1122" s="123" t="s">
        <v>185</v>
      </c>
      <c r="D1122" s="123" t="s">
        <v>333</v>
      </c>
      <c r="E1122" s="123">
        <v>23208</v>
      </c>
      <c r="F1122" s="123">
        <v>15</v>
      </c>
      <c r="G1122" s="123">
        <v>23810023208</v>
      </c>
      <c r="H1122" s="125" t="s">
        <v>2853</v>
      </c>
      <c r="I1122" s="123" t="s">
        <v>2854</v>
      </c>
      <c r="J1122" s="123" t="s">
        <v>2859</v>
      </c>
      <c r="K1122" s="123">
        <v>6</v>
      </c>
      <c r="L1122" s="126">
        <f t="shared" si="35"/>
        <v>0.4</v>
      </c>
      <c r="M1122" s="123" t="s">
        <v>2860</v>
      </c>
      <c r="N1122" s="123">
        <v>10</v>
      </c>
      <c r="O1122" s="123">
        <f t="shared" si="36"/>
        <v>5</v>
      </c>
      <c r="P1122" s="127" t="s">
        <v>338</v>
      </c>
    </row>
    <row r="1123" spans="1:16" s="123" customFormat="1" x14ac:dyDescent="0.25">
      <c r="A1123" s="123">
        <v>2014</v>
      </c>
      <c r="B1123" s="124">
        <v>80</v>
      </c>
      <c r="C1123" s="123" t="s">
        <v>185</v>
      </c>
      <c r="D1123" s="123" t="s">
        <v>333</v>
      </c>
      <c r="E1123" s="123">
        <v>23304</v>
      </c>
      <c r="F1123" s="123">
        <v>15</v>
      </c>
      <c r="G1123" s="123">
        <v>23810023304</v>
      </c>
      <c r="H1123" s="125" t="s">
        <v>791</v>
      </c>
      <c r="I1123" s="123" t="s">
        <v>792</v>
      </c>
      <c r="J1123" s="123" t="s">
        <v>2861</v>
      </c>
      <c r="K1123" s="123">
        <v>15</v>
      </c>
      <c r="L1123" s="126">
        <f t="shared" si="35"/>
        <v>1</v>
      </c>
      <c r="M1123" s="123" t="s">
        <v>2862</v>
      </c>
      <c r="N1123" s="123">
        <v>11</v>
      </c>
      <c r="O1123" s="123">
        <f t="shared" si="36"/>
        <v>4</v>
      </c>
      <c r="P1123" s="127" t="s">
        <v>338</v>
      </c>
    </row>
    <row r="1124" spans="1:16" s="123" customFormat="1" x14ac:dyDescent="0.25">
      <c r="A1124" s="123">
        <v>2015</v>
      </c>
      <c r="B1124" s="124">
        <v>80</v>
      </c>
      <c r="C1124" s="123" t="s">
        <v>185</v>
      </c>
      <c r="D1124" s="123" t="s">
        <v>333</v>
      </c>
      <c r="E1124" s="123">
        <v>23304</v>
      </c>
      <c r="F1124" s="123">
        <v>10</v>
      </c>
      <c r="G1124" s="123">
        <v>23810023304</v>
      </c>
      <c r="H1124" s="125" t="s">
        <v>791</v>
      </c>
      <c r="I1124" s="123" t="s">
        <v>792</v>
      </c>
      <c r="J1124" s="123" t="s">
        <v>2863</v>
      </c>
      <c r="K1124" s="123">
        <v>18</v>
      </c>
      <c r="L1124" s="126">
        <f t="shared" si="35"/>
        <v>1.8</v>
      </c>
      <c r="M1124" s="123" t="s">
        <v>2864</v>
      </c>
      <c r="N1124" s="123">
        <v>9</v>
      </c>
      <c r="O1124" s="123">
        <f t="shared" si="36"/>
        <v>1</v>
      </c>
      <c r="P1124" s="127" t="s">
        <v>338</v>
      </c>
    </row>
    <row r="1125" spans="1:16" s="123" customFormat="1" x14ac:dyDescent="0.25">
      <c r="A1125" s="123">
        <v>2016</v>
      </c>
      <c r="B1125" s="124">
        <v>80</v>
      </c>
      <c r="C1125" s="123" t="s">
        <v>185</v>
      </c>
      <c r="D1125" s="123" t="s">
        <v>333</v>
      </c>
      <c r="E1125" s="123">
        <v>23304</v>
      </c>
      <c r="F1125" s="123">
        <v>11</v>
      </c>
      <c r="G1125" s="123">
        <v>23810023304</v>
      </c>
      <c r="H1125" s="125" t="s">
        <v>791</v>
      </c>
      <c r="I1125" s="123" t="s">
        <v>792</v>
      </c>
      <c r="J1125" s="123" t="s">
        <v>2865</v>
      </c>
      <c r="K1125" s="123">
        <v>25</v>
      </c>
      <c r="L1125" s="126">
        <f t="shared" si="35"/>
        <v>2.2727272727272729</v>
      </c>
      <c r="M1125" s="123" t="s">
        <v>2866</v>
      </c>
      <c r="N1125" s="123">
        <v>13</v>
      </c>
      <c r="O1125" s="123">
        <f t="shared" si="36"/>
        <v>-2</v>
      </c>
      <c r="P1125" s="127" t="s">
        <v>338</v>
      </c>
    </row>
    <row r="1126" spans="1:16" s="123" customFormat="1" x14ac:dyDescent="0.25">
      <c r="A1126" s="123">
        <v>2014</v>
      </c>
      <c r="B1126" s="124">
        <v>80</v>
      </c>
      <c r="C1126" s="123" t="s">
        <v>185</v>
      </c>
      <c r="D1126" s="123" t="s">
        <v>333</v>
      </c>
      <c r="E1126" s="123">
        <v>23405</v>
      </c>
      <c r="F1126" s="123">
        <v>15</v>
      </c>
      <c r="G1126" s="123">
        <v>23810023405</v>
      </c>
      <c r="H1126" s="125" t="s">
        <v>799</v>
      </c>
      <c r="I1126" s="123" t="s">
        <v>800</v>
      </c>
      <c r="J1126" s="123" t="s">
        <v>2867</v>
      </c>
      <c r="K1126" s="123">
        <v>12</v>
      </c>
      <c r="L1126" s="126">
        <f t="shared" si="35"/>
        <v>0.8</v>
      </c>
      <c r="M1126" s="123" t="s">
        <v>2868</v>
      </c>
      <c r="N1126" s="123">
        <v>9</v>
      </c>
      <c r="O1126" s="123">
        <f t="shared" si="36"/>
        <v>6</v>
      </c>
      <c r="P1126" s="127" t="s">
        <v>338</v>
      </c>
    </row>
    <row r="1127" spans="1:16" s="123" customFormat="1" x14ac:dyDescent="0.25">
      <c r="A1127" s="123">
        <v>2015</v>
      </c>
      <c r="B1127" s="124">
        <v>80</v>
      </c>
      <c r="C1127" s="123" t="s">
        <v>185</v>
      </c>
      <c r="D1127" s="123" t="s">
        <v>333</v>
      </c>
      <c r="E1127" s="123">
        <v>23405</v>
      </c>
      <c r="F1127" s="123">
        <v>15</v>
      </c>
      <c r="G1127" s="123">
        <v>23810023405</v>
      </c>
      <c r="H1127" s="125" t="s">
        <v>799</v>
      </c>
      <c r="I1127" s="123" t="s">
        <v>800</v>
      </c>
      <c r="J1127" s="123" t="s">
        <v>2869</v>
      </c>
      <c r="K1127" s="123">
        <v>17</v>
      </c>
      <c r="L1127" s="126">
        <f t="shared" si="35"/>
        <v>1.1333333333333333</v>
      </c>
      <c r="M1127" s="123" t="s">
        <v>2870</v>
      </c>
      <c r="N1127" s="123">
        <v>14</v>
      </c>
      <c r="O1127" s="123">
        <f t="shared" si="36"/>
        <v>1</v>
      </c>
      <c r="P1127" s="127" t="s">
        <v>338</v>
      </c>
    </row>
    <row r="1128" spans="1:16" s="123" customFormat="1" x14ac:dyDescent="0.25">
      <c r="A1128" s="123">
        <v>2016</v>
      </c>
      <c r="B1128" s="124">
        <v>80</v>
      </c>
      <c r="C1128" s="123" t="s">
        <v>185</v>
      </c>
      <c r="D1128" s="123" t="s">
        <v>333</v>
      </c>
      <c r="E1128" s="123">
        <v>23405</v>
      </c>
      <c r="F1128" s="123">
        <v>15</v>
      </c>
      <c r="G1128" s="123">
        <v>23810023405</v>
      </c>
      <c r="H1128" s="125" t="s">
        <v>799</v>
      </c>
      <c r="I1128" s="123" t="s">
        <v>800</v>
      </c>
      <c r="J1128" s="123" t="s">
        <v>2871</v>
      </c>
      <c r="K1128" s="123">
        <v>18</v>
      </c>
      <c r="L1128" s="126">
        <f t="shared" si="35"/>
        <v>1.2</v>
      </c>
      <c r="M1128" s="123" t="s">
        <v>2872</v>
      </c>
      <c r="N1128" s="123">
        <v>14</v>
      </c>
      <c r="O1128" s="123">
        <f t="shared" si="36"/>
        <v>1</v>
      </c>
      <c r="P1128" s="127" t="s">
        <v>338</v>
      </c>
    </row>
    <row r="1129" spans="1:16" s="123" customFormat="1" x14ac:dyDescent="0.25">
      <c r="A1129" s="123">
        <v>2014</v>
      </c>
      <c r="B1129" s="124">
        <v>80</v>
      </c>
      <c r="C1129" s="123" t="s">
        <v>185</v>
      </c>
      <c r="D1129" s="123" t="s">
        <v>333</v>
      </c>
      <c r="E1129" s="123">
        <v>25406</v>
      </c>
      <c r="F1129" s="123">
        <v>15</v>
      </c>
      <c r="G1129" s="123">
        <v>23810025406</v>
      </c>
      <c r="H1129" s="125" t="s">
        <v>2873</v>
      </c>
      <c r="I1129" s="123" t="s">
        <v>2874</v>
      </c>
      <c r="J1129" s="123" t="s">
        <v>2875</v>
      </c>
      <c r="K1129" s="123">
        <v>2</v>
      </c>
      <c r="L1129" s="126">
        <f t="shared" ref="L1129:L1192" si="37">K1129/F1129</f>
        <v>0.13333333333333333</v>
      </c>
      <c r="M1129" s="123" t="s">
        <v>2876</v>
      </c>
      <c r="N1129" s="123">
        <v>9</v>
      </c>
      <c r="O1129" s="123">
        <f t="shared" si="36"/>
        <v>6</v>
      </c>
      <c r="P1129" s="127" t="s">
        <v>338</v>
      </c>
    </row>
    <row r="1130" spans="1:16" s="123" customFormat="1" x14ac:dyDescent="0.25">
      <c r="A1130" s="123">
        <v>2015</v>
      </c>
      <c r="B1130" s="124">
        <v>80</v>
      </c>
      <c r="C1130" s="123" t="s">
        <v>185</v>
      </c>
      <c r="D1130" s="123" t="s">
        <v>333</v>
      </c>
      <c r="E1130" s="123">
        <v>25406</v>
      </c>
      <c r="F1130" s="123">
        <v>10</v>
      </c>
      <c r="G1130" s="123">
        <v>23810025406</v>
      </c>
      <c r="H1130" s="125" t="s">
        <v>2873</v>
      </c>
      <c r="I1130" s="123" t="s">
        <v>2874</v>
      </c>
      <c r="J1130" s="123" t="s">
        <v>2877</v>
      </c>
      <c r="K1130" s="123">
        <v>8</v>
      </c>
      <c r="L1130" s="126">
        <f t="shared" si="37"/>
        <v>0.8</v>
      </c>
      <c r="M1130" s="123" t="s">
        <v>2878</v>
      </c>
      <c r="N1130" s="123">
        <v>7</v>
      </c>
      <c r="O1130" s="123">
        <f t="shared" si="36"/>
        <v>3</v>
      </c>
      <c r="P1130" s="127" t="s">
        <v>338</v>
      </c>
    </row>
    <row r="1131" spans="1:16" s="123" customFormat="1" x14ac:dyDescent="0.25">
      <c r="A1131" s="123">
        <v>2016</v>
      </c>
      <c r="B1131" s="124">
        <v>80</v>
      </c>
      <c r="C1131" s="123" t="s">
        <v>185</v>
      </c>
      <c r="D1131" s="123" t="s">
        <v>333</v>
      </c>
      <c r="E1131" s="123">
        <v>25406</v>
      </c>
      <c r="F1131" s="123">
        <v>10</v>
      </c>
      <c r="G1131" s="123">
        <v>23810025406</v>
      </c>
      <c r="H1131" s="125" t="s">
        <v>2873</v>
      </c>
      <c r="I1131" s="123" t="s">
        <v>2874</v>
      </c>
      <c r="J1131" s="123" t="s">
        <v>2879</v>
      </c>
      <c r="K1131" s="123">
        <v>8</v>
      </c>
      <c r="L1131" s="126">
        <f t="shared" si="37"/>
        <v>0.8</v>
      </c>
      <c r="M1131" s="123" t="s">
        <v>2880</v>
      </c>
      <c r="N1131" s="123">
        <v>10</v>
      </c>
      <c r="O1131" s="123">
        <f t="shared" si="36"/>
        <v>0</v>
      </c>
      <c r="P1131" s="127" t="s">
        <v>338</v>
      </c>
    </row>
    <row r="1132" spans="1:16" s="123" customFormat="1" x14ac:dyDescent="0.25">
      <c r="A1132" s="123">
        <v>2014</v>
      </c>
      <c r="B1132" s="124">
        <v>80</v>
      </c>
      <c r="C1132" s="123" t="s">
        <v>185</v>
      </c>
      <c r="D1132" s="123" t="s">
        <v>333</v>
      </c>
      <c r="E1132" s="123">
        <v>25510</v>
      </c>
      <c r="F1132" s="123">
        <v>15</v>
      </c>
      <c r="G1132" s="123">
        <v>23810025510</v>
      </c>
      <c r="H1132" s="125" t="s">
        <v>596</v>
      </c>
      <c r="I1132" s="123" t="s">
        <v>597</v>
      </c>
      <c r="J1132" s="123" t="s">
        <v>2881</v>
      </c>
      <c r="K1132" s="123">
        <v>13</v>
      </c>
      <c r="L1132" s="126">
        <f t="shared" si="37"/>
        <v>0.8666666666666667</v>
      </c>
      <c r="M1132" s="123" t="s">
        <v>2882</v>
      </c>
      <c r="N1132" s="123" t="s">
        <v>369</v>
      </c>
      <c r="O1132" s="123" t="str">
        <f t="shared" si="36"/>
        <v>-</v>
      </c>
      <c r="P1132" s="127" t="s">
        <v>338</v>
      </c>
    </row>
    <row r="1133" spans="1:16" s="123" customFormat="1" x14ac:dyDescent="0.25">
      <c r="A1133" s="123">
        <v>2015</v>
      </c>
      <c r="B1133" s="124">
        <v>80</v>
      </c>
      <c r="C1133" s="123" t="s">
        <v>185</v>
      </c>
      <c r="D1133" s="123" t="s">
        <v>333</v>
      </c>
      <c r="E1133" s="123">
        <v>25510</v>
      </c>
      <c r="F1133" s="123">
        <v>15</v>
      </c>
      <c r="G1133" s="123">
        <v>23810025510</v>
      </c>
      <c r="H1133" s="125" t="s">
        <v>596</v>
      </c>
      <c r="I1133" s="123" t="s">
        <v>597</v>
      </c>
      <c r="J1133" s="123" t="s">
        <v>2883</v>
      </c>
      <c r="K1133" s="123">
        <v>12</v>
      </c>
      <c r="L1133" s="126">
        <f t="shared" si="37"/>
        <v>0.8</v>
      </c>
      <c r="M1133" s="123" t="s">
        <v>2884</v>
      </c>
      <c r="N1133" s="123" t="s">
        <v>369</v>
      </c>
      <c r="O1133" s="123" t="str">
        <f t="shared" si="36"/>
        <v>-</v>
      </c>
      <c r="P1133" s="127" t="s">
        <v>338</v>
      </c>
    </row>
    <row r="1134" spans="1:16" s="123" customFormat="1" x14ac:dyDescent="0.25">
      <c r="A1134" s="123">
        <v>2016</v>
      </c>
      <c r="B1134" s="124">
        <v>80</v>
      </c>
      <c r="C1134" s="123" t="s">
        <v>185</v>
      </c>
      <c r="D1134" s="123" t="s">
        <v>333</v>
      </c>
      <c r="E1134" s="123">
        <v>25510</v>
      </c>
      <c r="F1134" s="123">
        <v>15</v>
      </c>
      <c r="G1134" s="123">
        <v>23810025510</v>
      </c>
      <c r="H1134" s="125" t="s">
        <v>596</v>
      </c>
      <c r="I1134" s="123" t="s">
        <v>597</v>
      </c>
      <c r="J1134" s="123" t="s">
        <v>2885</v>
      </c>
      <c r="K1134" s="123">
        <v>14</v>
      </c>
      <c r="L1134" s="126">
        <f t="shared" si="37"/>
        <v>0.93333333333333335</v>
      </c>
      <c r="M1134" s="123" t="s">
        <v>2886</v>
      </c>
      <c r="N1134" s="123">
        <v>12</v>
      </c>
      <c r="O1134" s="123">
        <f t="shared" si="36"/>
        <v>3</v>
      </c>
      <c r="P1134" s="127" t="s">
        <v>338</v>
      </c>
    </row>
    <row r="1135" spans="1:16" s="123" customFormat="1" x14ac:dyDescent="0.25">
      <c r="A1135" s="123">
        <v>2014</v>
      </c>
      <c r="B1135" s="124">
        <v>80</v>
      </c>
      <c r="C1135" s="123" t="s">
        <v>185</v>
      </c>
      <c r="D1135" s="123" t="s">
        <v>401</v>
      </c>
      <c r="E1135" s="123">
        <v>22713</v>
      </c>
      <c r="F1135" s="123">
        <v>15</v>
      </c>
      <c r="G1135" s="123">
        <v>23210022713</v>
      </c>
      <c r="H1135" s="125" t="s">
        <v>1470</v>
      </c>
      <c r="I1135" s="123" t="s">
        <v>1471</v>
      </c>
      <c r="J1135" s="123" t="s">
        <v>2887</v>
      </c>
      <c r="K1135" s="123">
        <v>20</v>
      </c>
      <c r="L1135" s="126">
        <f t="shared" si="37"/>
        <v>1.3333333333333333</v>
      </c>
      <c r="M1135" s="123" t="s">
        <v>2888</v>
      </c>
      <c r="N1135" s="123">
        <v>13</v>
      </c>
      <c r="O1135" s="123">
        <f t="shared" si="36"/>
        <v>2</v>
      </c>
      <c r="P1135" s="127" t="s">
        <v>338</v>
      </c>
    </row>
    <row r="1136" spans="1:16" s="123" customFormat="1" x14ac:dyDescent="0.25">
      <c r="A1136" s="123">
        <v>2015</v>
      </c>
      <c r="B1136" s="124">
        <v>80</v>
      </c>
      <c r="C1136" s="123" t="s">
        <v>185</v>
      </c>
      <c r="D1136" s="123" t="s">
        <v>401</v>
      </c>
      <c r="E1136" s="123">
        <v>22713</v>
      </c>
      <c r="F1136" s="123">
        <v>15</v>
      </c>
      <c r="G1136" s="123">
        <v>23210022713</v>
      </c>
      <c r="H1136" s="125" t="s">
        <v>1470</v>
      </c>
      <c r="I1136" s="123" t="s">
        <v>1471</v>
      </c>
      <c r="J1136" s="123" t="s">
        <v>2889</v>
      </c>
      <c r="K1136" s="123">
        <v>15</v>
      </c>
      <c r="L1136" s="126">
        <f t="shared" si="37"/>
        <v>1</v>
      </c>
      <c r="M1136" s="123" t="s">
        <v>2890</v>
      </c>
      <c r="N1136" s="123">
        <v>15</v>
      </c>
      <c r="O1136" s="123">
        <f t="shared" si="36"/>
        <v>0</v>
      </c>
      <c r="P1136" s="127" t="s">
        <v>338</v>
      </c>
    </row>
    <row r="1137" spans="1:16" s="123" customFormat="1" x14ac:dyDescent="0.25">
      <c r="A1137" s="123">
        <v>2016</v>
      </c>
      <c r="B1137" s="124">
        <v>80</v>
      </c>
      <c r="C1137" s="123" t="s">
        <v>185</v>
      </c>
      <c r="D1137" s="123" t="s">
        <v>401</v>
      </c>
      <c r="E1137" s="123">
        <v>22713</v>
      </c>
      <c r="F1137" s="123">
        <v>15</v>
      </c>
      <c r="G1137" s="123">
        <v>23210022713</v>
      </c>
      <c r="H1137" s="125" t="s">
        <v>1470</v>
      </c>
      <c r="I1137" s="123" t="s">
        <v>1471</v>
      </c>
      <c r="J1137" s="123" t="s">
        <v>2891</v>
      </c>
      <c r="K1137" s="123">
        <v>6</v>
      </c>
      <c r="L1137" s="126">
        <f t="shared" si="37"/>
        <v>0.4</v>
      </c>
      <c r="M1137" s="123" t="s">
        <v>2892</v>
      </c>
      <c r="N1137" s="123">
        <v>15</v>
      </c>
      <c r="O1137" s="123">
        <f t="shared" si="36"/>
        <v>0</v>
      </c>
      <c r="P1137" s="127" t="s">
        <v>338</v>
      </c>
    </row>
    <row r="1138" spans="1:16" s="123" customFormat="1" x14ac:dyDescent="0.25">
      <c r="A1138" s="123">
        <v>2014</v>
      </c>
      <c r="B1138" s="124">
        <v>80</v>
      </c>
      <c r="C1138" s="123" t="s">
        <v>185</v>
      </c>
      <c r="D1138" s="123" t="s">
        <v>401</v>
      </c>
      <c r="E1138" s="123">
        <v>23217</v>
      </c>
      <c r="F1138" s="123">
        <v>30</v>
      </c>
      <c r="G1138" s="123">
        <v>23210023217</v>
      </c>
      <c r="H1138" s="125" t="s">
        <v>829</v>
      </c>
      <c r="I1138" s="123" t="s">
        <v>830</v>
      </c>
      <c r="J1138" s="123" t="s">
        <v>2893</v>
      </c>
      <c r="K1138" s="123">
        <v>45</v>
      </c>
      <c r="L1138" s="126">
        <f t="shared" si="37"/>
        <v>1.5</v>
      </c>
      <c r="M1138" s="123" t="s">
        <v>2894</v>
      </c>
      <c r="N1138" s="123">
        <v>19</v>
      </c>
      <c r="O1138" s="123">
        <f t="shared" si="36"/>
        <v>11</v>
      </c>
      <c r="P1138" s="127" t="s">
        <v>338</v>
      </c>
    </row>
    <row r="1139" spans="1:16" s="123" customFormat="1" x14ac:dyDescent="0.25">
      <c r="A1139" s="123">
        <v>2015</v>
      </c>
      <c r="B1139" s="124">
        <v>80</v>
      </c>
      <c r="C1139" s="123" t="s">
        <v>185</v>
      </c>
      <c r="D1139" s="123" t="s">
        <v>401</v>
      </c>
      <c r="E1139" s="123">
        <v>23217</v>
      </c>
      <c r="F1139" s="123">
        <v>20</v>
      </c>
      <c r="G1139" s="123">
        <v>23210023217</v>
      </c>
      <c r="H1139" s="125" t="s">
        <v>829</v>
      </c>
      <c r="I1139" s="123" t="s">
        <v>830</v>
      </c>
      <c r="J1139" s="123" t="s">
        <v>2895</v>
      </c>
      <c r="K1139" s="123">
        <v>38</v>
      </c>
      <c r="L1139" s="126">
        <f t="shared" si="37"/>
        <v>1.9</v>
      </c>
      <c r="M1139" s="123" t="s">
        <v>2896</v>
      </c>
      <c r="N1139" s="123">
        <v>14</v>
      </c>
      <c r="O1139" s="123">
        <f t="shared" si="36"/>
        <v>6</v>
      </c>
      <c r="P1139" s="127" t="s">
        <v>338</v>
      </c>
    </row>
    <row r="1140" spans="1:16" s="123" customFormat="1" x14ac:dyDescent="0.25">
      <c r="A1140" s="123">
        <v>2016</v>
      </c>
      <c r="B1140" s="124">
        <v>80</v>
      </c>
      <c r="C1140" s="123" t="s">
        <v>185</v>
      </c>
      <c r="D1140" s="123" t="s">
        <v>401</v>
      </c>
      <c r="E1140" s="123">
        <v>23217</v>
      </c>
      <c r="F1140" s="123">
        <v>15</v>
      </c>
      <c r="G1140" s="123">
        <v>23210023217</v>
      </c>
      <c r="H1140" s="125" t="s">
        <v>829</v>
      </c>
      <c r="I1140" s="123" t="s">
        <v>830</v>
      </c>
      <c r="J1140" s="123" t="s">
        <v>2897</v>
      </c>
      <c r="K1140" s="123">
        <v>30</v>
      </c>
      <c r="L1140" s="126">
        <f t="shared" si="37"/>
        <v>2</v>
      </c>
      <c r="M1140" s="123" t="s">
        <v>2898</v>
      </c>
      <c r="N1140" s="123">
        <v>15</v>
      </c>
      <c r="O1140" s="123">
        <f t="shared" si="36"/>
        <v>0</v>
      </c>
      <c r="P1140" s="127" t="s">
        <v>338</v>
      </c>
    </row>
    <row r="1141" spans="1:16" s="123" customFormat="1" x14ac:dyDescent="0.25">
      <c r="A1141" s="123">
        <v>2014</v>
      </c>
      <c r="B1141" s="124">
        <v>80</v>
      </c>
      <c r="C1141" s="123" t="s">
        <v>185</v>
      </c>
      <c r="D1141" s="123" t="s">
        <v>401</v>
      </c>
      <c r="E1141" s="123">
        <v>23218</v>
      </c>
      <c r="F1141" s="123">
        <v>12</v>
      </c>
      <c r="G1141" s="123">
        <v>23210023218</v>
      </c>
      <c r="H1141" s="125" t="s">
        <v>1484</v>
      </c>
      <c r="I1141" s="123" t="s">
        <v>1485</v>
      </c>
      <c r="J1141" s="123" t="s">
        <v>2899</v>
      </c>
      <c r="K1141" s="123">
        <v>28</v>
      </c>
      <c r="L1141" s="126">
        <f t="shared" si="37"/>
        <v>2.3333333333333335</v>
      </c>
      <c r="M1141" s="123" t="s">
        <v>2900</v>
      </c>
      <c r="N1141" s="123">
        <v>10</v>
      </c>
      <c r="O1141" s="123">
        <f t="shared" si="36"/>
        <v>2</v>
      </c>
      <c r="P1141" s="127" t="s">
        <v>338</v>
      </c>
    </row>
    <row r="1142" spans="1:16" s="123" customFormat="1" x14ac:dyDescent="0.25">
      <c r="A1142" s="123">
        <v>2015</v>
      </c>
      <c r="B1142" s="124">
        <v>80</v>
      </c>
      <c r="C1142" s="123" t="s">
        <v>185</v>
      </c>
      <c r="D1142" s="123" t="s">
        <v>401</v>
      </c>
      <c r="E1142" s="123">
        <v>23218</v>
      </c>
      <c r="F1142" s="123">
        <v>10</v>
      </c>
      <c r="G1142" s="123">
        <v>23210023218</v>
      </c>
      <c r="H1142" s="125" t="s">
        <v>1484</v>
      </c>
      <c r="I1142" s="123" t="s">
        <v>1485</v>
      </c>
      <c r="J1142" s="123" t="s">
        <v>2901</v>
      </c>
      <c r="K1142" s="123">
        <v>23</v>
      </c>
      <c r="L1142" s="126">
        <f t="shared" si="37"/>
        <v>2.2999999999999998</v>
      </c>
      <c r="M1142" s="123" t="s">
        <v>2902</v>
      </c>
      <c r="N1142" s="123">
        <v>15</v>
      </c>
      <c r="O1142" s="123">
        <f t="shared" si="36"/>
        <v>-5</v>
      </c>
      <c r="P1142" s="127" t="s">
        <v>338</v>
      </c>
    </row>
    <row r="1143" spans="1:16" s="123" customFormat="1" x14ac:dyDescent="0.25">
      <c r="A1143" s="123">
        <v>2016</v>
      </c>
      <c r="B1143" s="124">
        <v>80</v>
      </c>
      <c r="C1143" s="123" t="s">
        <v>185</v>
      </c>
      <c r="D1143" s="123" t="s">
        <v>401</v>
      </c>
      <c r="E1143" s="123">
        <v>23218</v>
      </c>
      <c r="F1143" s="123">
        <v>15</v>
      </c>
      <c r="G1143" s="123">
        <v>23210023218</v>
      </c>
      <c r="H1143" s="125" t="s">
        <v>1484</v>
      </c>
      <c r="I1143" s="123" t="s">
        <v>1485</v>
      </c>
      <c r="J1143" s="123" t="s">
        <v>2903</v>
      </c>
      <c r="K1143" s="123">
        <v>16</v>
      </c>
      <c r="L1143" s="126">
        <f t="shared" si="37"/>
        <v>1.0666666666666667</v>
      </c>
      <c r="M1143" s="123" t="s">
        <v>2904</v>
      </c>
      <c r="N1143" s="123">
        <v>12</v>
      </c>
      <c r="O1143" s="123">
        <f t="shared" si="36"/>
        <v>3</v>
      </c>
      <c r="P1143" s="127" t="s">
        <v>338</v>
      </c>
    </row>
    <row r="1144" spans="1:16" s="123" customFormat="1" x14ac:dyDescent="0.25">
      <c r="A1144" s="123">
        <v>2014</v>
      </c>
      <c r="B1144" s="124">
        <v>80</v>
      </c>
      <c r="C1144" s="123" t="s">
        <v>185</v>
      </c>
      <c r="D1144" s="123" t="s">
        <v>401</v>
      </c>
      <c r="E1144" s="123">
        <v>23220</v>
      </c>
      <c r="F1144" s="123">
        <v>10</v>
      </c>
      <c r="G1144" s="123">
        <v>23210023220</v>
      </c>
      <c r="H1144" s="125" t="s">
        <v>2905</v>
      </c>
      <c r="I1144" s="123" t="s">
        <v>2906</v>
      </c>
      <c r="J1144" s="123" t="s">
        <v>2907</v>
      </c>
      <c r="K1144" s="123">
        <v>4</v>
      </c>
      <c r="L1144" s="126">
        <f t="shared" si="37"/>
        <v>0.4</v>
      </c>
      <c r="M1144" s="123" t="s">
        <v>2908</v>
      </c>
      <c r="N1144" s="123">
        <v>9</v>
      </c>
      <c r="O1144" s="123">
        <f t="shared" si="36"/>
        <v>1</v>
      </c>
      <c r="P1144" s="127" t="s">
        <v>338</v>
      </c>
    </row>
    <row r="1145" spans="1:16" s="123" customFormat="1" x14ac:dyDescent="0.25">
      <c r="A1145" s="123">
        <v>2015</v>
      </c>
      <c r="B1145" s="124">
        <v>80</v>
      </c>
      <c r="C1145" s="123" t="s">
        <v>185</v>
      </c>
      <c r="D1145" s="123" t="s">
        <v>401</v>
      </c>
      <c r="E1145" s="123">
        <v>23220</v>
      </c>
      <c r="F1145" s="123">
        <v>15</v>
      </c>
      <c r="G1145" s="123">
        <v>23210023220</v>
      </c>
      <c r="H1145" s="125" t="s">
        <v>2905</v>
      </c>
      <c r="I1145" s="123" t="s">
        <v>2906</v>
      </c>
      <c r="J1145" s="123" t="s">
        <v>2909</v>
      </c>
      <c r="K1145" s="123">
        <v>9</v>
      </c>
      <c r="L1145" s="126">
        <f t="shared" si="37"/>
        <v>0.6</v>
      </c>
      <c r="M1145" s="123" t="s">
        <v>2910</v>
      </c>
      <c r="N1145" s="123">
        <v>12</v>
      </c>
      <c r="O1145" s="123">
        <f t="shared" si="36"/>
        <v>3</v>
      </c>
      <c r="P1145" s="127" t="s">
        <v>338</v>
      </c>
    </row>
    <row r="1146" spans="1:16" s="123" customFormat="1" x14ac:dyDescent="0.25">
      <c r="A1146" s="123">
        <v>2016</v>
      </c>
      <c r="B1146" s="124">
        <v>80</v>
      </c>
      <c r="C1146" s="123" t="s">
        <v>185</v>
      </c>
      <c r="D1146" s="123" t="s">
        <v>401</v>
      </c>
      <c r="E1146" s="123">
        <v>23220</v>
      </c>
      <c r="F1146" s="123">
        <v>10</v>
      </c>
      <c r="G1146" s="123">
        <v>23210023220</v>
      </c>
      <c r="H1146" s="125" t="s">
        <v>2905</v>
      </c>
      <c r="I1146" s="123" t="s">
        <v>2906</v>
      </c>
      <c r="J1146" s="123" t="s">
        <v>2911</v>
      </c>
      <c r="K1146" s="123">
        <v>11</v>
      </c>
      <c r="L1146" s="126">
        <f t="shared" si="37"/>
        <v>1.1000000000000001</v>
      </c>
      <c r="M1146" s="123" t="s">
        <v>2912</v>
      </c>
      <c r="N1146" s="123">
        <v>10</v>
      </c>
      <c r="O1146" s="123">
        <f t="shared" si="36"/>
        <v>0</v>
      </c>
      <c r="P1146" s="127" t="s">
        <v>338</v>
      </c>
    </row>
    <row r="1147" spans="1:16" s="123" customFormat="1" x14ac:dyDescent="0.25">
      <c r="A1147" s="123">
        <v>2014</v>
      </c>
      <c r="B1147" s="124">
        <v>80</v>
      </c>
      <c r="C1147" s="123" t="s">
        <v>185</v>
      </c>
      <c r="D1147" s="123" t="s">
        <v>401</v>
      </c>
      <c r="E1147" s="123">
        <v>23317</v>
      </c>
      <c r="F1147" s="123">
        <v>15</v>
      </c>
      <c r="G1147" s="123">
        <v>23210023317</v>
      </c>
      <c r="H1147" s="125" t="s">
        <v>845</v>
      </c>
      <c r="I1147" s="123" t="s">
        <v>846</v>
      </c>
      <c r="J1147" s="123" t="s">
        <v>2913</v>
      </c>
      <c r="K1147" s="123">
        <v>20</v>
      </c>
      <c r="L1147" s="126">
        <f t="shared" si="37"/>
        <v>1.3333333333333333</v>
      </c>
      <c r="M1147" s="123" t="s">
        <v>2914</v>
      </c>
      <c r="N1147" s="123">
        <v>15</v>
      </c>
      <c r="O1147" s="123">
        <f t="shared" si="36"/>
        <v>0</v>
      </c>
      <c r="P1147" s="127" t="s">
        <v>338</v>
      </c>
    </row>
    <row r="1148" spans="1:16" s="123" customFormat="1" x14ac:dyDescent="0.25">
      <c r="A1148" s="123">
        <v>2015</v>
      </c>
      <c r="B1148" s="124">
        <v>80</v>
      </c>
      <c r="C1148" s="123" t="s">
        <v>185</v>
      </c>
      <c r="D1148" s="123" t="s">
        <v>401</v>
      </c>
      <c r="E1148" s="123">
        <v>23317</v>
      </c>
      <c r="F1148" s="123">
        <v>15</v>
      </c>
      <c r="G1148" s="123">
        <v>23210023317</v>
      </c>
      <c r="H1148" s="125" t="s">
        <v>845</v>
      </c>
      <c r="I1148" s="123" t="s">
        <v>846</v>
      </c>
      <c r="J1148" s="123" t="s">
        <v>2915</v>
      </c>
      <c r="K1148" s="123">
        <v>24</v>
      </c>
      <c r="L1148" s="126">
        <f t="shared" si="37"/>
        <v>1.6</v>
      </c>
      <c r="M1148" s="123" t="s">
        <v>2916</v>
      </c>
      <c r="N1148" s="123">
        <v>14</v>
      </c>
      <c r="O1148" s="123">
        <f t="shared" si="36"/>
        <v>1</v>
      </c>
      <c r="P1148" s="127" t="s">
        <v>338</v>
      </c>
    </row>
    <row r="1149" spans="1:16" s="123" customFormat="1" x14ac:dyDescent="0.25">
      <c r="A1149" s="123">
        <v>2016</v>
      </c>
      <c r="B1149" s="124">
        <v>80</v>
      </c>
      <c r="C1149" s="123" t="s">
        <v>185</v>
      </c>
      <c r="D1149" s="123" t="s">
        <v>401</v>
      </c>
      <c r="E1149" s="123">
        <v>23317</v>
      </c>
      <c r="F1149" s="123">
        <v>15</v>
      </c>
      <c r="G1149" s="123">
        <v>23210023317</v>
      </c>
      <c r="H1149" s="125" t="s">
        <v>845</v>
      </c>
      <c r="I1149" s="123" t="s">
        <v>846</v>
      </c>
      <c r="J1149" s="123" t="s">
        <v>2917</v>
      </c>
      <c r="K1149" s="123">
        <v>19</v>
      </c>
      <c r="L1149" s="126">
        <f t="shared" si="37"/>
        <v>1.2666666666666666</v>
      </c>
      <c r="M1149" s="123" t="s">
        <v>2918</v>
      </c>
      <c r="N1149" s="123">
        <v>13</v>
      </c>
      <c r="O1149" s="123">
        <f t="shared" si="36"/>
        <v>2</v>
      </c>
      <c r="P1149" s="127" t="s">
        <v>338</v>
      </c>
    </row>
    <row r="1150" spans="1:16" s="123" customFormat="1" x14ac:dyDescent="0.25">
      <c r="A1150" s="123">
        <v>2014</v>
      </c>
      <c r="B1150" s="124">
        <v>80</v>
      </c>
      <c r="C1150" s="123" t="s">
        <v>185</v>
      </c>
      <c r="D1150" s="123" t="s">
        <v>401</v>
      </c>
      <c r="E1150" s="123">
        <v>23319</v>
      </c>
      <c r="F1150" s="123">
        <v>30</v>
      </c>
      <c r="G1150" s="123">
        <v>23210023319</v>
      </c>
      <c r="H1150" s="125" t="s">
        <v>853</v>
      </c>
      <c r="I1150" s="123" t="s">
        <v>854</v>
      </c>
      <c r="J1150" s="123" t="s">
        <v>2919</v>
      </c>
      <c r="K1150" s="123">
        <v>49</v>
      </c>
      <c r="L1150" s="126">
        <f t="shared" si="37"/>
        <v>1.6333333333333333</v>
      </c>
      <c r="M1150" s="123" t="s">
        <v>2920</v>
      </c>
      <c r="N1150" s="123">
        <v>26</v>
      </c>
      <c r="O1150" s="123">
        <f t="shared" si="36"/>
        <v>4</v>
      </c>
      <c r="P1150" s="127" t="s">
        <v>338</v>
      </c>
    </row>
    <row r="1151" spans="1:16" s="123" customFormat="1" x14ac:dyDescent="0.25">
      <c r="A1151" s="123">
        <v>2015</v>
      </c>
      <c r="B1151" s="124">
        <v>80</v>
      </c>
      <c r="C1151" s="123" t="s">
        <v>185</v>
      </c>
      <c r="D1151" s="123" t="s">
        <v>401</v>
      </c>
      <c r="E1151" s="123">
        <v>23319</v>
      </c>
      <c r="F1151" s="123">
        <v>30</v>
      </c>
      <c r="G1151" s="123">
        <v>23210023319</v>
      </c>
      <c r="H1151" s="125" t="s">
        <v>853</v>
      </c>
      <c r="I1151" s="123" t="s">
        <v>854</v>
      </c>
      <c r="J1151" s="123" t="s">
        <v>2921</v>
      </c>
      <c r="K1151" s="123">
        <v>26</v>
      </c>
      <c r="L1151" s="126">
        <f t="shared" si="37"/>
        <v>0.8666666666666667</v>
      </c>
      <c r="M1151" s="123" t="s">
        <v>2922</v>
      </c>
      <c r="N1151" s="123">
        <v>29</v>
      </c>
      <c r="O1151" s="123">
        <f t="shared" si="36"/>
        <v>1</v>
      </c>
      <c r="P1151" s="127" t="s">
        <v>338</v>
      </c>
    </row>
    <row r="1152" spans="1:16" s="123" customFormat="1" x14ac:dyDescent="0.25">
      <c r="A1152" s="123">
        <v>2016</v>
      </c>
      <c r="B1152" s="124">
        <v>80</v>
      </c>
      <c r="C1152" s="123" t="s">
        <v>185</v>
      </c>
      <c r="D1152" s="123" t="s">
        <v>401</v>
      </c>
      <c r="E1152" s="123">
        <v>23319</v>
      </c>
      <c r="F1152" s="123">
        <v>30</v>
      </c>
      <c r="G1152" s="123">
        <v>23210023319</v>
      </c>
      <c r="H1152" s="125" t="s">
        <v>853</v>
      </c>
      <c r="I1152" s="123" t="s">
        <v>854</v>
      </c>
      <c r="J1152" s="123" t="s">
        <v>2923</v>
      </c>
      <c r="K1152" s="123">
        <v>42</v>
      </c>
      <c r="L1152" s="126">
        <f t="shared" si="37"/>
        <v>1.4</v>
      </c>
      <c r="M1152" s="123" t="s">
        <v>2924</v>
      </c>
      <c r="N1152" s="123">
        <v>25</v>
      </c>
      <c r="O1152" s="123">
        <f t="shared" si="36"/>
        <v>5</v>
      </c>
      <c r="P1152" s="127" t="s">
        <v>338</v>
      </c>
    </row>
    <row r="1153" spans="1:16" s="123" customFormat="1" x14ac:dyDescent="0.25">
      <c r="A1153" s="123">
        <v>2014</v>
      </c>
      <c r="B1153" s="124">
        <v>80</v>
      </c>
      <c r="C1153" s="123" t="s">
        <v>185</v>
      </c>
      <c r="D1153" s="123" t="s">
        <v>401</v>
      </c>
      <c r="E1153" s="123">
        <v>23441</v>
      </c>
      <c r="F1153" s="123">
        <v>15</v>
      </c>
      <c r="G1153" s="123">
        <v>23210023441</v>
      </c>
      <c r="H1153" s="125" t="s">
        <v>1314</v>
      </c>
      <c r="I1153" s="123" t="s">
        <v>1315</v>
      </c>
      <c r="J1153" s="123" t="s">
        <v>2925</v>
      </c>
      <c r="K1153" s="123">
        <v>15</v>
      </c>
      <c r="L1153" s="126">
        <f t="shared" si="37"/>
        <v>1</v>
      </c>
      <c r="M1153" s="123" t="s">
        <v>2926</v>
      </c>
      <c r="N1153" s="123">
        <v>12</v>
      </c>
      <c r="O1153" s="123">
        <f t="shared" si="36"/>
        <v>3</v>
      </c>
      <c r="P1153" s="127" t="s">
        <v>338</v>
      </c>
    </row>
    <row r="1154" spans="1:16" s="123" customFormat="1" x14ac:dyDescent="0.25">
      <c r="A1154" s="123">
        <v>2015</v>
      </c>
      <c r="B1154" s="124">
        <v>80</v>
      </c>
      <c r="C1154" s="123" t="s">
        <v>185</v>
      </c>
      <c r="D1154" s="123" t="s">
        <v>401</v>
      </c>
      <c r="E1154" s="123">
        <v>23441</v>
      </c>
      <c r="F1154" s="123">
        <v>15</v>
      </c>
      <c r="G1154" s="123">
        <v>23210023441</v>
      </c>
      <c r="H1154" s="125" t="s">
        <v>1314</v>
      </c>
      <c r="I1154" s="123" t="s">
        <v>1315</v>
      </c>
      <c r="J1154" s="123" t="s">
        <v>2927</v>
      </c>
      <c r="K1154" s="123">
        <v>7</v>
      </c>
      <c r="L1154" s="126">
        <f t="shared" si="37"/>
        <v>0.46666666666666667</v>
      </c>
      <c r="M1154" s="123" t="s">
        <v>2928</v>
      </c>
      <c r="N1154" s="123">
        <v>8</v>
      </c>
      <c r="O1154" s="123">
        <f t="shared" si="36"/>
        <v>7</v>
      </c>
      <c r="P1154" s="127" t="s">
        <v>338</v>
      </c>
    </row>
    <row r="1155" spans="1:16" s="123" customFormat="1" x14ac:dyDescent="0.25">
      <c r="A1155" s="123">
        <v>2016</v>
      </c>
      <c r="B1155" s="124">
        <v>80</v>
      </c>
      <c r="C1155" s="123" t="s">
        <v>185</v>
      </c>
      <c r="D1155" s="123" t="s">
        <v>401</v>
      </c>
      <c r="E1155" s="123">
        <v>23441</v>
      </c>
      <c r="F1155" s="123">
        <v>9</v>
      </c>
      <c r="G1155" s="123">
        <v>23210023441</v>
      </c>
      <c r="H1155" s="125" t="s">
        <v>1314</v>
      </c>
      <c r="I1155" s="123" t="s">
        <v>1315</v>
      </c>
      <c r="J1155" s="123" t="s">
        <v>2929</v>
      </c>
      <c r="K1155" s="123">
        <v>11</v>
      </c>
      <c r="L1155" s="126">
        <f t="shared" si="37"/>
        <v>1.2222222222222223</v>
      </c>
      <c r="M1155" s="123" t="s">
        <v>2930</v>
      </c>
      <c r="N1155" s="123">
        <v>13</v>
      </c>
      <c r="O1155" s="123">
        <f t="shared" ref="O1155:O1218" si="38">IFERROR(F1155-N1155,"-")</f>
        <v>-4</v>
      </c>
      <c r="P1155" s="127" t="s">
        <v>338</v>
      </c>
    </row>
    <row r="1156" spans="1:16" s="123" customFormat="1" x14ac:dyDescent="0.25">
      <c r="A1156" s="123">
        <v>2014</v>
      </c>
      <c r="B1156" s="124">
        <v>80</v>
      </c>
      <c r="C1156" s="123" t="s">
        <v>185</v>
      </c>
      <c r="D1156" s="123" t="s">
        <v>401</v>
      </c>
      <c r="E1156" s="123">
        <v>23442</v>
      </c>
      <c r="F1156" s="123">
        <v>15</v>
      </c>
      <c r="G1156" s="123">
        <v>23210023442</v>
      </c>
      <c r="H1156" s="125" t="s">
        <v>861</v>
      </c>
      <c r="I1156" s="123" t="s">
        <v>862</v>
      </c>
      <c r="J1156" s="123" t="s">
        <v>2931</v>
      </c>
      <c r="K1156" s="123">
        <v>7</v>
      </c>
      <c r="L1156" s="126">
        <f t="shared" si="37"/>
        <v>0.46666666666666667</v>
      </c>
      <c r="M1156" s="123" t="s">
        <v>2932</v>
      </c>
      <c r="N1156" s="123">
        <v>11</v>
      </c>
      <c r="O1156" s="123">
        <f t="shared" si="38"/>
        <v>4</v>
      </c>
      <c r="P1156" s="127" t="s">
        <v>338</v>
      </c>
    </row>
    <row r="1157" spans="1:16" s="123" customFormat="1" x14ac:dyDescent="0.25">
      <c r="A1157" s="123">
        <v>2015</v>
      </c>
      <c r="B1157" s="124">
        <v>80</v>
      </c>
      <c r="C1157" s="123" t="s">
        <v>185</v>
      </c>
      <c r="D1157" s="123" t="s">
        <v>401</v>
      </c>
      <c r="E1157" s="123">
        <v>23442</v>
      </c>
      <c r="F1157" s="123">
        <v>15</v>
      </c>
      <c r="G1157" s="123">
        <v>23210023442</v>
      </c>
      <c r="H1157" s="125" t="s">
        <v>861</v>
      </c>
      <c r="I1157" s="123" t="s">
        <v>862</v>
      </c>
      <c r="J1157" s="123" t="s">
        <v>2933</v>
      </c>
      <c r="K1157" s="123">
        <v>7</v>
      </c>
      <c r="L1157" s="126">
        <f t="shared" si="37"/>
        <v>0.46666666666666667</v>
      </c>
      <c r="M1157" s="123" t="s">
        <v>2934</v>
      </c>
      <c r="N1157" s="123">
        <v>13</v>
      </c>
      <c r="O1157" s="123">
        <f t="shared" si="38"/>
        <v>2</v>
      </c>
      <c r="P1157" s="127" t="s">
        <v>338</v>
      </c>
    </row>
    <row r="1158" spans="1:16" s="123" customFormat="1" x14ac:dyDescent="0.25">
      <c r="A1158" s="123">
        <v>2016</v>
      </c>
      <c r="B1158" s="124">
        <v>80</v>
      </c>
      <c r="C1158" s="123" t="s">
        <v>185</v>
      </c>
      <c r="D1158" s="123" t="s">
        <v>401</v>
      </c>
      <c r="E1158" s="123">
        <v>23442</v>
      </c>
      <c r="F1158" s="123">
        <v>14</v>
      </c>
      <c r="G1158" s="123">
        <v>23210023442</v>
      </c>
      <c r="H1158" s="125" t="s">
        <v>861</v>
      </c>
      <c r="I1158" s="123" t="s">
        <v>862</v>
      </c>
      <c r="J1158" s="123" t="s">
        <v>2935</v>
      </c>
      <c r="K1158" s="123">
        <v>8</v>
      </c>
      <c r="L1158" s="126">
        <f t="shared" si="37"/>
        <v>0.5714285714285714</v>
      </c>
      <c r="M1158" s="123" t="s">
        <v>2936</v>
      </c>
      <c r="N1158" s="123">
        <v>10</v>
      </c>
      <c r="O1158" s="123">
        <f t="shared" si="38"/>
        <v>4</v>
      </c>
      <c r="P1158" s="127" t="s">
        <v>338</v>
      </c>
    </row>
    <row r="1159" spans="1:16" s="123" customFormat="1" x14ac:dyDescent="0.25">
      <c r="A1159" s="123">
        <v>2014</v>
      </c>
      <c r="B1159" s="124">
        <v>80</v>
      </c>
      <c r="C1159" s="123" t="s">
        <v>185</v>
      </c>
      <c r="D1159" s="123" t="s">
        <v>401</v>
      </c>
      <c r="E1159" s="123">
        <v>25431</v>
      </c>
      <c r="F1159" s="123">
        <v>8</v>
      </c>
      <c r="G1159" s="123">
        <v>23210025431</v>
      </c>
      <c r="H1159" s="125" t="s">
        <v>1209</v>
      </c>
      <c r="I1159" s="123" t="s">
        <v>1210</v>
      </c>
      <c r="J1159" s="123" t="s">
        <v>2937</v>
      </c>
      <c r="K1159" s="123">
        <v>8</v>
      </c>
      <c r="L1159" s="126">
        <f t="shared" si="37"/>
        <v>1</v>
      </c>
      <c r="M1159" s="123" t="s">
        <v>2938</v>
      </c>
      <c r="N1159" s="123">
        <v>9</v>
      </c>
      <c r="O1159" s="123">
        <f t="shared" si="38"/>
        <v>-1</v>
      </c>
      <c r="P1159" s="127" t="s">
        <v>338</v>
      </c>
    </row>
    <row r="1160" spans="1:16" s="123" customFormat="1" x14ac:dyDescent="0.25">
      <c r="A1160" s="123">
        <v>2015</v>
      </c>
      <c r="B1160" s="124">
        <v>80</v>
      </c>
      <c r="C1160" s="123" t="s">
        <v>185</v>
      </c>
      <c r="D1160" s="123" t="s">
        <v>401</v>
      </c>
      <c r="E1160" s="123">
        <v>25431</v>
      </c>
      <c r="F1160" s="123">
        <v>15</v>
      </c>
      <c r="G1160" s="123">
        <v>23210025431</v>
      </c>
      <c r="H1160" s="125" t="s">
        <v>1209</v>
      </c>
      <c r="I1160" s="123" t="s">
        <v>1210</v>
      </c>
      <c r="J1160" s="123" t="s">
        <v>2939</v>
      </c>
      <c r="K1160" s="123">
        <v>9</v>
      </c>
      <c r="L1160" s="126">
        <f t="shared" si="37"/>
        <v>0.6</v>
      </c>
      <c r="M1160" s="123" t="s">
        <v>2940</v>
      </c>
      <c r="N1160" s="123">
        <v>14</v>
      </c>
      <c r="O1160" s="123">
        <f t="shared" si="38"/>
        <v>1</v>
      </c>
      <c r="P1160" s="127" t="s">
        <v>338</v>
      </c>
    </row>
    <row r="1161" spans="1:16" s="123" customFormat="1" x14ac:dyDescent="0.25">
      <c r="A1161" s="123">
        <v>2016</v>
      </c>
      <c r="B1161" s="124">
        <v>80</v>
      </c>
      <c r="C1161" s="123" t="s">
        <v>185</v>
      </c>
      <c r="D1161" s="123" t="s">
        <v>401</v>
      </c>
      <c r="E1161" s="123">
        <v>25431</v>
      </c>
      <c r="F1161" s="123">
        <v>13</v>
      </c>
      <c r="G1161" s="123">
        <v>23210025431</v>
      </c>
      <c r="H1161" s="125" t="s">
        <v>1209</v>
      </c>
      <c r="I1161" s="123" t="s">
        <v>1210</v>
      </c>
      <c r="J1161" s="123" t="s">
        <v>2941</v>
      </c>
      <c r="K1161" s="123">
        <v>16</v>
      </c>
      <c r="L1161" s="126">
        <f t="shared" si="37"/>
        <v>1.2307692307692308</v>
      </c>
      <c r="M1161" s="123" t="s">
        <v>2942</v>
      </c>
      <c r="N1161" s="123">
        <v>9</v>
      </c>
      <c r="O1161" s="123">
        <f t="shared" si="38"/>
        <v>4</v>
      </c>
      <c r="P1161" s="127" t="s">
        <v>338</v>
      </c>
    </row>
    <row r="1162" spans="1:16" s="123" customFormat="1" x14ac:dyDescent="0.25">
      <c r="A1162" s="123">
        <v>2014</v>
      </c>
      <c r="B1162" s="124">
        <v>80</v>
      </c>
      <c r="C1162" s="123" t="s">
        <v>185</v>
      </c>
      <c r="D1162" s="123" t="s">
        <v>401</v>
      </c>
      <c r="E1162" s="123">
        <v>33610</v>
      </c>
      <c r="F1162" s="123">
        <v>45</v>
      </c>
      <c r="G1162" s="123">
        <v>23210033610</v>
      </c>
      <c r="H1162" s="125" t="s">
        <v>466</v>
      </c>
      <c r="I1162" s="123" t="s">
        <v>467</v>
      </c>
      <c r="J1162" s="123" t="s">
        <v>2943</v>
      </c>
      <c r="K1162" s="123">
        <v>99</v>
      </c>
      <c r="L1162" s="126">
        <f t="shared" si="37"/>
        <v>2.2000000000000002</v>
      </c>
      <c r="M1162" s="123" t="s">
        <v>2944</v>
      </c>
      <c r="N1162" s="123">
        <v>43</v>
      </c>
      <c r="O1162" s="123">
        <f t="shared" si="38"/>
        <v>2</v>
      </c>
      <c r="P1162" s="127" t="s">
        <v>338</v>
      </c>
    </row>
    <row r="1163" spans="1:16" s="123" customFormat="1" x14ac:dyDescent="0.25">
      <c r="A1163" s="123">
        <v>2015</v>
      </c>
      <c r="B1163" s="124">
        <v>80</v>
      </c>
      <c r="C1163" s="123" t="s">
        <v>185</v>
      </c>
      <c r="D1163" s="123" t="s">
        <v>401</v>
      </c>
      <c r="E1163" s="123">
        <v>33610</v>
      </c>
      <c r="F1163" s="123">
        <v>45</v>
      </c>
      <c r="G1163" s="123">
        <v>23210033610</v>
      </c>
      <c r="H1163" s="125" t="s">
        <v>466</v>
      </c>
      <c r="I1163" s="123" t="s">
        <v>467</v>
      </c>
      <c r="J1163" s="123" t="s">
        <v>2945</v>
      </c>
      <c r="K1163" s="123">
        <v>96</v>
      </c>
      <c r="L1163" s="126">
        <f t="shared" si="37"/>
        <v>2.1333333333333333</v>
      </c>
      <c r="M1163" s="123" t="s">
        <v>2946</v>
      </c>
      <c r="N1163" s="123">
        <v>44</v>
      </c>
      <c r="O1163" s="123">
        <f t="shared" si="38"/>
        <v>1</v>
      </c>
      <c r="P1163" s="127" t="s">
        <v>338</v>
      </c>
    </row>
    <row r="1164" spans="1:16" s="123" customFormat="1" x14ac:dyDescent="0.25">
      <c r="A1164" s="123">
        <v>2016</v>
      </c>
      <c r="B1164" s="124">
        <v>80</v>
      </c>
      <c r="C1164" s="123" t="s">
        <v>185</v>
      </c>
      <c r="D1164" s="123" t="s">
        <v>401</v>
      </c>
      <c r="E1164" s="123">
        <v>33610</v>
      </c>
      <c r="F1164" s="123">
        <v>44</v>
      </c>
      <c r="G1164" s="123">
        <v>23210033610</v>
      </c>
      <c r="H1164" s="125" t="s">
        <v>466</v>
      </c>
      <c r="I1164" s="123" t="s">
        <v>467</v>
      </c>
      <c r="J1164" s="123" t="s">
        <v>2947</v>
      </c>
      <c r="K1164" s="123">
        <v>89</v>
      </c>
      <c r="L1164" s="126">
        <f t="shared" si="37"/>
        <v>2.0227272727272729</v>
      </c>
      <c r="M1164" s="123" t="s">
        <v>2948</v>
      </c>
      <c r="N1164" s="123">
        <v>40</v>
      </c>
      <c r="O1164" s="123">
        <f t="shared" si="38"/>
        <v>4</v>
      </c>
      <c r="P1164" s="127" t="s">
        <v>338</v>
      </c>
    </row>
    <row r="1165" spans="1:16" s="123" customFormat="1" x14ac:dyDescent="0.25">
      <c r="A1165" s="123">
        <v>2014</v>
      </c>
      <c r="B1165" s="124">
        <v>80</v>
      </c>
      <c r="C1165" s="123" t="s">
        <v>2949</v>
      </c>
      <c r="D1165" s="123" t="s">
        <v>349</v>
      </c>
      <c r="E1165" s="123">
        <v>31102</v>
      </c>
      <c r="F1165" s="123">
        <v>35</v>
      </c>
      <c r="G1165" s="123">
        <v>32211031102</v>
      </c>
      <c r="H1165" s="125" t="s">
        <v>2950</v>
      </c>
      <c r="I1165" s="123" t="s">
        <v>2951</v>
      </c>
      <c r="J1165" s="123" t="s">
        <v>2952</v>
      </c>
      <c r="K1165" s="123">
        <v>32</v>
      </c>
      <c r="L1165" s="126">
        <f t="shared" si="37"/>
        <v>0.91428571428571426</v>
      </c>
      <c r="M1165" s="123" t="s">
        <v>2953</v>
      </c>
      <c r="N1165" s="123">
        <v>24</v>
      </c>
      <c r="O1165" s="123">
        <f t="shared" si="38"/>
        <v>11</v>
      </c>
      <c r="P1165" s="127" t="s">
        <v>338</v>
      </c>
    </row>
    <row r="1166" spans="1:16" s="123" customFormat="1" x14ac:dyDescent="0.25">
      <c r="A1166" s="123">
        <v>2015</v>
      </c>
      <c r="B1166" s="124">
        <v>80</v>
      </c>
      <c r="C1166" s="123" t="s">
        <v>2949</v>
      </c>
      <c r="D1166" s="123" t="s">
        <v>349</v>
      </c>
      <c r="E1166" s="123">
        <v>31102</v>
      </c>
      <c r="F1166" s="123">
        <v>35</v>
      </c>
      <c r="G1166" s="123">
        <v>32211031102</v>
      </c>
      <c r="H1166" s="125" t="s">
        <v>2950</v>
      </c>
      <c r="I1166" s="123" t="s">
        <v>2951</v>
      </c>
      <c r="J1166" s="123" t="s">
        <v>2954</v>
      </c>
      <c r="K1166" s="123">
        <v>49</v>
      </c>
      <c r="L1166" s="126">
        <f t="shared" si="37"/>
        <v>1.4</v>
      </c>
      <c r="M1166" s="123" t="s">
        <v>2955</v>
      </c>
      <c r="N1166" s="123">
        <v>28</v>
      </c>
      <c r="O1166" s="123">
        <f t="shared" si="38"/>
        <v>7</v>
      </c>
      <c r="P1166" s="127" t="s">
        <v>338</v>
      </c>
    </row>
    <row r="1167" spans="1:16" s="123" customFormat="1" x14ac:dyDescent="0.25">
      <c r="A1167" s="123">
        <v>2016</v>
      </c>
      <c r="B1167" s="124">
        <v>80</v>
      </c>
      <c r="C1167" s="123" t="s">
        <v>2949</v>
      </c>
      <c r="D1167" s="123" t="s">
        <v>349</v>
      </c>
      <c r="E1167" s="123">
        <v>31102</v>
      </c>
      <c r="F1167" s="123">
        <v>35</v>
      </c>
      <c r="G1167" s="123">
        <v>32211031102</v>
      </c>
      <c r="H1167" s="125" t="s">
        <v>2950</v>
      </c>
      <c r="I1167" s="123" t="s">
        <v>2951</v>
      </c>
      <c r="J1167" s="123" t="s">
        <v>2956</v>
      </c>
      <c r="K1167" s="123">
        <v>38</v>
      </c>
      <c r="L1167" s="126">
        <f t="shared" si="37"/>
        <v>1.0857142857142856</v>
      </c>
      <c r="M1167" s="123" t="s">
        <v>2957</v>
      </c>
      <c r="N1167" s="123">
        <v>28</v>
      </c>
      <c r="O1167" s="123">
        <f t="shared" si="38"/>
        <v>7</v>
      </c>
      <c r="P1167" s="127" t="s">
        <v>338</v>
      </c>
    </row>
    <row r="1168" spans="1:16" s="123" customFormat="1" x14ac:dyDescent="0.25">
      <c r="A1168" s="123">
        <v>2014</v>
      </c>
      <c r="B1168" s="124">
        <v>80</v>
      </c>
      <c r="C1168" s="123" t="s">
        <v>186</v>
      </c>
      <c r="D1168" s="123" t="s">
        <v>333</v>
      </c>
      <c r="E1168" s="123">
        <v>25006</v>
      </c>
      <c r="F1168" s="123">
        <v>15</v>
      </c>
      <c r="G1168" s="123">
        <v>23810025006</v>
      </c>
      <c r="H1168" s="125" t="s">
        <v>2958</v>
      </c>
      <c r="I1168" s="123" t="s">
        <v>2959</v>
      </c>
      <c r="J1168" s="123" t="s">
        <v>2960</v>
      </c>
      <c r="K1168" s="123">
        <v>12</v>
      </c>
      <c r="L1168" s="126">
        <f t="shared" si="37"/>
        <v>0.8</v>
      </c>
      <c r="M1168" s="123" t="s">
        <v>2961</v>
      </c>
      <c r="N1168" s="123">
        <v>12</v>
      </c>
      <c r="O1168" s="123">
        <f t="shared" si="38"/>
        <v>3</v>
      </c>
      <c r="P1168" s="127" t="s">
        <v>338</v>
      </c>
    </row>
    <row r="1169" spans="1:16" s="123" customFormat="1" x14ac:dyDescent="0.25">
      <c r="A1169" s="123">
        <v>2015</v>
      </c>
      <c r="B1169" s="124">
        <v>80</v>
      </c>
      <c r="C1169" s="123" t="s">
        <v>186</v>
      </c>
      <c r="D1169" s="123" t="s">
        <v>333</v>
      </c>
      <c r="E1169" s="123">
        <v>25006</v>
      </c>
      <c r="F1169" s="123">
        <v>15</v>
      </c>
      <c r="G1169" s="123">
        <v>23810025006</v>
      </c>
      <c r="H1169" s="125" t="s">
        <v>2958</v>
      </c>
      <c r="I1169" s="123" t="s">
        <v>2959</v>
      </c>
      <c r="J1169" s="123" t="s">
        <v>2962</v>
      </c>
      <c r="K1169" s="123">
        <v>7</v>
      </c>
      <c r="L1169" s="126">
        <f t="shared" si="37"/>
        <v>0.46666666666666667</v>
      </c>
      <c r="M1169" s="123" t="s">
        <v>2963</v>
      </c>
      <c r="N1169" s="123">
        <v>11</v>
      </c>
      <c r="O1169" s="123">
        <f t="shared" si="38"/>
        <v>4</v>
      </c>
      <c r="P1169" s="127" t="s">
        <v>338</v>
      </c>
    </row>
    <row r="1170" spans="1:16" s="123" customFormat="1" x14ac:dyDescent="0.25">
      <c r="A1170" s="123">
        <v>2016</v>
      </c>
      <c r="B1170" s="124">
        <v>80</v>
      </c>
      <c r="C1170" s="123" t="s">
        <v>186</v>
      </c>
      <c r="D1170" s="123" t="s">
        <v>333</v>
      </c>
      <c r="E1170" s="123">
        <v>25006</v>
      </c>
      <c r="F1170" s="123">
        <v>15</v>
      </c>
      <c r="G1170" s="123">
        <v>23810025006</v>
      </c>
      <c r="H1170" s="125" t="s">
        <v>2958</v>
      </c>
      <c r="I1170" s="123" t="s">
        <v>2959</v>
      </c>
      <c r="J1170" s="123" t="s">
        <v>2964</v>
      </c>
      <c r="K1170" s="123">
        <v>18</v>
      </c>
      <c r="L1170" s="126">
        <f t="shared" si="37"/>
        <v>1.2</v>
      </c>
      <c r="M1170" s="123" t="s">
        <v>2965</v>
      </c>
      <c r="N1170" s="123">
        <v>14</v>
      </c>
      <c r="O1170" s="123">
        <f t="shared" si="38"/>
        <v>1</v>
      </c>
      <c r="P1170" s="127" t="s">
        <v>338</v>
      </c>
    </row>
    <row r="1171" spans="1:16" s="123" customFormat="1" x14ac:dyDescent="0.25">
      <c r="A1171" s="123">
        <v>2014</v>
      </c>
      <c r="B1171" s="124">
        <v>80</v>
      </c>
      <c r="C1171" s="123" t="s">
        <v>186</v>
      </c>
      <c r="D1171" s="123" t="s">
        <v>333</v>
      </c>
      <c r="E1171" s="123">
        <v>25007</v>
      </c>
      <c r="F1171" s="123">
        <v>15</v>
      </c>
      <c r="G1171" s="123">
        <v>23810025007</v>
      </c>
      <c r="H1171" s="125" t="s">
        <v>580</v>
      </c>
      <c r="I1171" s="123" t="s">
        <v>581</v>
      </c>
      <c r="J1171" s="123" t="s">
        <v>2966</v>
      </c>
      <c r="K1171" s="123">
        <v>20</v>
      </c>
      <c r="L1171" s="126">
        <f t="shared" si="37"/>
        <v>1.3333333333333333</v>
      </c>
      <c r="M1171" s="123" t="s">
        <v>2967</v>
      </c>
      <c r="N1171" s="123">
        <v>14</v>
      </c>
      <c r="O1171" s="123">
        <f t="shared" si="38"/>
        <v>1</v>
      </c>
      <c r="P1171" s="127" t="s">
        <v>338</v>
      </c>
    </row>
    <row r="1172" spans="1:16" s="123" customFormat="1" x14ac:dyDescent="0.25">
      <c r="A1172" s="123">
        <v>2015</v>
      </c>
      <c r="B1172" s="124">
        <v>80</v>
      </c>
      <c r="C1172" s="123" t="s">
        <v>186</v>
      </c>
      <c r="D1172" s="123" t="s">
        <v>333</v>
      </c>
      <c r="E1172" s="123">
        <v>25007</v>
      </c>
      <c r="F1172" s="123">
        <v>15</v>
      </c>
      <c r="G1172" s="123">
        <v>23810025007</v>
      </c>
      <c r="H1172" s="125" t="s">
        <v>580</v>
      </c>
      <c r="I1172" s="123" t="s">
        <v>581</v>
      </c>
      <c r="J1172" s="123" t="s">
        <v>2968</v>
      </c>
      <c r="K1172" s="123">
        <v>12</v>
      </c>
      <c r="L1172" s="126">
        <f t="shared" si="37"/>
        <v>0.8</v>
      </c>
      <c r="M1172" s="123" t="s">
        <v>2969</v>
      </c>
      <c r="N1172" s="123">
        <v>12</v>
      </c>
      <c r="O1172" s="123">
        <f t="shared" si="38"/>
        <v>3</v>
      </c>
      <c r="P1172" s="127" t="s">
        <v>338</v>
      </c>
    </row>
    <row r="1173" spans="1:16" s="123" customFormat="1" x14ac:dyDescent="0.25">
      <c r="A1173" s="123">
        <v>2016</v>
      </c>
      <c r="B1173" s="124">
        <v>80</v>
      </c>
      <c r="C1173" s="123" t="s">
        <v>186</v>
      </c>
      <c r="D1173" s="123" t="s">
        <v>333</v>
      </c>
      <c r="E1173" s="123">
        <v>25007</v>
      </c>
      <c r="F1173" s="123">
        <v>15</v>
      </c>
      <c r="G1173" s="123">
        <v>23810025007</v>
      </c>
      <c r="H1173" s="125" t="s">
        <v>580</v>
      </c>
      <c r="I1173" s="123" t="s">
        <v>581</v>
      </c>
      <c r="J1173" s="123" t="s">
        <v>2970</v>
      </c>
      <c r="K1173" s="123">
        <v>24</v>
      </c>
      <c r="L1173" s="126">
        <f t="shared" si="37"/>
        <v>1.6</v>
      </c>
      <c r="M1173" s="123" t="s">
        <v>2971</v>
      </c>
      <c r="N1173" s="123">
        <v>15</v>
      </c>
      <c r="O1173" s="123">
        <f t="shared" si="38"/>
        <v>0</v>
      </c>
      <c r="P1173" s="127" t="s">
        <v>338</v>
      </c>
    </row>
    <row r="1174" spans="1:16" s="123" customFormat="1" x14ac:dyDescent="0.25">
      <c r="A1174" s="123">
        <v>2014</v>
      </c>
      <c r="B1174" s="124">
        <v>80</v>
      </c>
      <c r="C1174" s="123" t="s">
        <v>186</v>
      </c>
      <c r="D1174" s="123" t="s">
        <v>333</v>
      </c>
      <c r="E1174" s="123">
        <v>25510</v>
      </c>
      <c r="F1174" s="123">
        <v>30</v>
      </c>
      <c r="G1174" s="123">
        <v>23810025510</v>
      </c>
      <c r="H1174" s="125" t="s">
        <v>596</v>
      </c>
      <c r="I1174" s="123" t="s">
        <v>597</v>
      </c>
      <c r="J1174" s="123" t="s">
        <v>2972</v>
      </c>
      <c r="K1174" s="123">
        <v>28</v>
      </c>
      <c r="L1174" s="126">
        <f t="shared" si="37"/>
        <v>0.93333333333333335</v>
      </c>
      <c r="M1174" s="123" t="s">
        <v>2973</v>
      </c>
      <c r="N1174" s="123" t="s">
        <v>369</v>
      </c>
      <c r="O1174" s="123" t="str">
        <f t="shared" si="38"/>
        <v>-</v>
      </c>
      <c r="P1174" s="127" t="s">
        <v>338</v>
      </c>
    </row>
    <row r="1175" spans="1:16" s="123" customFormat="1" x14ac:dyDescent="0.25">
      <c r="A1175" s="123">
        <v>2015</v>
      </c>
      <c r="B1175" s="124">
        <v>80</v>
      </c>
      <c r="C1175" s="123" t="s">
        <v>186</v>
      </c>
      <c r="D1175" s="123" t="s">
        <v>333</v>
      </c>
      <c r="E1175" s="123">
        <v>25510</v>
      </c>
      <c r="F1175" s="123">
        <v>30</v>
      </c>
      <c r="G1175" s="123">
        <v>23810025510</v>
      </c>
      <c r="H1175" s="125" t="s">
        <v>596</v>
      </c>
      <c r="I1175" s="123" t="s">
        <v>597</v>
      </c>
      <c r="J1175" s="123" t="s">
        <v>2974</v>
      </c>
      <c r="K1175" s="123">
        <v>30</v>
      </c>
      <c r="L1175" s="126">
        <f t="shared" si="37"/>
        <v>1</v>
      </c>
      <c r="M1175" s="123" t="s">
        <v>2975</v>
      </c>
      <c r="N1175" s="123" t="s">
        <v>369</v>
      </c>
      <c r="O1175" s="123" t="str">
        <f t="shared" si="38"/>
        <v>-</v>
      </c>
      <c r="P1175" s="127" t="s">
        <v>338</v>
      </c>
    </row>
    <row r="1176" spans="1:16" s="123" customFormat="1" x14ac:dyDescent="0.25">
      <c r="A1176" s="123">
        <v>2016</v>
      </c>
      <c r="B1176" s="124">
        <v>80</v>
      </c>
      <c r="C1176" s="123" t="s">
        <v>186</v>
      </c>
      <c r="D1176" s="123" t="s">
        <v>333</v>
      </c>
      <c r="E1176" s="123">
        <v>25510</v>
      </c>
      <c r="F1176" s="123">
        <v>30</v>
      </c>
      <c r="G1176" s="123">
        <v>23810025510</v>
      </c>
      <c r="H1176" s="125" t="s">
        <v>596</v>
      </c>
      <c r="I1176" s="123" t="s">
        <v>597</v>
      </c>
      <c r="J1176" s="123" t="s">
        <v>2976</v>
      </c>
      <c r="K1176" s="123">
        <v>21</v>
      </c>
      <c r="L1176" s="126">
        <f t="shared" si="37"/>
        <v>0.7</v>
      </c>
      <c r="M1176" s="123" t="s">
        <v>2977</v>
      </c>
      <c r="N1176" s="123">
        <v>22</v>
      </c>
      <c r="O1176" s="123">
        <f t="shared" si="38"/>
        <v>8</v>
      </c>
      <c r="P1176" s="127" t="s">
        <v>338</v>
      </c>
    </row>
    <row r="1177" spans="1:16" s="123" customFormat="1" x14ac:dyDescent="0.25">
      <c r="A1177" s="123">
        <v>2014</v>
      </c>
      <c r="B1177" s="124">
        <v>80</v>
      </c>
      <c r="C1177" s="123" t="s">
        <v>186</v>
      </c>
      <c r="D1177" s="123" t="s">
        <v>333</v>
      </c>
      <c r="E1177" s="123">
        <v>30001</v>
      </c>
      <c r="F1177" s="123">
        <v>35</v>
      </c>
      <c r="G1177" s="123">
        <v>23810030001</v>
      </c>
      <c r="H1177" s="125" t="s">
        <v>334</v>
      </c>
      <c r="I1177" s="123" t="s">
        <v>335</v>
      </c>
      <c r="J1177" s="123" t="s">
        <v>2978</v>
      </c>
      <c r="K1177" s="123">
        <v>11</v>
      </c>
      <c r="L1177" s="126">
        <f t="shared" si="37"/>
        <v>0.31428571428571428</v>
      </c>
      <c r="M1177" s="123" t="s">
        <v>2979</v>
      </c>
      <c r="N1177" s="123">
        <v>27</v>
      </c>
      <c r="O1177" s="123">
        <f t="shared" si="38"/>
        <v>8</v>
      </c>
      <c r="P1177" s="127" t="s">
        <v>338</v>
      </c>
    </row>
    <row r="1178" spans="1:16" s="123" customFormat="1" x14ac:dyDescent="0.25">
      <c r="A1178" s="123">
        <v>2015</v>
      </c>
      <c r="B1178" s="124">
        <v>80</v>
      </c>
      <c r="C1178" s="123" t="s">
        <v>186</v>
      </c>
      <c r="D1178" s="123" t="s">
        <v>333</v>
      </c>
      <c r="E1178" s="123">
        <v>30001</v>
      </c>
      <c r="F1178" s="123">
        <v>35</v>
      </c>
      <c r="G1178" s="123">
        <v>23810030001</v>
      </c>
      <c r="H1178" s="125" t="s">
        <v>334</v>
      </c>
      <c r="I1178" s="123" t="s">
        <v>335</v>
      </c>
      <c r="J1178" s="123" t="s">
        <v>2980</v>
      </c>
      <c r="K1178" s="123">
        <v>14</v>
      </c>
      <c r="L1178" s="126">
        <f t="shared" si="37"/>
        <v>0.4</v>
      </c>
      <c r="M1178" s="123" t="s">
        <v>2981</v>
      </c>
      <c r="N1178" s="123">
        <v>19</v>
      </c>
      <c r="O1178" s="123">
        <f t="shared" si="38"/>
        <v>16</v>
      </c>
      <c r="P1178" s="127" t="s">
        <v>338</v>
      </c>
    </row>
    <row r="1179" spans="1:16" s="123" customFormat="1" x14ac:dyDescent="0.25">
      <c r="A1179" s="123">
        <v>2016</v>
      </c>
      <c r="B1179" s="124">
        <v>80</v>
      </c>
      <c r="C1179" s="123" t="s">
        <v>186</v>
      </c>
      <c r="D1179" s="123" t="s">
        <v>333</v>
      </c>
      <c r="E1179" s="123">
        <v>30001</v>
      </c>
      <c r="F1179" s="123">
        <v>35</v>
      </c>
      <c r="G1179" s="123">
        <v>23810030001</v>
      </c>
      <c r="H1179" s="125" t="s">
        <v>334</v>
      </c>
      <c r="I1179" s="123" t="s">
        <v>335</v>
      </c>
      <c r="J1179" s="123" t="s">
        <v>2982</v>
      </c>
      <c r="K1179" s="123">
        <v>15</v>
      </c>
      <c r="L1179" s="126">
        <f t="shared" si="37"/>
        <v>0.42857142857142855</v>
      </c>
      <c r="M1179" s="123" t="s">
        <v>2983</v>
      </c>
      <c r="N1179" s="123">
        <v>16</v>
      </c>
      <c r="O1179" s="123">
        <f t="shared" si="38"/>
        <v>19</v>
      </c>
      <c r="P1179" s="127" t="s">
        <v>338</v>
      </c>
    </row>
    <row r="1180" spans="1:16" s="123" customFormat="1" x14ac:dyDescent="0.25">
      <c r="A1180" s="123">
        <v>2014</v>
      </c>
      <c r="B1180" s="124">
        <v>80</v>
      </c>
      <c r="C1180" s="123" t="s">
        <v>186</v>
      </c>
      <c r="D1180" s="123" t="s">
        <v>333</v>
      </c>
      <c r="E1180" s="123">
        <v>31202</v>
      </c>
      <c r="F1180" s="123">
        <v>18</v>
      </c>
      <c r="G1180" s="123">
        <v>23810031202</v>
      </c>
      <c r="H1180" s="125" t="s">
        <v>343</v>
      </c>
      <c r="I1180" s="123" t="s">
        <v>344</v>
      </c>
      <c r="J1180" s="123" t="s">
        <v>2984</v>
      </c>
      <c r="K1180" s="123">
        <v>50</v>
      </c>
      <c r="L1180" s="126">
        <f t="shared" si="37"/>
        <v>2.7777777777777777</v>
      </c>
      <c r="M1180" s="123" t="s">
        <v>2985</v>
      </c>
      <c r="N1180" s="123">
        <v>18</v>
      </c>
      <c r="O1180" s="123">
        <f t="shared" si="38"/>
        <v>0</v>
      </c>
      <c r="P1180" s="127" t="s">
        <v>338</v>
      </c>
    </row>
    <row r="1181" spans="1:16" s="123" customFormat="1" x14ac:dyDescent="0.25">
      <c r="A1181" s="123">
        <v>2015</v>
      </c>
      <c r="B1181" s="124">
        <v>80</v>
      </c>
      <c r="C1181" s="123" t="s">
        <v>186</v>
      </c>
      <c r="D1181" s="123" t="s">
        <v>333</v>
      </c>
      <c r="E1181" s="123">
        <v>31202</v>
      </c>
      <c r="F1181" s="123">
        <v>18</v>
      </c>
      <c r="G1181" s="123">
        <v>23810031202</v>
      </c>
      <c r="H1181" s="125" t="s">
        <v>343</v>
      </c>
      <c r="I1181" s="123" t="s">
        <v>344</v>
      </c>
      <c r="J1181" s="123" t="s">
        <v>2986</v>
      </c>
      <c r="K1181" s="123">
        <v>31</v>
      </c>
      <c r="L1181" s="126">
        <f t="shared" si="37"/>
        <v>1.7222222222222223</v>
      </c>
      <c r="M1181" s="123" t="s">
        <v>2987</v>
      </c>
      <c r="N1181" s="123">
        <v>18</v>
      </c>
      <c r="O1181" s="123">
        <f t="shared" si="38"/>
        <v>0</v>
      </c>
      <c r="P1181" s="127" t="s">
        <v>338</v>
      </c>
    </row>
    <row r="1182" spans="1:16" s="123" customFormat="1" x14ac:dyDescent="0.25">
      <c r="A1182" s="123">
        <v>2016</v>
      </c>
      <c r="B1182" s="124">
        <v>80</v>
      </c>
      <c r="C1182" s="123" t="s">
        <v>186</v>
      </c>
      <c r="D1182" s="123" t="s">
        <v>333</v>
      </c>
      <c r="E1182" s="123">
        <v>31202</v>
      </c>
      <c r="F1182" s="123">
        <v>18</v>
      </c>
      <c r="G1182" s="123">
        <v>23810031202</v>
      </c>
      <c r="H1182" s="125" t="s">
        <v>343</v>
      </c>
      <c r="I1182" s="123" t="s">
        <v>344</v>
      </c>
      <c r="J1182" s="123" t="s">
        <v>2988</v>
      </c>
      <c r="K1182" s="123">
        <v>33</v>
      </c>
      <c r="L1182" s="126">
        <f t="shared" si="37"/>
        <v>1.8333333333333333</v>
      </c>
      <c r="M1182" s="123" t="s">
        <v>2989</v>
      </c>
      <c r="N1182" s="123">
        <v>18</v>
      </c>
      <c r="O1182" s="123">
        <f t="shared" si="38"/>
        <v>0</v>
      </c>
      <c r="P1182" s="127" t="s">
        <v>338</v>
      </c>
    </row>
    <row r="1183" spans="1:16" s="123" customFormat="1" x14ac:dyDescent="0.25">
      <c r="A1183" s="123">
        <v>2014</v>
      </c>
      <c r="B1183" s="124">
        <v>80</v>
      </c>
      <c r="C1183" s="123" t="s">
        <v>186</v>
      </c>
      <c r="D1183" s="123" t="s">
        <v>333</v>
      </c>
      <c r="E1183" s="123">
        <v>31210</v>
      </c>
      <c r="F1183" s="123">
        <v>17</v>
      </c>
      <c r="G1183" s="123">
        <v>23810031210</v>
      </c>
      <c r="H1183" s="125" t="s">
        <v>354</v>
      </c>
      <c r="I1183" s="123" t="s">
        <v>355</v>
      </c>
      <c r="J1183" s="123" t="s">
        <v>2990</v>
      </c>
      <c r="K1183" s="123">
        <v>12</v>
      </c>
      <c r="L1183" s="126">
        <f t="shared" si="37"/>
        <v>0.70588235294117652</v>
      </c>
      <c r="M1183" s="123" t="s">
        <v>2991</v>
      </c>
      <c r="N1183" s="123">
        <v>12</v>
      </c>
      <c r="O1183" s="123">
        <f t="shared" si="38"/>
        <v>5</v>
      </c>
      <c r="P1183" s="127" t="s">
        <v>338</v>
      </c>
    </row>
    <row r="1184" spans="1:16" s="123" customFormat="1" x14ac:dyDescent="0.25">
      <c r="A1184" s="123">
        <v>2015</v>
      </c>
      <c r="B1184" s="124">
        <v>80</v>
      </c>
      <c r="C1184" s="123" t="s">
        <v>186</v>
      </c>
      <c r="D1184" s="123" t="s">
        <v>333</v>
      </c>
      <c r="E1184" s="123">
        <v>31210</v>
      </c>
      <c r="F1184" s="123">
        <v>17</v>
      </c>
      <c r="G1184" s="123">
        <v>23810031210</v>
      </c>
      <c r="H1184" s="125" t="s">
        <v>354</v>
      </c>
      <c r="I1184" s="123" t="s">
        <v>355</v>
      </c>
      <c r="J1184" s="123" t="s">
        <v>2992</v>
      </c>
      <c r="K1184" s="123">
        <v>14</v>
      </c>
      <c r="L1184" s="126">
        <f t="shared" si="37"/>
        <v>0.82352941176470584</v>
      </c>
      <c r="M1184" s="123" t="s">
        <v>2993</v>
      </c>
      <c r="N1184" s="123">
        <v>16</v>
      </c>
      <c r="O1184" s="123">
        <f t="shared" si="38"/>
        <v>1</v>
      </c>
      <c r="P1184" s="127" t="s">
        <v>338</v>
      </c>
    </row>
    <row r="1185" spans="1:16" s="123" customFormat="1" x14ac:dyDescent="0.25">
      <c r="A1185" s="123">
        <v>2016</v>
      </c>
      <c r="B1185" s="124">
        <v>80</v>
      </c>
      <c r="C1185" s="123" t="s">
        <v>186</v>
      </c>
      <c r="D1185" s="123" t="s">
        <v>333</v>
      </c>
      <c r="E1185" s="123">
        <v>31210</v>
      </c>
      <c r="F1185" s="123">
        <v>17</v>
      </c>
      <c r="G1185" s="123">
        <v>23810031210</v>
      </c>
      <c r="H1185" s="125" t="s">
        <v>354</v>
      </c>
      <c r="I1185" s="123" t="s">
        <v>355</v>
      </c>
      <c r="J1185" s="123" t="s">
        <v>2994</v>
      </c>
      <c r="K1185" s="123">
        <v>6</v>
      </c>
      <c r="L1185" s="126">
        <f t="shared" si="37"/>
        <v>0.35294117647058826</v>
      </c>
      <c r="M1185" s="123" t="s">
        <v>2995</v>
      </c>
      <c r="N1185" s="123">
        <v>15</v>
      </c>
      <c r="O1185" s="123">
        <f t="shared" si="38"/>
        <v>2</v>
      </c>
      <c r="P1185" s="127" t="s">
        <v>338</v>
      </c>
    </row>
    <row r="1186" spans="1:16" s="123" customFormat="1" x14ac:dyDescent="0.25">
      <c r="A1186" s="123">
        <v>2014</v>
      </c>
      <c r="B1186" s="124">
        <v>80</v>
      </c>
      <c r="C1186" s="123" t="s">
        <v>186</v>
      </c>
      <c r="D1186" s="123" t="s">
        <v>333</v>
      </c>
      <c r="E1186" s="123">
        <v>33005</v>
      </c>
      <c r="F1186" s="123">
        <v>30</v>
      </c>
      <c r="G1186" s="123">
        <v>23810033005</v>
      </c>
      <c r="H1186" s="125" t="s">
        <v>365</v>
      </c>
      <c r="I1186" s="123" t="s">
        <v>366</v>
      </c>
      <c r="J1186" s="123" t="s">
        <v>2996</v>
      </c>
      <c r="K1186" s="123">
        <v>57</v>
      </c>
      <c r="L1186" s="126">
        <f t="shared" si="37"/>
        <v>1.9</v>
      </c>
      <c r="M1186" s="123" t="s">
        <v>2997</v>
      </c>
      <c r="N1186" s="123" t="s">
        <v>369</v>
      </c>
      <c r="O1186" s="123" t="str">
        <f t="shared" si="38"/>
        <v>-</v>
      </c>
      <c r="P1186" s="127" t="s">
        <v>338</v>
      </c>
    </row>
    <row r="1187" spans="1:16" s="123" customFormat="1" x14ac:dyDescent="0.25">
      <c r="A1187" s="123">
        <v>2015</v>
      </c>
      <c r="B1187" s="124">
        <v>80</v>
      </c>
      <c r="C1187" s="123" t="s">
        <v>186</v>
      </c>
      <c r="D1187" s="123" t="s">
        <v>333</v>
      </c>
      <c r="E1187" s="123">
        <v>33005</v>
      </c>
      <c r="F1187" s="123">
        <v>30</v>
      </c>
      <c r="G1187" s="123">
        <v>23810033005</v>
      </c>
      <c r="H1187" s="125" t="s">
        <v>365</v>
      </c>
      <c r="I1187" s="123" t="s">
        <v>366</v>
      </c>
      <c r="J1187" s="123" t="s">
        <v>2998</v>
      </c>
      <c r="K1187" s="123">
        <v>59</v>
      </c>
      <c r="L1187" s="126">
        <f t="shared" si="37"/>
        <v>1.9666666666666666</v>
      </c>
      <c r="M1187" s="123" t="s">
        <v>2999</v>
      </c>
      <c r="N1187" s="123" t="s">
        <v>369</v>
      </c>
      <c r="O1187" s="123" t="str">
        <f t="shared" si="38"/>
        <v>-</v>
      </c>
      <c r="P1187" s="127" t="s">
        <v>338</v>
      </c>
    </row>
    <row r="1188" spans="1:16" s="123" customFormat="1" x14ac:dyDescent="0.25">
      <c r="A1188" s="123">
        <v>2016</v>
      </c>
      <c r="B1188" s="124">
        <v>80</v>
      </c>
      <c r="C1188" s="123" t="s">
        <v>186</v>
      </c>
      <c r="D1188" s="123" t="s">
        <v>333</v>
      </c>
      <c r="E1188" s="123">
        <v>33005</v>
      </c>
      <c r="F1188" s="123">
        <v>30</v>
      </c>
      <c r="G1188" s="123">
        <v>23810033005</v>
      </c>
      <c r="H1188" s="125" t="s">
        <v>365</v>
      </c>
      <c r="I1188" s="123" t="s">
        <v>366</v>
      </c>
      <c r="J1188" s="123" t="s">
        <v>3000</v>
      </c>
      <c r="K1188" s="123">
        <v>36</v>
      </c>
      <c r="L1188" s="126">
        <f t="shared" si="37"/>
        <v>1.2</v>
      </c>
      <c r="M1188" s="123" t="s">
        <v>3001</v>
      </c>
      <c r="N1188" s="123">
        <v>30</v>
      </c>
      <c r="O1188" s="123">
        <f t="shared" si="38"/>
        <v>0</v>
      </c>
      <c r="P1188" s="127" t="s">
        <v>338</v>
      </c>
    </row>
    <row r="1189" spans="1:16" s="123" customFormat="1" x14ac:dyDescent="0.25">
      <c r="A1189" s="123">
        <v>2014</v>
      </c>
      <c r="B1189" s="124">
        <v>80</v>
      </c>
      <c r="C1189" s="123" t="s">
        <v>186</v>
      </c>
      <c r="D1189" s="123" t="s">
        <v>401</v>
      </c>
      <c r="E1189" s="123">
        <v>25431</v>
      </c>
      <c r="F1189" s="123">
        <v>15</v>
      </c>
      <c r="G1189" s="123">
        <v>23210025431</v>
      </c>
      <c r="H1189" s="125" t="s">
        <v>1209</v>
      </c>
      <c r="I1189" s="123" t="s">
        <v>1210</v>
      </c>
      <c r="J1189" s="123" t="s">
        <v>3002</v>
      </c>
      <c r="K1189" s="123">
        <v>14</v>
      </c>
      <c r="L1189" s="126">
        <f t="shared" si="37"/>
        <v>0.93333333333333335</v>
      </c>
      <c r="M1189" s="123" t="s">
        <v>3003</v>
      </c>
      <c r="N1189" s="123">
        <v>15</v>
      </c>
      <c r="O1189" s="123">
        <f t="shared" si="38"/>
        <v>0</v>
      </c>
      <c r="P1189" s="127" t="s">
        <v>338</v>
      </c>
    </row>
    <row r="1190" spans="1:16" s="123" customFormat="1" x14ac:dyDescent="0.25">
      <c r="A1190" s="123">
        <v>2015</v>
      </c>
      <c r="B1190" s="124">
        <v>80</v>
      </c>
      <c r="C1190" s="123" t="s">
        <v>186</v>
      </c>
      <c r="D1190" s="123" t="s">
        <v>401</v>
      </c>
      <c r="E1190" s="123">
        <v>25431</v>
      </c>
      <c r="F1190" s="123">
        <v>15</v>
      </c>
      <c r="G1190" s="123">
        <v>23210025431</v>
      </c>
      <c r="H1190" s="125" t="s">
        <v>1209</v>
      </c>
      <c r="I1190" s="123" t="s">
        <v>1210</v>
      </c>
      <c r="J1190" s="123" t="s">
        <v>3004</v>
      </c>
      <c r="K1190" s="123">
        <v>24</v>
      </c>
      <c r="L1190" s="126">
        <f t="shared" si="37"/>
        <v>1.6</v>
      </c>
      <c r="M1190" s="123" t="s">
        <v>3005</v>
      </c>
      <c r="N1190" s="123">
        <v>12</v>
      </c>
      <c r="O1190" s="123">
        <f t="shared" si="38"/>
        <v>3</v>
      </c>
      <c r="P1190" s="127" t="s">
        <v>338</v>
      </c>
    </row>
    <row r="1191" spans="1:16" s="123" customFormat="1" x14ac:dyDescent="0.25">
      <c r="A1191" s="123">
        <v>2016</v>
      </c>
      <c r="B1191" s="124">
        <v>80</v>
      </c>
      <c r="C1191" s="123" t="s">
        <v>186</v>
      </c>
      <c r="D1191" s="123" t="s">
        <v>401</v>
      </c>
      <c r="E1191" s="123">
        <v>25431</v>
      </c>
      <c r="F1191" s="123">
        <v>15</v>
      </c>
      <c r="G1191" s="123">
        <v>23210025431</v>
      </c>
      <c r="H1191" s="125" t="s">
        <v>1209</v>
      </c>
      <c r="I1191" s="123" t="s">
        <v>1210</v>
      </c>
      <c r="J1191" s="123" t="s">
        <v>3006</v>
      </c>
      <c r="K1191" s="123">
        <v>9</v>
      </c>
      <c r="L1191" s="126">
        <f t="shared" si="37"/>
        <v>0.6</v>
      </c>
      <c r="M1191" s="123" t="s">
        <v>3007</v>
      </c>
      <c r="N1191" s="123">
        <v>11</v>
      </c>
      <c r="O1191" s="123">
        <f t="shared" si="38"/>
        <v>4</v>
      </c>
      <c r="P1191" s="127" t="s">
        <v>338</v>
      </c>
    </row>
    <row r="1192" spans="1:16" s="123" customFormat="1" x14ac:dyDescent="0.25">
      <c r="A1192" s="123">
        <v>2014</v>
      </c>
      <c r="B1192" s="124">
        <v>80</v>
      </c>
      <c r="C1192" s="123" t="s">
        <v>186</v>
      </c>
      <c r="D1192" s="123" t="s">
        <v>401</v>
      </c>
      <c r="E1192" s="123">
        <v>31214</v>
      </c>
      <c r="F1192" s="123">
        <v>15</v>
      </c>
      <c r="G1192" s="123">
        <v>23210031214</v>
      </c>
      <c r="H1192" s="125" t="s">
        <v>1101</v>
      </c>
      <c r="I1192" s="123" t="s">
        <v>1102</v>
      </c>
      <c r="J1192" s="123" t="s">
        <v>3008</v>
      </c>
      <c r="K1192" s="123">
        <v>19</v>
      </c>
      <c r="L1192" s="126">
        <f t="shared" si="37"/>
        <v>1.2666666666666666</v>
      </c>
      <c r="M1192" s="123" t="s">
        <v>3009</v>
      </c>
      <c r="N1192" s="123">
        <v>15</v>
      </c>
      <c r="O1192" s="123">
        <f t="shared" si="38"/>
        <v>0</v>
      </c>
      <c r="P1192" s="127" t="s">
        <v>338</v>
      </c>
    </row>
    <row r="1193" spans="1:16" s="123" customFormat="1" x14ac:dyDescent="0.25">
      <c r="A1193" s="123">
        <v>2015</v>
      </c>
      <c r="B1193" s="124">
        <v>80</v>
      </c>
      <c r="C1193" s="123" t="s">
        <v>186</v>
      </c>
      <c r="D1193" s="123" t="s">
        <v>401</v>
      </c>
      <c r="E1193" s="123">
        <v>31214</v>
      </c>
      <c r="F1193" s="123">
        <v>15</v>
      </c>
      <c r="G1193" s="123">
        <v>23210031214</v>
      </c>
      <c r="H1193" s="125" t="s">
        <v>1101</v>
      </c>
      <c r="I1193" s="123" t="s">
        <v>1102</v>
      </c>
      <c r="J1193" s="123" t="s">
        <v>3010</v>
      </c>
      <c r="K1193" s="123">
        <v>20</v>
      </c>
      <c r="L1193" s="126">
        <f t="shared" ref="L1193:L1256" si="39">K1193/F1193</f>
        <v>1.3333333333333333</v>
      </c>
      <c r="M1193" s="123" t="s">
        <v>3011</v>
      </c>
      <c r="N1193" s="123">
        <v>15</v>
      </c>
      <c r="O1193" s="123">
        <f t="shared" si="38"/>
        <v>0</v>
      </c>
      <c r="P1193" s="127" t="s">
        <v>338</v>
      </c>
    </row>
    <row r="1194" spans="1:16" s="123" customFormat="1" x14ac:dyDescent="0.25">
      <c r="A1194" s="123">
        <v>2016</v>
      </c>
      <c r="B1194" s="124">
        <v>80</v>
      </c>
      <c r="C1194" s="123" t="s">
        <v>186</v>
      </c>
      <c r="D1194" s="123" t="s">
        <v>401</v>
      </c>
      <c r="E1194" s="123">
        <v>31214</v>
      </c>
      <c r="F1194" s="123">
        <v>15</v>
      </c>
      <c r="G1194" s="123">
        <v>23210031214</v>
      </c>
      <c r="H1194" s="125" t="s">
        <v>1101</v>
      </c>
      <c r="I1194" s="123" t="s">
        <v>1102</v>
      </c>
      <c r="J1194" s="123" t="s">
        <v>3012</v>
      </c>
      <c r="K1194" s="123">
        <v>21</v>
      </c>
      <c r="L1194" s="126">
        <f t="shared" si="39"/>
        <v>1.4</v>
      </c>
      <c r="M1194" s="123" t="s">
        <v>3013</v>
      </c>
      <c r="N1194" s="123">
        <v>15</v>
      </c>
      <c r="O1194" s="123">
        <f t="shared" si="38"/>
        <v>0</v>
      </c>
      <c r="P1194" s="127" t="s">
        <v>338</v>
      </c>
    </row>
    <row r="1195" spans="1:16" s="123" customFormat="1" x14ac:dyDescent="0.25">
      <c r="A1195" s="123">
        <v>2014</v>
      </c>
      <c r="B1195" s="124">
        <v>80</v>
      </c>
      <c r="C1195" s="123" t="s">
        <v>186</v>
      </c>
      <c r="D1195" s="123" t="s">
        <v>401</v>
      </c>
      <c r="E1195" s="123">
        <v>33411</v>
      </c>
      <c r="F1195" s="123">
        <v>15</v>
      </c>
      <c r="G1195" s="123">
        <v>23210033411</v>
      </c>
      <c r="H1195" s="125" t="s">
        <v>418</v>
      </c>
      <c r="I1195" s="123" t="s">
        <v>419</v>
      </c>
      <c r="J1195" s="123" t="s">
        <v>3014</v>
      </c>
      <c r="K1195" s="123">
        <v>17</v>
      </c>
      <c r="L1195" s="126">
        <f t="shared" si="39"/>
        <v>1.1333333333333333</v>
      </c>
      <c r="M1195" s="123" t="s">
        <v>3015</v>
      </c>
      <c r="N1195" s="123">
        <v>14</v>
      </c>
      <c r="O1195" s="123">
        <f t="shared" si="38"/>
        <v>1</v>
      </c>
      <c r="P1195" s="127" t="s">
        <v>338</v>
      </c>
    </row>
    <row r="1196" spans="1:16" s="123" customFormat="1" x14ac:dyDescent="0.25">
      <c r="A1196" s="123">
        <v>2015</v>
      </c>
      <c r="B1196" s="124">
        <v>80</v>
      </c>
      <c r="C1196" s="123" t="s">
        <v>186</v>
      </c>
      <c r="D1196" s="123" t="s">
        <v>401</v>
      </c>
      <c r="E1196" s="123">
        <v>33411</v>
      </c>
      <c r="F1196" s="123">
        <v>15</v>
      </c>
      <c r="G1196" s="123">
        <v>23210033411</v>
      </c>
      <c r="H1196" s="125" t="s">
        <v>418</v>
      </c>
      <c r="I1196" s="123" t="s">
        <v>419</v>
      </c>
      <c r="J1196" s="123" t="s">
        <v>3016</v>
      </c>
      <c r="K1196" s="123">
        <v>11</v>
      </c>
      <c r="L1196" s="126">
        <f t="shared" si="39"/>
        <v>0.73333333333333328</v>
      </c>
      <c r="M1196" s="123" t="s">
        <v>3017</v>
      </c>
      <c r="N1196" s="123">
        <v>14</v>
      </c>
      <c r="O1196" s="123">
        <f t="shared" si="38"/>
        <v>1</v>
      </c>
      <c r="P1196" s="127" t="s">
        <v>338</v>
      </c>
    </row>
    <row r="1197" spans="1:16" s="123" customFormat="1" x14ac:dyDescent="0.25">
      <c r="A1197" s="123">
        <v>2016</v>
      </c>
      <c r="B1197" s="124">
        <v>80</v>
      </c>
      <c r="C1197" s="123" t="s">
        <v>186</v>
      </c>
      <c r="D1197" s="123" t="s">
        <v>401</v>
      </c>
      <c r="E1197" s="123">
        <v>33411</v>
      </c>
      <c r="F1197" s="123">
        <v>15</v>
      </c>
      <c r="G1197" s="123">
        <v>23210033411</v>
      </c>
      <c r="H1197" s="125" t="s">
        <v>418</v>
      </c>
      <c r="I1197" s="123" t="s">
        <v>419</v>
      </c>
      <c r="J1197" s="123" t="s">
        <v>3018</v>
      </c>
      <c r="K1197" s="123">
        <v>12</v>
      </c>
      <c r="L1197" s="126">
        <f t="shared" si="39"/>
        <v>0.8</v>
      </c>
      <c r="M1197" s="123" t="s">
        <v>3019</v>
      </c>
      <c r="N1197" s="123">
        <v>9</v>
      </c>
      <c r="O1197" s="123">
        <f t="shared" si="38"/>
        <v>6</v>
      </c>
      <c r="P1197" s="127" t="s">
        <v>338</v>
      </c>
    </row>
    <row r="1198" spans="1:16" s="123" customFormat="1" x14ac:dyDescent="0.25">
      <c r="A1198" s="123">
        <v>2014</v>
      </c>
      <c r="B1198" s="124">
        <v>80</v>
      </c>
      <c r="C1198" s="123" t="s">
        <v>187</v>
      </c>
      <c r="D1198" s="123" t="s">
        <v>333</v>
      </c>
      <c r="E1198" s="123">
        <v>33002</v>
      </c>
      <c r="F1198" s="123">
        <v>18</v>
      </c>
      <c r="G1198" s="123">
        <v>23810033002</v>
      </c>
      <c r="H1198" s="125" t="s">
        <v>2657</v>
      </c>
      <c r="I1198" s="123" t="s">
        <v>2658</v>
      </c>
      <c r="J1198" s="123" t="s">
        <v>3020</v>
      </c>
      <c r="K1198" s="123">
        <v>34</v>
      </c>
      <c r="L1198" s="126">
        <f t="shared" si="39"/>
        <v>1.8888888888888888</v>
      </c>
      <c r="M1198" s="123" t="s">
        <v>3021</v>
      </c>
      <c r="N1198" s="123">
        <v>18</v>
      </c>
      <c r="O1198" s="123">
        <f t="shared" si="38"/>
        <v>0</v>
      </c>
      <c r="P1198" s="127" t="s">
        <v>338</v>
      </c>
    </row>
    <row r="1199" spans="1:16" s="123" customFormat="1" x14ac:dyDescent="0.25">
      <c r="A1199" s="123">
        <v>2015</v>
      </c>
      <c r="B1199" s="124">
        <v>80</v>
      </c>
      <c r="C1199" s="123" t="s">
        <v>187</v>
      </c>
      <c r="D1199" s="123" t="s">
        <v>333</v>
      </c>
      <c r="E1199" s="123">
        <v>33002</v>
      </c>
      <c r="F1199" s="123">
        <v>18</v>
      </c>
      <c r="G1199" s="123">
        <v>23810033002</v>
      </c>
      <c r="H1199" s="125" t="s">
        <v>2657</v>
      </c>
      <c r="I1199" s="123" t="s">
        <v>2658</v>
      </c>
      <c r="J1199" s="123" t="s">
        <v>3022</v>
      </c>
      <c r="K1199" s="123">
        <v>18</v>
      </c>
      <c r="L1199" s="126">
        <f t="shared" si="39"/>
        <v>1</v>
      </c>
      <c r="M1199" s="123" t="s">
        <v>3023</v>
      </c>
      <c r="N1199" s="123">
        <v>18</v>
      </c>
      <c r="O1199" s="123">
        <f t="shared" si="38"/>
        <v>0</v>
      </c>
      <c r="P1199" s="127" t="s">
        <v>338</v>
      </c>
    </row>
    <row r="1200" spans="1:16" s="123" customFormat="1" x14ac:dyDescent="0.25">
      <c r="A1200" s="123">
        <v>2016</v>
      </c>
      <c r="B1200" s="124">
        <v>80</v>
      </c>
      <c r="C1200" s="123" t="s">
        <v>187</v>
      </c>
      <c r="D1200" s="123" t="s">
        <v>333</v>
      </c>
      <c r="E1200" s="123">
        <v>33002</v>
      </c>
      <c r="F1200" s="123">
        <v>18</v>
      </c>
      <c r="G1200" s="123">
        <v>23810033002</v>
      </c>
      <c r="H1200" s="125" t="s">
        <v>2657</v>
      </c>
      <c r="I1200" s="123" t="s">
        <v>2658</v>
      </c>
      <c r="J1200" s="123" t="s">
        <v>3024</v>
      </c>
      <c r="K1200" s="123">
        <v>25</v>
      </c>
      <c r="L1200" s="126">
        <f t="shared" si="39"/>
        <v>1.3888888888888888</v>
      </c>
      <c r="M1200" s="123" t="s">
        <v>3025</v>
      </c>
      <c r="N1200" s="123">
        <v>17</v>
      </c>
      <c r="O1200" s="123">
        <f t="shared" si="38"/>
        <v>1</v>
      </c>
      <c r="P1200" s="127" t="s">
        <v>338</v>
      </c>
    </row>
    <row r="1201" spans="1:16" s="123" customFormat="1" x14ac:dyDescent="0.25">
      <c r="A1201" s="123">
        <v>2014</v>
      </c>
      <c r="B1201" s="124">
        <v>80</v>
      </c>
      <c r="C1201" s="123" t="s">
        <v>187</v>
      </c>
      <c r="D1201" s="123" t="s">
        <v>333</v>
      </c>
      <c r="E1201" s="123">
        <v>33005</v>
      </c>
      <c r="F1201" s="123">
        <v>45</v>
      </c>
      <c r="G1201" s="123">
        <v>23810033005</v>
      </c>
      <c r="H1201" s="125" t="s">
        <v>365</v>
      </c>
      <c r="I1201" s="123" t="s">
        <v>366</v>
      </c>
      <c r="J1201" s="123" t="s">
        <v>3026</v>
      </c>
      <c r="K1201" s="123">
        <v>161</v>
      </c>
      <c r="L1201" s="126">
        <f t="shared" si="39"/>
        <v>3.5777777777777779</v>
      </c>
      <c r="M1201" s="123" t="s">
        <v>3027</v>
      </c>
      <c r="N1201" s="123" t="s">
        <v>369</v>
      </c>
      <c r="O1201" s="123" t="str">
        <f t="shared" si="38"/>
        <v>-</v>
      </c>
      <c r="P1201" s="127" t="s">
        <v>338</v>
      </c>
    </row>
    <row r="1202" spans="1:16" s="123" customFormat="1" x14ac:dyDescent="0.25">
      <c r="A1202" s="123">
        <v>2015</v>
      </c>
      <c r="B1202" s="124">
        <v>80</v>
      </c>
      <c r="C1202" s="123" t="s">
        <v>187</v>
      </c>
      <c r="D1202" s="123" t="s">
        <v>333</v>
      </c>
      <c r="E1202" s="123">
        <v>33005</v>
      </c>
      <c r="F1202" s="123">
        <v>45</v>
      </c>
      <c r="G1202" s="123">
        <v>23810033005</v>
      </c>
      <c r="H1202" s="125" t="s">
        <v>365</v>
      </c>
      <c r="I1202" s="123" t="s">
        <v>366</v>
      </c>
      <c r="J1202" s="123" t="s">
        <v>3028</v>
      </c>
      <c r="K1202" s="123">
        <v>127</v>
      </c>
      <c r="L1202" s="126">
        <f t="shared" si="39"/>
        <v>2.8222222222222224</v>
      </c>
      <c r="M1202" s="123" t="s">
        <v>3029</v>
      </c>
      <c r="N1202" s="123" t="s">
        <v>369</v>
      </c>
      <c r="O1202" s="123" t="str">
        <f t="shared" si="38"/>
        <v>-</v>
      </c>
      <c r="P1202" s="127" t="s">
        <v>338</v>
      </c>
    </row>
    <row r="1203" spans="1:16" s="123" customFormat="1" x14ac:dyDescent="0.25">
      <c r="A1203" s="123">
        <v>2016</v>
      </c>
      <c r="B1203" s="124">
        <v>80</v>
      </c>
      <c r="C1203" s="123" t="s">
        <v>187</v>
      </c>
      <c r="D1203" s="123" t="s">
        <v>333</v>
      </c>
      <c r="E1203" s="123">
        <v>33005</v>
      </c>
      <c r="F1203" s="123">
        <v>45</v>
      </c>
      <c r="G1203" s="123">
        <v>23810033005</v>
      </c>
      <c r="H1203" s="125" t="s">
        <v>365</v>
      </c>
      <c r="I1203" s="123" t="s">
        <v>366</v>
      </c>
      <c r="J1203" s="123" t="s">
        <v>3030</v>
      </c>
      <c r="K1203" s="123">
        <v>143</v>
      </c>
      <c r="L1203" s="126">
        <f t="shared" si="39"/>
        <v>3.1777777777777776</v>
      </c>
      <c r="M1203" s="123" t="s">
        <v>3031</v>
      </c>
      <c r="N1203" s="123">
        <v>44</v>
      </c>
      <c r="O1203" s="123">
        <f t="shared" si="38"/>
        <v>1</v>
      </c>
      <c r="P1203" s="127" t="s">
        <v>338</v>
      </c>
    </row>
    <row r="1204" spans="1:16" s="123" customFormat="1" x14ac:dyDescent="0.25">
      <c r="A1204" s="123">
        <v>2014</v>
      </c>
      <c r="B1204" s="124">
        <v>80</v>
      </c>
      <c r="C1204" s="123" t="s">
        <v>187</v>
      </c>
      <c r="D1204" s="123" t="s">
        <v>333</v>
      </c>
      <c r="E1204" s="123">
        <v>34304</v>
      </c>
      <c r="F1204" s="123">
        <v>15</v>
      </c>
      <c r="G1204" s="123">
        <v>23810034304</v>
      </c>
      <c r="H1204" s="125" t="s">
        <v>944</v>
      </c>
      <c r="I1204" s="123" t="s">
        <v>945</v>
      </c>
      <c r="J1204" s="123" t="s">
        <v>3032</v>
      </c>
      <c r="K1204" s="123">
        <v>10</v>
      </c>
      <c r="L1204" s="126">
        <f t="shared" si="39"/>
        <v>0.66666666666666663</v>
      </c>
      <c r="M1204" s="123" t="s">
        <v>3033</v>
      </c>
      <c r="N1204" s="123">
        <v>14</v>
      </c>
      <c r="O1204" s="123">
        <f t="shared" si="38"/>
        <v>1</v>
      </c>
      <c r="P1204" s="127" t="s">
        <v>338</v>
      </c>
    </row>
    <row r="1205" spans="1:16" s="123" customFormat="1" x14ac:dyDescent="0.25">
      <c r="A1205" s="123">
        <v>2015</v>
      </c>
      <c r="B1205" s="124">
        <v>80</v>
      </c>
      <c r="C1205" s="123" t="s">
        <v>187</v>
      </c>
      <c r="D1205" s="123" t="s">
        <v>333</v>
      </c>
      <c r="E1205" s="123">
        <v>34304</v>
      </c>
      <c r="F1205" s="123">
        <v>15</v>
      </c>
      <c r="G1205" s="123">
        <v>23810034304</v>
      </c>
      <c r="H1205" s="125" t="s">
        <v>944</v>
      </c>
      <c r="I1205" s="123" t="s">
        <v>945</v>
      </c>
      <c r="J1205" s="123" t="s">
        <v>3034</v>
      </c>
      <c r="K1205" s="123">
        <v>7</v>
      </c>
      <c r="L1205" s="126">
        <f t="shared" si="39"/>
        <v>0.46666666666666667</v>
      </c>
      <c r="M1205" s="123" t="s">
        <v>3035</v>
      </c>
      <c r="N1205" s="123">
        <v>12</v>
      </c>
      <c r="O1205" s="123">
        <f t="shared" si="38"/>
        <v>3</v>
      </c>
      <c r="P1205" s="127" t="s">
        <v>338</v>
      </c>
    </row>
    <row r="1206" spans="1:16" s="123" customFormat="1" x14ac:dyDescent="0.25">
      <c r="A1206" s="123">
        <v>2016</v>
      </c>
      <c r="B1206" s="124">
        <v>80</v>
      </c>
      <c r="C1206" s="123" t="s">
        <v>187</v>
      </c>
      <c r="D1206" s="123" t="s">
        <v>333</v>
      </c>
      <c r="E1206" s="123">
        <v>34304</v>
      </c>
      <c r="F1206" s="123">
        <v>15</v>
      </c>
      <c r="G1206" s="123">
        <v>23810034304</v>
      </c>
      <c r="H1206" s="125" t="s">
        <v>944</v>
      </c>
      <c r="I1206" s="123" t="s">
        <v>945</v>
      </c>
      <c r="J1206" s="123" t="s">
        <v>3036</v>
      </c>
      <c r="K1206" s="123">
        <v>18</v>
      </c>
      <c r="L1206" s="126">
        <f t="shared" si="39"/>
        <v>1.2</v>
      </c>
      <c r="M1206" s="123" t="s">
        <v>3037</v>
      </c>
      <c r="N1206" s="123">
        <v>16</v>
      </c>
      <c r="O1206" s="123">
        <f t="shared" si="38"/>
        <v>-1</v>
      </c>
      <c r="P1206" s="127" t="s">
        <v>338</v>
      </c>
    </row>
    <row r="1207" spans="1:16" s="123" customFormat="1" x14ac:dyDescent="0.25">
      <c r="A1207" s="123">
        <v>2014</v>
      </c>
      <c r="B1207" s="124">
        <v>80</v>
      </c>
      <c r="C1207" s="123" t="s">
        <v>187</v>
      </c>
      <c r="D1207" s="123" t="s">
        <v>401</v>
      </c>
      <c r="E1207" s="123">
        <v>22129</v>
      </c>
      <c r="F1207" s="123">
        <v>24</v>
      </c>
      <c r="G1207" s="123">
        <v>23210022129</v>
      </c>
      <c r="H1207" s="125" t="s">
        <v>402</v>
      </c>
      <c r="I1207" s="123" t="s">
        <v>403</v>
      </c>
      <c r="J1207" s="123" t="s">
        <v>3038</v>
      </c>
      <c r="K1207" s="123">
        <v>39</v>
      </c>
      <c r="L1207" s="126">
        <f t="shared" si="39"/>
        <v>1.625</v>
      </c>
      <c r="M1207" s="123" t="s">
        <v>3039</v>
      </c>
      <c r="N1207" s="123">
        <v>23</v>
      </c>
      <c r="O1207" s="123">
        <f t="shared" si="38"/>
        <v>1</v>
      </c>
      <c r="P1207" s="127" t="s">
        <v>338</v>
      </c>
    </row>
    <row r="1208" spans="1:16" s="123" customFormat="1" x14ac:dyDescent="0.25">
      <c r="A1208" s="123">
        <v>2015</v>
      </c>
      <c r="B1208" s="124">
        <v>80</v>
      </c>
      <c r="C1208" s="123" t="s">
        <v>187</v>
      </c>
      <c r="D1208" s="123" t="s">
        <v>401</v>
      </c>
      <c r="E1208" s="123">
        <v>22129</v>
      </c>
      <c r="F1208" s="123">
        <v>24</v>
      </c>
      <c r="G1208" s="123">
        <v>23210022129</v>
      </c>
      <c r="H1208" s="125" t="s">
        <v>402</v>
      </c>
      <c r="I1208" s="123" t="s">
        <v>403</v>
      </c>
      <c r="J1208" s="123" t="s">
        <v>3040</v>
      </c>
      <c r="K1208" s="123">
        <v>38</v>
      </c>
      <c r="L1208" s="126">
        <f t="shared" si="39"/>
        <v>1.5833333333333333</v>
      </c>
      <c r="M1208" s="123" t="s">
        <v>3041</v>
      </c>
      <c r="N1208" s="123">
        <v>24</v>
      </c>
      <c r="O1208" s="123">
        <f t="shared" si="38"/>
        <v>0</v>
      </c>
      <c r="P1208" s="127" t="s">
        <v>338</v>
      </c>
    </row>
    <row r="1209" spans="1:16" s="123" customFormat="1" x14ac:dyDescent="0.25">
      <c r="A1209" s="123">
        <v>2016</v>
      </c>
      <c r="B1209" s="124">
        <v>80</v>
      </c>
      <c r="C1209" s="123" t="s">
        <v>187</v>
      </c>
      <c r="D1209" s="123" t="s">
        <v>401</v>
      </c>
      <c r="E1209" s="123">
        <v>22129</v>
      </c>
      <c r="F1209" s="123">
        <v>24</v>
      </c>
      <c r="G1209" s="123">
        <v>23210022129</v>
      </c>
      <c r="H1209" s="125" t="s">
        <v>402</v>
      </c>
      <c r="I1209" s="123" t="s">
        <v>403</v>
      </c>
      <c r="J1209" s="123" t="s">
        <v>3042</v>
      </c>
      <c r="K1209" s="123">
        <v>24</v>
      </c>
      <c r="L1209" s="126">
        <f t="shared" si="39"/>
        <v>1</v>
      </c>
      <c r="M1209" s="123" t="s">
        <v>3043</v>
      </c>
      <c r="N1209" s="123">
        <v>24</v>
      </c>
      <c r="O1209" s="123">
        <f t="shared" si="38"/>
        <v>0</v>
      </c>
      <c r="P1209" s="127" t="s">
        <v>338</v>
      </c>
    </row>
    <row r="1210" spans="1:16" s="123" customFormat="1" x14ac:dyDescent="0.25">
      <c r="A1210" s="123">
        <v>2014</v>
      </c>
      <c r="B1210" s="124">
        <v>80</v>
      </c>
      <c r="C1210" s="123" t="s">
        <v>187</v>
      </c>
      <c r="D1210" s="123" t="s">
        <v>401</v>
      </c>
      <c r="E1210" s="123">
        <v>33411</v>
      </c>
      <c r="F1210" s="123">
        <v>15</v>
      </c>
      <c r="G1210" s="123">
        <v>23210033411</v>
      </c>
      <c r="H1210" s="125" t="s">
        <v>418</v>
      </c>
      <c r="I1210" s="123" t="s">
        <v>419</v>
      </c>
      <c r="J1210" s="123" t="s">
        <v>3044</v>
      </c>
      <c r="K1210" s="123">
        <v>31</v>
      </c>
      <c r="L1210" s="126">
        <f t="shared" si="39"/>
        <v>2.0666666666666669</v>
      </c>
      <c r="M1210" s="123" t="s">
        <v>3045</v>
      </c>
      <c r="N1210" s="123">
        <v>16</v>
      </c>
      <c r="O1210" s="123">
        <f t="shared" si="38"/>
        <v>-1</v>
      </c>
      <c r="P1210" s="127" t="s">
        <v>338</v>
      </c>
    </row>
    <row r="1211" spans="1:16" s="123" customFormat="1" x14ac:dyDescent="0.25">
      <c r="A1211" s="123">
        <v>2015</v>
      </c>
      <c r="B1211" s="124">
        <v>80</v>
      </c>
      <c r="C1211" s="123" t="s">
        <v>187</v>
      </c>
      <c r="D1211" s="123" t="s">
        <v>401</v>
      </c>
      <c r="E1211" s="123">
        <v>33411</v>
      </c>
      <c r="F1211" s="123">
        <v>15</v>
      </c>
      <c r="G1211" s="123">
        <v>23210033411</v>
      </c>
      <c r="H1211" s="125" t="s">
        <v>418</v>
      </c>
      <c r="I1211" s="123" t="s">
        <v>419</v>
      </c>
      <c r="J1211" s="123" t="s">
        <v>3046</v>
      </c>
      <c r="K1211" s="123">
        <v>38</v>
      </c>
      <c r="L1211" s="126">
        <f t="shared" si="39"/>
        <v>2.5333333333333332</v>
      </c>
      <c r="M1211" s="123" t="s">
        <v>3047</v>
      </c>
      <c r="N1211" s="123">
        <v>15</v>
      </c>
      <c r="O1211" s="123">
        <f t="shared" si="38"/>
        <v>0</v>
      </c>
      <c r="P1211" s="127" t="s">
        <v>338</v>
      </c>
    </row>
    <row r="1212" spans="1:16" s="123" customFormat="1" x14ac:dyDescent="0.25">
      <c r="A1212" s="123">
        <v>2016</v>
      </c>
      <c r="B1212" s="124">
        <v>80</v>
      </c>
      <c r="C1212" s="123" t="s">
        <v>187</v>
      </c>
      <c r="D1212" s="123" t="s">
        <v>401</v>
      </c>
      <c r="E1212" s="123">
        <v>33411</v>
      </c>
      <c r="F1212" s="123">
        <v>15</v>
      </c>
      <c r="G1212" s="123">
        <v>23210033411</v>
      </c>
      <c r="H1212" s="125" t="s">
        <v>418</v>
      </c>
      <c r="I1212" s="123" t="s">
        <v>419</v>
      </c>
      <c r="J1212" s="123" t="s">
        <v>3048</v>
      </c>
      <c r="K1212" s="123">
        <v>33</v>
      </c>
      <c r="L1212" s="126">
        <f t="shared" si="39"/>
        <v>2.2000000000000002</v>
      </c>
      <c r="M1212" s="123" t="s">
        <v>3049</v>
      </c>
      <c r="N1212" s="123">
        <v>15</v>
      </c>
      <c r="O1212" s="123">
        <f t="shared" si="38"/>
        <v>0</v>
      </c>
      <c r="P1212" s="127" t="s">
        <v>338</v>
      </c>
    </row>
    <row r="1213" spans="1:16" s="123" customFormat="1" x14ac:dyDescent="0.25">
      <c r="A1213" s="123">
        <v>2014</v>
      </c>
      <c r="B1213" s="124">
        <v>80</v>
      </c>
      <c r="C1213" s="123" t="s">
        <v>188</v>
      </c>
      <c r="D1213" s="123" t="s">
        <v>333</v>
      </c>
      <c r="E1213" s="123">
        <v>23405</v>
      </c>
      <c r="F1213" s="123">
        <v>30</v>
      </c>
      <c r="G1213" s="123">
        <v>23810023405</v>
      </c>
      <c r="H1213" s="125" t="s">
        <v>799</v>
      </c>
      <c r="I1213" s="123" t="s">
        <v>800</v>
      </c>
      <c r="J1213" s="123" t="s">
        <v>3050</v>
      </c>
      <c r="K1213" s="123">
        <v>27</v>
      </c>
      <c r="L1213" s="126">
        <f t="shared" si="39"/>
        <v>0.9</v>
      </c>
      <c r="M1213" s="123" t="s">
        <v>3051</v>
      </c>
      <c r="N1213" s="123">
        <v>26</v>
      </c>
      <c r="O1213" s="123">
        <f t="shared" si="38"/>
        <v>4</v>
      </c>
      <c r="P1213" s="127" t="s">
        <v>338</v>
      </c>
    </row>
    <row r="1214" spans="1:16" s="123" customFormat="1" x14ac:dyDescent="0.25">
      <c r="A1214" s="123">
        <v>2015</v>
      </c>
      <c r="B1214" s="124">
        <v>80</v>
      </c>
      <c r="C1214" s="123" t="s">
        <v>188</v>
      </c>
      <c r="D1214" s="123" t="s">
        <v>333</v>
      </c>
      <c r="E1214" s="123">
        <v>23405</v>
      </c>
      <c r="F1214" s="123">
        <v>30</v>
      </c>
      <c r="G1214" s="123">
        <v>23810023405</v>
      </c>
      <c r="H1214" s="125" t="s">
        <v>799</v>
      </c>
      <c r="I1214" s="123" t="s">
        <v>800</v>
      </c>
      <c r="J1214" s="123" t="s">
        <v>3052</v>
      </c>
      <c r="K1214" s="123">
        <v>16</v>
      </c>
      <c r="L1214" s="126">
        <f t="shared" si="39"/>
        <v>0.53333333333333333</v>
      </c>
      <c r="M1214" s="123" t="s">
        <v>3053</v>
      </c>
      <c r="N1214" s="123">
        <v>25</v>
      </c>
      <c r="O1214" s="123">
        <f t="shared" si="38"/>
        <v>5</v>
      </c>
      <c r="P1214" s="127" t="s">
        <v>338</v>
      </c>
    </row>
    <row r="1215" spans="1:16" s="123" customFormat="1" x14ac:dyDescent="0.25">
      <c r="A1215" s="123">
        <v>2016</v>
      </c>
      <c r="B1215" s="124">
        <v>80</v>
      </c>
      <c r="C1215" s="123" t="s">
        <v>188</v>
      </c>
      <c r="D1215" s="123" t="s">
        <v>333</v>
      </c>
      <c r="E1215" s="123">
        <v>23405</v>
      </c>
      <c r="F1215" s="123">
        <v>30</v>
      </c>
      <c r="G1215" s="123">
        <v>23810023405</v>
      </c>
      <c r="H1215" s="125" t="s">
        <v>799</v>
      </c>
      <c r="I1215" s="123" t="s">
        <v>800</v>
      </c>
      <c r="J1215" s="123" t="s">
        <v>3054</v>
      </c>
      <c r="K1215" s="123">
        <v>27</v>
      </c>
      <c r="L1215" s="126">
        <f t="shared" si="39"/>
        <v>0.9</v>
      </c>
      <c r="M1215" s="123" t="s">
        <v>3055</v>
      </c>
      <c r="N1215" s="123">
        <v>26</v>
      </c>
      <c r="O1215" s="123">
        <f t="shared" si="38"/>
        <v>4</v>
      </c>
      <c r="P1215" s="127" t="s">
        <v>338</v>
      </c>
    </row>
    <row r="1216" spans="1:16" s="123" customFormat="1" x14ac:dyDescent="0.25">
      <c r="A1216" s="123">
        <v>2014</v>
      </c>
      <c r="B1216" s="124">
        <v>80</v>
      </c>
      <c r="C1216" s="123" t="s">
        <v>188</v>
      </c>
      <c r="D1216" s="123" t="s">
        <v>333</v>
      </c>
      <c r="E1216" s="123">
        <v>24203</v>
      </c>
      <c r="F1216" s="123">
        <v>15</v>
      </c>
      <c r="G1216" s="123">
        <v>23810024203</v>
      </c>
      <c r="H1216" s="125" t="s">
        <v>904</v>
      </c>
      <c r="I1216" s="123" t="s">
        <v>905</v>
      </c>
      <c r="J1216" s="123" t="s">
        <v>3056</v>
      </c>
      <c r="K1216" s="123">
        <v>17</v>
      </c>
      <c r="L1216" s="126">
        <f t="shared" si="39"/>
        <v>1.1333333333333333</v>
      </c>
      <c r="M1216" s="123" t="s">
        <v>3057</v>
      </c>
      <c r="N1216" s="123">
        <v>14</v>
      </c>
      <c r="O1216" s="123">
        <f t="shared" si="38"/>
        <v>1</v>
      </c>
      <c r="P1216" s="127" t="s">
        <v>338</v>
      </c>
    </row>
    <row r="1217" spans="1:16" s="123" customFormat="1" x14ac:dyDescent="0.25">
      <c r="A1217" s="123">
        <v>2015</v>
      </c>
      <c r="B1217" s="124">
        <v>80</v>
      </c>
      <c r="C1217" s="123" t="s">
        <v>188</v>
      </c>
      <c r="D1217" s="123" t="s">
        <v>333</v>
      </c>
      <c r="E1217" s="123">
        <v>24203</v>
      </c>
      <c r="F1217" s="123">
        <v>15</v>
      </c>
      <c r="G1217" s="123">
        <v>23810024203</v>
      </c>
      <c r="H1217" s="125" t="s">
        <v>904</v>
      </c>
      <c r="I1217" s="123" t="s">
        <v>905</v>
      </c>
      <c r="J1217" s="123" t="s">
        <v>3058</v>
      </c>
      <c r="K1217" s="123">
        <v>9</v>
      </c>
      <c r="L1217" s="126">
        <f t="shared" si="39"/>
        <v>0.6</v>
      </c>
      <c r="M1217" s="123" t="s">
        <v>3059</v>
      </c>
      <c r="N1217" s="123">
        <v>13</v>
      </c>
      <c r="O1217" s="123">
        <f t="shared" si="38"/>
        <v>2</v>
      </c>
      <c r="P1217" s="127" t="s">
        <v>338</v>
      </c>
    </row>
    <row r="1218" spans="1:16" s="123" customFormat="1" x14ac:dyDescent="0.25">
      <c r="A1218" s="123">
        <v>2016</v>
      </c>
      <c r="B1218" s="124">
        <v>80</v>
      </c>
      <c r="C1218" s="123" t="s">
        <v>188</v>
      </c>
      <c r="D1218" s="123" t="s">
        <v>333</v>
      </c>
      <c r="E1218" s="123">
        <v>24203</v>
      </c>
      <c r="F1218" s="123">
        <v>15</v>
      </c>
      <c r="G1218" s="123">
        <v>23810024203</v>
      </c>
      <c r="H1218" s="125" t="s">
        <v>904</v>
      </c>
      <c r="I1218" s="123" t="s">
        <v>905</v>
      </c>
      <c r="J1218" s="123" t="s">
        <v>3060</v>
      </c>
      <c r="K1218" s="123">
        <v>15</v>
      </c>
      <c r="L1218" s="126">
        <f t="shared" si="39"/>
        <v>1</v>
      </c>
      <c r="M1218" s="123" t="s">
        <v>3061</v>
      </c>
      <c r="N1218" s="123">
        <v>14</v>
      </c>
      <c r="O1218" s="123">
        <f t="shared" si="38"/>
        <v>1</v>
      </c>
      <c r="P1218" s="127" t="s">
        <v>338</v>
      </c>
    </row>
    <row r="1219" spans="1:16" s="123" customFormat="1" x14ac:dyDescent="0.25">
      <c r="A1219" s="123">
        <v>2014</v>
      </c>
      <c r="B1219" s="124">
        <v>80</v>
      </c>
      <c r="C1219" s="123" t="s">
        <v>188</v>
      </c>
      <c r="D1219" s="123" t="s">
        <v>333</v>
      </c>
      <c r="E1219" s="123">
        <v>25005</v>
      </c>
      <c r="F1219" s="123">
        <v>10</v>
      </c>
      <c r="G1219" s="123">
        <v>23810025005</v>
      </c>
      <c r="H1219" s="125" t="s">
        <v>3062</v>
      </c>
      <c r="I1219" s="123" t="s">
        <v>3063</v>
      </c>
      <c r="J1219" s="123" t="s">
        <v>3064</v>
      </c>
      <c r="K1219" s="123">
        <v>7</v>
      </c>
      <c r="L1219" s="126">
        <f t="shared" si="39"/>
        <v>0.7</v>
      </c>
      <c r="M1219" s="123" t="s">
        <v>3065</v>
      </c>
      <c r="N1219" s="123">
        <v>6</v>
      </c>
      <c r="O1219" s="123">
        <f t="shared" ref="O1219:O1282" si="40">IFERROR(F1219-N1219,"-")</f>
        <v>4</v>
      </c>
      <c r="P1219" s="127" t="s">
        <v>338</v>
      </c>
    </row>
    <row r="1220" spans="1:16" s="123" customFormat="1" x14ac:dyDescent="0.25">
      <c r="A1220" s="123">
        <v>2015</v>
      </c>
      <c r="B1220" s="124">
        <v>80</v>
      </c>
      <c r="C1220" s="123" t="s">
        <v>188</v>
      </c>
      <c r="D1220" s="123" t="s">
        <v>333</v>
      </c>
      <c r="E1220" s="123">
        <v>25005</v>
      </c>
      <c r="F1220" s="123">
        <v>8</v>
      </c>
      <c r="G1220" s="123">
        <v>23810025005</v>
      </c>
      <c r="H1220" s="125" t="s">
        <v>3062</v>
      </c>
      <c r="I1220" s="123" t="s">
        <v>3063</v>
      </c>
      <c r="J1220" s="123" t="s">
        <v>3066</v>
      </c>
      <c r="K1220" s="123">
        <v>1</v>
      </c>
      <c r="L1220" s="126">
        <f t="shared" si="39"/>
        <v>0.125</v>
      </c>
      <c r="M1220" s="123" t="s">
        <v>3067</v>
      </c>
      <c r="N1220" s="123">
        <v>6</v>
      </c>
      <c r="O1220" s="123">
        <f t="shared" si="40"/>
        <v>2</v>
      </c>
      <c r="P1220" s="127" t="s">
        <v>338</v>
      </c>
    </row>
    <row r="1221" spans="1:16" s="123" customFormat="1" x14ac:dyDescent="0.25">
      <c r="A1221" s="123">
        <v>2016</v>
      </c>
      <c r="B1221" s="124">
        <v>80</v>
      </c>
      <c r="C1221" s="123" t="s">
        <v>188</v>
      </c>
      <c r="D1221" s="123" t="s">
        <v>333</v>
      </c>
      <c r="E1221" s="123">
        <v>25005</v>
      </c>
      <c r="F1221" s="123">
        <v>8</v>
      </c>
      <c r="G1221" s="123">
        <v>23810025005</v>
      </c>
      <c r="H1221" s="125" t="s">
        <v>3062</v>
      </c>
      <c r="I1221" s="123" t="s">
        <v>3063</v>
      </c>
      <c r="J1221" s="123" t="s">
        <v>3068</v>
      </c>
      <c r="K1221" s="123">
        <v>3</v>
      </c>
      <c r="L1221" s="126">
        <f t="shared" si="39"/>
        <v>0.375</v>
      </c>
      <c r="M1221" s="123" t="s">
        <v>3069</v>
      </c>
      <c r="N1221" s="123">
        <v>7</v>
      </c>
      <c r="O1221" s="123">
        <f t="shared" si="40"/>
        <v>1</v>
      </c>
      <c r="P1221" s="127" t="s">
        <v>338</v>
      </c>
    </row>
    <row r="1222" spans="1:16" s="123" customFormat="1" x14ac:dyDescent="0.25">
      <c r="A1222" s="123">
        <v>2014</v>
      </c>
      <c r="B1222" s="124">
        <v>80</v>
      </c>
      <c r="C1222" s="123" t="s">
        <v>188</v>
      </c>
      <c r="D1222" s="123" t="s">
        <v>333</v>
      </c>
      <c r="E1222" s="123">
        <v>25007</v>
      </c>
      <c r="F1222" s="123">
        <v>30</v>
      </c>
      <c r="G1222" s="123">
        <v>23810025007</v>
      </c>
      <c r="H1222" s="125" t="s">
        <v>580</v>
      </c>
      <c r="I1222" s="123" t="s">
        <v>581</v>
      </c>
      <c r="J1222" s="123" t="s">
        <v>3070</v>
      </c>
      <c r="K1222" s="123">
        <v>42</v>
      </c>
      <c r="L1222" s="126">
        <f t="shared" si="39"/>
        <v>1.4</v>
      </c>
      <c r="M1222" s="123" t="s">
        <v>3071</v>
      </c>
      <c r="N1222" s="123">
        <v>30</v>
      </c>
      <c r="O1222" s="123">
        <f t="shared" si="40"/>
        <v>0</v>
      </c>
      <c r="P1222" s="127" t="s">
        <v>338</v>
      </c>
    </row>
    <row r="1223" spans="1:16" s="123" customFormat="1" x14ac:dyDescent="0.25">
      <c r="A1223" s="123">
        <v>2015</v>
      </c>
      <c r="B1223" s="124">
        <v>80</v>
      </c>
      <c r="C1223" s="123" t="s">
        <v>188</v>
      </c>
      <c r="D1223" s="123" t="s">
        <v>333</v>
      </c>
      <c r="E1223" s="123">
        <v>25007</v>
      </c>
      <c r="F1223" s="123">
        <v>30</v>
      </c>
      <c r="G1223" s="123">
        <v>23810025007</v>
      </c>
      <c r="H1223" s="125" t="s">
        <v>580</v>
      </c>
      <c r="I1223" s="123" t="s">
        <v>581</v>
      </c>
      <c r="J1223" s="123" t="s">
        <v>3072</v>
      </c>
      <c r="K1223" s="123">
        <v>42</v>
      </c>
      <c r="L1223" s="126">
        <f t="shared" si="39"/>
        <v>1.4</v>
      </c>
      <c r="M1223" s="123" t="s">
        <v>3073</v>
      </c>
      <c r="N1223" s="123">
        <v>29</v>
      </c>
      <c r="O1223" s="123">
        <f t="shared" si="40"/>
        <v>1</v>
      </c>
      <c r="P1223" s="127" t="s">
        <v>338</v>
      </c>
    </row>
    <row r="1224" spans="1:16" s="123" customFormat="1" x14ac:dyDescent="0.25">
      <c r="A1224" s="123">
        <v>2016</v>
      </c>
      <c r="B1224" s="124">
        <v>80</v>
      </c>
      <c r="C1224" s="123" t="s">
        <v>188</v>
      </c>
      <c r="D1224" s="123" t="s">
        <v>333</v>
      </c>
      <c r="E1224" s="123">
        <v>25007</v>
      </c>
      <c r="F1224" s="123">
        <v>30</v>
      </c>
      <c r="G1224" s="123">
        <v>23810025007</v>
      </c>
      <c r="H1224" s="125" t="s">
        <v>580</v>
      </c>
      <c r="I1224" s="123" t="s">
        <v>581</v>
      </c>
      <c r="J1224" s="123" t="s">
        <v>3074</v>
      </c>
      <c r="K1224" s="123">
        <v>38</v>
      </c>
      <c r="L1224" s="126">
        <f t="shared" si="39"/>
        <v>1.2666666666666666</v>
      </c>
      <c r="M1224" s="123" t="s">
        <v>3075</v>
      </c>
      <c r="N1224" s="123">
        <v>30</v>
      </c>
      <c r="O1224" s="123">
        <f t="shared" si="40"/>
        <v>0</v>
      </c>
      <c r="P1224" s="127" t="s">
        <v>338</v>
      </c>
    </row>
    <row r="1225" spans="1:16" s="123" customFormat="1" x14ac:dyDescent="0.25">
      <c r="A1225" s="123">
        <v>2014</v>
      </c>
      <c r="B1225" s="124">
        <v>80</v>
      </c>
      <c r="C1225" s="123" t="s">
        <v>188</v>
      </c>
      <c r="D1225" s="123" t="s">
        <v>333</v>
      </c>
      <c r="E1225" s="123">
        <v>25106</v>
      </c>
      <c r="F1225" s="123">
        <v>5</v>
      </c>
      <c r="G1225" s="123">
        <v>23810025106</v>
      </c>
      <c r="H1225" s="125" t="s">
        <v>588</v>
      </c>
      <c r="I1225" s="123" t="s">
        <v>589</v>
      </c>
      <c r="J1225" s="123" t="s">
        <v>3076</v>
      </c>
      <c r="K1225" s="123">
        <v>6</v>
      </c>
      <c r="L1225" s="126">
        <f t="shared" si="39"/>
        <v>1.2</v>
      </c>
      <c r="M1225" s="123" t="s">
        <v>3077</v>
      </c>
      <c r="N1225" s="123">
        <v>5</v>
      </c>
      <c r="O1225" s="123">
        <f t="shared" si="40"/>
        <v>0</v>
      </c>
      <c r="P1225" s="127" t="s">
        <v>338</v>
      </c>
    </row>
    <row r="1226" spans="1:16" s="123" customFormat="1" x14ac:dyDescent="0.25">
      <c r="A1226" s="123">
        <v>2015</v>
      </c>
      <c r="B1226" s="124">
        <v>80</v>
      </c>
      <c r="C1226" s="123" t="s">
        <v>188</v>
      </c>
      <c r="D1226" s="123" t="s">
        <v>333</v>
      </c>
      <c r="E1226" s="123">
        <v>25106</v>
      </c>
      <c r="F1226" s="123">
        <v>7</v>
      </c>
      <c r="G1226" s="123">
        <v>23810025106</v>
      </c>
      <c r="H1226" s="125" t="s">
        <v>588</v>
      </c>
      <c r="I1226" s="123" t="s">
        <v>589</v>
      </c>
      <c r="J1226" s="123" t="s">
        <v>3078</v>
      </c>
      <c r="K1226" s="123">
        <v>5</v>
      </c>
      <c r="L1226" s="126">
        <f t="shared" si="39"/>
        <v>0.7142857142857143</v>
      </c>
      <c r="M1226" s="123" t="s">
        <v>3079</v>
      </c>
      <c r="N1226" s="123">
        <v>5</v>
      </c>
      <c r="O1226" s="123">
        <f t="shared" si="40"/>
        <v>2</v>
      </c>
      <c r="P1226" s="127" t="s">
        <v>338</v>
      </c>
    </row>
    <row r="1227" spans="1:16" s="123" customFormat="1" x14ac:dyDescent="0.25">
      <c r="A1227" s="123">
        <v>2016</v>
      </c>
      <c r="B1227" s="124">
        <v>80</v>
      </c>
      <c r="C1227" s="123" t="s">
        <v>188</v>
      </c>
      <c r="D1227" s="123" t="s">
        <v>333</v>
      </c>
      <c r="E1227" s="123">
        <v>25106</v>
      </c>
      <c r="F1227" s="123">
        <v>7</v>
      </c>
      <c r="G1227" s="123">
        <v>23810025106</v>
      </c>
      <c r="H1227" s="125" t="s">
        <v>588</v>
      </c>
      <c r="I1227" s="123" t="s">
        <v>589</v>
      </c>
      <c r="J1227" s="123" t="s">
        <v>3080</v>
      </c>
      <c r="K1227" s="123">
        <v>2</v>
      </c>
      <c r="L1227" s="126">
        <f t="shared" si="39"/>
        <v>0.2857142857142857</v>
      </c>
      <c r="M1227" s="123" t="s">
        <v>3081</v>
      </c>
      <c r="N1227" s="123">
        <v>4</v>
      </c>
      <c r="O1227" s="123">
        <f t="shared" si="40"/>
        <v>3</v>
      </c>
      <c r="P1227" s="127" t="s">
        <v>338</v>
      </c>
    </row>
    <row r="1228" spans="1:16" s="123" customFormat="1" x14ac:dyDescent="0.25">
      <c r="A1228" s="123">
        <v>2014</v>
      </c>
      <c r="B1228" s="124">
        <v>80</v>
      </c>
      <c r="C1228" s="123" t="s">
        <v>188</v>
      </c>
      <c r="D1228" s="123" t="s">
        <v>333</v>
      </c>
      <c r="E1228" s="123">
        <v>25510</v>
      </c>
      <c r="F1228" s="123">
        <v>30</v>
      </c>
      <c r="G1228" s="123">
        <v>23810025510</v>
      </c>
      <c r="H1228" s="125" t="s">
        <v>596</v>
      </c>
      <c r="I1228" s="123" t="s">
        <v>597</v>
      </c>
      <c r="J1228" s="123" t="s">
        <v>3082</v>
      </c>
      <c r="K1228" s="123">
        <v>31</v>
      </c>
      <c r="L1228" s="126">
        <f t="shared" si="39"/>
        <v>1.0333333333333334</v>
      </c>
      <c r="M1228" s="123" t="s">
        <v>3083</v>
      </c>
      <c r="N1228" s="123" t="s">
        <v>369</v>
      </c>
      <c r="O1228" s="123" t="str">
        <f t="shared" si="40"/>
        <v>-</v>
      </c>
      <c r="P1228" s="127" t="s">
        <v>338</v>
      </c>
    </row>
    <row r="1229" spans="1:16" s="123" customFormat="1" x14ac:dyDescent="0.25">
      <c r="A1229" s="123">
        <v>2015</v>
      </c>
      <c r="B1229" s="124">
        <v>80</v>
      </c>
      <c r="C1229" s="123" t="s">
        <v>188</v>
      </c>
      <c r="D1229" s="123" t="s">
        <v>333</v>
      </c>
      <c r="E1229" s="123">
        <v>25510</v>
      </c>
      <c r="F1229" s="123">
        <v>30</v>
      </c>
      <c r="G1229" s="123">
        <v>23810025510</v>
      </c>
      <c r="H1229" s="125" t="s">
        <v>596</v>
      </c>
      <c r="I1229" s="123" t="s">
        <v>597</v>
      </c>
      <c r="J1229" s="123" t="s">
        <v>3084</v>
      </c>
      <c r="K1229" s="123">
        <v>30</v>
      </c>
      <c r="L1229" s="126">
        <f t="shared" si="39"/>
        <v>1</v>
      </c>
      <c r="M1229" s="123" t="s">
        <v>3085</v>
      </c>
      <c r="N1229" s="123" t="s">
        <v>369</v>
      </c>
      <c r="O1229" s="123" t="str">
        <f t="shared" si="40"/>
        <v>-</v>
      </c>
      <c r="P1229" s="127" t="s">
        <v>338</v>
      </c>
    </row>
    <row r="1230" spans="1:16" s="123" customFormat="1" x14ac:dyDescent="0.25">
      <c r="A1230" s="123">
        <v>2016</v>
      </c>
      <c r="B1230" s="124">
        <v>80</v>
      </c>
      <c r="C1230" s="123" t="s">
        <v>188</v>
      </c>
      <c r="D1230" s="123" t="s">
        <v>333</v>
      </c>
      <c r="E1230" s="123">
        <v>25510</v>
      </c>
      <c r="F1230" s="123">
        <v>30</v>
      </c>
      <c r="G1230" s="123">
        <v>23810025510</v>
      </c>
      <c r="H1230" s="125" t="s">
        <v>596</v>
      </c>
      <c r="I1230" s="123" t="s">
        <v>597</v>
      </c>
      <c r="J1230" s="123" t="s">
        <v>3086</v>
      </c>
      <c r="K1230" s="123">
        <v>30</v>
      </c>
      <c r="L1230" s="126">
        <f t="shared" si="39"/>
        <v>1</v>
      </c>
      <c r="M1230" s="123" t="s">
        <v>3087</v>
      </c>
      <c r="N1230" s="123">
        <v>30</v>
      </c>
      <c r="O1230" s="123">
        <f t="shared" si="40"/>
        <v>0</v>
      </c>
      <c r="P1230" s="127" t="s">
        <v>338</v>
      </c>
    </row>
    <row r="1231" spans="1:16" s="123" customFormat="1" x14ac:dyDescent="0.25">
      <c r="A1231" s="123">
        <v>2014</v>
      </c>
      <c r="B1231" s="124">
        <v>80</v>
      </c>
      <c r="C1231" s="123" t="s">
        <v>188</v>
      </c>
      <c r="D1231" s="123" t="s">
        <v>333</v>
      </c>
      <c r="E1231" s="123">
        <v>30001</v>
      </c>
      <c r="F1231" s="123">
        <v>53</v>
      </c>
      <c r="G1231" s="123">
        <v>23810030001</v>
      </c>
      <c r="H1231" s="125" t="s">
        <v>334</v>
      </c>
      <c r="I1231" s="123" t="s">
        <v>335</v>
      </c>
      <c r="J1231" s="123" t="s">
        <v>3088</v>
      </c>
      <c r="K1231" s="123">
        <v>38</v>
      </c>
      <c r="L1231" s="126">
        <f t="shared" si="39"/>
        <v>0.71698113207547165</v>
      </c>
      <c r="M1231" s="123" t="s">
        <v>3089</v>
      </c>
      <c r="N1231" s="123">
        <v>49</v>
      </c>
      <c r="O1231" s="123">
        <f t="shared" si="40"/>
        <v>4</v>
      </c>
      <c r="P1231" s="127" t="s">
        <v>338</v>
      </c>
    </row>
    <row r="1232" spans="1:16" s="123" customFormat="1" x14ac:dyDescent="0.25">
      <c r="A1232" s="123">
        <v>2015</v>
      </c>
      <c r="B1232" s="124">
        <v>80</v>
      </c>
      <c r="C1232" s="123" t="s">
        <v>188</v>
      </c>
      <c r="D1232" s="123" t="s">
        <v>333</v>
      </c>
      <c r="E1232" s="123">
        <v>30001</v>
      </c>
      <c r="F1232" s="123">
        <v>53</v>
      </c>
      <c r="G1232" s="123">
        <v>23810030001</v>
      </c>
      <c r="H1232" s="125" t="s">
        <v>334</v>
      </c>
      <c r="I1232" s="123" t="s">
        <v>335</v>
      </c>
      <c r="J1232" s="123" t="s">
        <v>3090</v>
      </c>
      <c r="K1232" s="123">
        <v>28</v>
      </c>
      <c r="L1232" s="126">
        <f t="shared" si="39"/>
        <v>0.52830188679245282</v>
      </c>
      <c r="M1232" s="123" t="s">
        <v>3091</v>
      </c>
      <c r="N1232" s="123">
        <v>49</v>
      </c>
      <c r="O1232" s="123">
        <f t="shared" si="40"/>
        <v>4</v>
      </c>
      <c r="P1232" s="127" t="s">
        <v>338</v>
      </c>
    </row>
    <row r="1233" spans="1:16" s="123" customFormat="1" x14ac:dyDescent="0.25">
      <c r="A1233" s="123">
        <v>2016</v>
      </c>
      <c r="B1233" s="124">
        <v>80</v>
      </c>
      <c r="C1233" s="123" t="s">
        <v>188</v>
      </c>
      <c r="D1233" s="123" t="s">
        <v>333</v>
      </c>
      <c r="E1233" s="123">
        <v>30001</v>
      </c>
      <c r="F1233" s="123">
        <v>53</v>
      </c>
      <c r="G1233" s="123">
        <v>23810030001</v>
      </c>
      <c r="H1233" s="125" t="s">
        <v>334</v>
      </c>
      <c r="I1233" s="123" t="s">
        <v>335</v>
      </c>
      <c r="J1233" s="123" t="s">
        <v>3092</v>
      </c>
      <c r="K1233" s="123">
        <v>30</v>
      </c>
      <c r="L1233" s="126">
        <f t="shared" si="39"/>
        <v>0.56603773584905659</v>
      </c>
      <c r="M1233" s="123" t="s">
        <v>3093</v>
      </c>
      <c r="N1233" s="123">
        <v>42</v>
      </c>
      <c r="O1233" s="123">
        <f t="shared" si="40"/>
        <v>11</v>
      </c>
      <c r="P1233" s="127" t="s">
        <v>338</v>
      </c>
    </row>
    <row r="1234" spans="1:16" s="123" customFormat="1" x14ac:dyDescent="0.25">
      <c r="A1234" s="123">
        <v>2014</v>
      </c>
      <c r="B1234" s="124">
        <v>80</v>
      </c>
      <c r="C1234" s="123" t="s">
        <v>188</v>
      </c>
      <c r="D1234" s="123" t="s">
        <v>333</v>
      </c>
      <c r="E1234" s="123">
        <v>31202</v>
      </c>
      <c r="F1234" s="123">
        <v>35</v>
      </c>
      <c r="G1234" s="123">
        <v>23810031202</v>
      </c>
      <c r="H1234" s="125" t="s">
        <v>343</v>
      </c>
      <c r="I1234" s="123" t="s">
        <v>344</v>
      </c>
      <c r="J1234" s="123" t="s">
        <v>3094</v>
      </c>
      <c r="K1234" s="123">
        <v>45</v>
      </c>
      <c r="L1234" s="126">
        <f t="shared" si="39"/>
        <v>1.2857142857142858</v>
      </c>
      <c r="M1234" s="123" t="s">
        <v>3095</v>
      </c>
      <c r="N1234" s="123">
        <v>35</v>
      </c>
      <c r="O1234" s="123">
        <f t="shared" si="40"/>
        <v>0</v>
      </c>
      <c r="P1234" s="127" t="s">
        <v>338</v>
      </c>
    </row>
    <row r="1235" spans="1:16" s="123" customFormat="1" x14ac:dyDescent="0.25">
      <c r="A1235" s="123">
        <v>2015</v>
      </c>
      <c r="B1235" s="124">
        <v>80</v>
      </c>
      <c r="C1235" s="123" t="s">
        <v>188</v>
      </c>
      <c r="D1235" s="123" t="s">
        <v>333</v>
      </c>
      <c r="E1235" s="123">
        <v>31202</v>
      </c>
      <c r="F1235" s="123">
        <v>35</v>
      </c>
      <c r="G1235" s="123">
        <v>23810031202</v>
      </c>
      <c r="H1235" s="125" t="s">
        <v>343</v>
      </c>
      <c r="I1235" s="123" t="s">
        <v>344</v>
      </c>
      <c r="J1235" s="123" t="s">
        <v>3096</v>
      </c>
      <c r="K1235" s="123">
        <v>74</v>
      </c>
      <c r="L1235" s="126">
        <f t="shared" si="39"/>
        <v>2.1142857142857143</v>
      </c>
      <c r="M1235" s="123" t="s">
        <v>3097</v>
      </c>
      <c r="N1235" s="123">
        <v>33</v>
      </c>
      <c r="O1235" s="123">
        <f t="shared" si="40"/>
        <v>2</v>
      </c>
      <c r="P1235" s="127" t="s">
        <v>338</v>
      </c>
    </row>
    <row r="1236" spans="1:16" s="123" customFormat="1" x14ac:dyDescent="0.25">
      <c r="A1236" s="123">
        <v>2016</v>
      </c>
      <c r="B1236" s="124">
        <v>80</v>
      </c>
      <c r="C1236" s="123" t="s">
        <v>188</v>
      </c>
      <c r="D1236" s="123" t="s">
        <v>333</v>
      </c>
      <c r="E1236" s="123">
        <v>31202</v>
      </c>
      <c r="F1236" s="123">
        <v>35</v>
      </c>
      <c r="G1236" s="123">
        <v>23810031202</v>
      </c>
      <c r="H1236" s="125" t="s">
        <v>343</v>
      </c>
      <c r="I1236" s="123" t="s">
        <v>344</v>
      </c>
      <c r="J1236" s="123" t="s">
        <v>3098</v>
      </c>
      <c r="K1236" s="123">
        <v>67</v>
      </c>
      <c r="L1236" s="126">
        <f t="shared" si="39"/>
        <v>1.9142857142857144</v>
      </c>
      <c r="M1236" s="123" t="s">
        <v>3099</v>
      </c>
      <c r="N1236" s="123">
        <v>33</v>
      </c>
      <c r="O1236" s="123">
        <f t="shared" si="40"/>
        <v>2</v>
      </c>
      <c r="P1236" s="127" t="s">
        <v>338</v>
      </c>
    </row>
    <row r="1237" spans="1:16" s="123" customFormat="1" x14ac:dyDescent="0.25">
      <c r="A1237" s="123">
        <v>2014</v>
      </c>
      <c r="B1237" s="124">
        <v>80</v>
      </c>
      <c r="C1237" s="123" t="s">
        <v>188</v>
      </c>
      <c r="D1237" s="123" t="s">
        <v>333</v>
      </c>
      <c r="E1237" s="123">
        <v>33005</v>
      </c>
      <c r="F1237" s="123">
        <v>30</v>
      </c>
      <c r="G1237" s="123">
        <v>23810033005</v>
      </c>
      <c r="H1237" s="125" t="s">
        <v>365</v>
      </c>
      <c r="I1237" s="123" t="s">
        <v>366</v>
      </c>
      <c r="J1237" s="123" t="s">
        <v>3100</v>
      </c>
      <c r="K1237" s="123">
        <v>59</v>
      </c>
      <c r="L1237" s="126">
        <f t="shared" si="39"/>
        <v>1.9666666666666666</v>
      </c>
      <c r="M1237" s="123" t="s">
        <v>3101</v>
      </c>
      <c r="N1237" s="123" t="s">
        <v>369</v>
      </c>
      <c r="O1237" s="123" t="str">
        <f t="shared" si="40"/>
        <v>-</v>
      </c>
      <c r="P1237" s="127" t="s">
        <v>338</v>
      </c>
    </row>
    <row r="1238" spans="1:16" s="123" customFormat="1" x14ac:dyDescent="0.25">
      <c r="A1238" s="123">
        <v>2015</v>
      </c>
      <c r="B1238" s="124">
        <v>80</v>
      </c>
      <c r="C1238" s="123" t="s">
        <v>188</v>
      </c>
      <c r="D1238" s="123" t="s">
        <v>333</v>
      </c>
      <c r="E1238" s="123">
        <v>33005</v>
      </c>
      <c r="F1238" s="123">
        <v>30</v>
      </c>
      <c r="G1238" s="123">
        <v>23810033005</v>
      </c>
      <c r="H1238" s="125" t="s">
        <v>365</v>
      </c>
      <c r="I1238" s="123" t="s">
        <v>366</v>
      </c>
      <c r="J1238" s="123" t="s">
        <v>3102</v>
      </c>
      <c r="K1238" s="123">
        <v>56</v>
      </c>
      <c r="L1238" s="126">
        <f t="shared" si="39"/>
        <v>1.8666666666666667</v>
      </c>
      <c r="M1238" s="123" t="s">
        <v>3103</v>
      </c>
      <c r="N1238" s="123" t="s">
        <v>369</v>
      </c>
      <c r="O1238" s="123" t="str">
        <f t="shared" si="40"/>
        <v>-</v>
      </c>
      <c r="P1238" s="127" t="s">
        <v>338</v>
      </c>
    </row>
    <row r="1239" spans="1:16" s="123" customFormat="1" x14ac:dyDescent="0.25">
      <c r="A1239" s="123">
        <v>2016</v>
      </c>
      <c r="B1239" s="124">
        <v>80</v>
      </c>
      <c r="C1239" s="123" t="s">
        <v>188</v>
      </c>
      <c r="D1239" s="123" t="s">
        <v>333</v>
      </c>
      <c r="E1239" s="123">
        <v>33005</v>
      </c>
      <c r="F1239" s="123">
        <v>30</v>
      </c>
      <c r="G1239" s="123">
        <v>23810033005</v>
      </c>
      <c r="H1239" s="125" t="s">
        <v>365</v>
      </c>
      <c r="I1239" s="123" t="s">
        <v>366</v>
      </c>
      <c r="J1239" s="123" t="s">
        <v>3104</v>
      </c>
      <c r="K1239" s="123">
        <v>43</v>
      </c>
      <c r="L1239" s="126">
        <f t="shared" si="39"/>
        <v>1.4333333333333333</v>
      </c>
      <c r="M1239" s="123" t="s">
        <v>3105</v>
      </c>
      <c r="N1239" s="123">
        <v>29</v>
      </c>
      <c r="O1239" s="123">
        <f t="shared" si="40"/>
        <v>1</v>
      </c>
      <c r="P1239" s="127" t="s">
        <v>338</v>
      </c>
    </row>
    <row r="1240" spans="1:16" s="123" customFormat="1" x14ac:dyDescent="0.25">
      <c r="A1240" s="123">
        <v>2014</v>
      </c>
      <c r="B1240" s="124">
        <v>80</v>
      </c>
      <c r="C1240" s="123" t="s">
        <v>188</v>
      </c>
      <c r="D1240" s="123" t="s">
        <v>401</v>
      </c>
      <c r="E1240" s="123">
        <v>23317</v>
      </c>
      <c r="F1240" s="123">
        <v>15</v>
      </c>
      <c r="G1240" s="123">
        <v>23210023317</v>
      </c>
      <c r="H1240" s="125" t="s">
        <v>845</v>
      </c>
      <c r="I1240" s="123" t="s">
        <v>846</v>
      </c>
      <c r="J1240" s="123" t="s">
        <v>3106</v>
      </c>
      <c r="K1240" s="123">
        <v>23</v>
      </c>
      <c r="L1240" s="126">
        <f t="shared" si="39"/>
        <v>1.5333333333333334</v>
      </c>
      <c r="M1240" s="123" t="s">
        <v>3107</v>
      </c>
      <c r="N1240" s="123">
        <v>15</v>
      </c>
      <c r="O1240" s="123">
        <f t="shared" si="40"/>
        <v>0</v>
      </c>
      <c r="P1240" s="127" t="s">
        <v>338</v>
      </c>
    </row>
    <row r="1241" spans="1:16" s="123" customFormat="1" x14ac:dyDescent="0.25">
      <c r="A1241" s="123">
        <v>2015</v>
      </c>
      <c r="B1241" s="124">
        <v>80</v>
      </c>
      <c r="C1241" s="123" t="s">
        <v>188</v>
      </c>
      <c r="D1241" s="123" t="s">
        <v>401</v>
      </c>
      <c r="E1241" s="123">
        <v>23317</v>
      </c>
      <c r="F1241" s="123">
        <v>15</v>
      </c>
      <c r="G1241" s="123">
        <v>23210023317</v>
      </c>
      <c r="H1241" s="125" t="s">
        <v>845</v>
      </c>
      <c r="I1241" s="123" t="s">
        <v>846</v>
      </c>
      <c r="J1241" s="123" t="s">
        <v>3108</v>
      </c>
      <c r="K1241" s="123">
        <v>19</v>
      </c>
      <c r="L1241" s="126">
        <f t="shared" si="39"/>
        <v>1.2666666666666666</v>
      </c>
      <c r="M1241" s="123" t="s">
        <v>3109</v>
      </c>
      <c r="N1241" s="123">
        <v>15</v>
      </c>
      <c r="O1241" s="123">
        <f t="shared" si="40"/>
        <v>0</v>
      </c>
      <c r="P1241" s="127" t="s">
        <v>338</v>
      </c>
    </row>
    <row r="1242" spans="1:16" s="123" customFormat="1" x14ac:dyDescent="0.25">
      <c r="A1242" s="123">
        <v>2016</v>
      </c>
      <c r="B1242" s="124">
        <v>80</v>
      </c>
      <c r="C1242" s="123" t="s">
        <v>188</v>
      </c>
      <c r="D1242" s="123" t="s">
        <v>401</v>
      </c>
      <c r="E1242" s="123">
        <v>23317</v>
      </c>
      <c r="F1242" s="123">
        <v>15</v>
      </c>
      <c r="G1242" s="123">
        <v>23210023317</v>
      </c>
      <c r="H1242" s="125" t="s">
        <v>845</v>
      </c>
      <c r="I1242" s="123" t="s">
        <v>846</v>
      </c>
      <c r="J1242" s="123" t="s">
        <v>3110</v>
      </c>
      <c r="K1242" s="123">
        <v>15</v>
      </c>
      <c r="L1242" s="126">
        <f t="shared" si="39"/>
        <v>1</v>
      </c>
      <c r="M1242" s="123" t="s">
        <v>3111</v>
      </c>
      <c r="N1242" s="123">
        <v>13</v>
      </c>
      <c r="O1242" s="123">
        <f t="shared" si="40"/>
        <v>2</v>
      </c>
      <c r="P1242" s="127" t="s">
        <v>338</v>
      </c>
    </row>
    <row r="1243" spans="1:16" s="123" customFormat="1" x14ac:dyDescent="0.25">
      <c r="A1243" s="123">
        <v>2014</v>
      </c>
      <c r="B1243" s="124">
        <v>80</v>
      </c>
      <c r="C1243" s="123" t="s">
        <v>188</v>
      </c>
      <c r="D1243" s="123" t="s">
        <v>401</v>
      </c>
      <c r="E1243" s="123">
        <v>23319</v>
      </c>
      <c r="F1243" s="123">
        <v>15</v>
      </c>
      <c r="G1243" s="123">
        <v>23210023319</v>
      </c>
      <c r="H1243" s="125" t="s">
        <v>853</v>
      </c>
      <c r="I1243" s="123" t="s">
        <v>854</v>
      </c>
      <c r="J1243" s="123" t="s">
        <v>3112</v>
      </c>
      <c r="K1243" s="123">
        <v>36</v>
      </c>
      <c r="L1243" s="126">
        <f t="shared" si="39"/>
        <v>2.4</v>
      </c>
      <c r="M1243" s="123" t="s">
        <v>3113</v>
      </c>
      <c r="N1243" s="123">
        <v>11</v>
      </c>
      <c r="O1243" s="123">
        <f t="shared" si="40"/>
        <v>4</v>
      </c>
      <c r="P1243" s="127" t="s">
        <v>338</v>
      </c>
    </row>
    <row r="1244" spans="1:16" s="123" customFormat="1" x14ac:dyDescent="0.25">
      <c r="A1244" s="123">
        <v>2015</v>
      </c>
      <c r="B1244" s="124">
        <v>80</v>
      </c>
      <c r="C1244" s="123" t="s">
        <v>188</v>
      </c>
      <c r="D1244" s="123" t="s">
        <v>401</v>
      </c>
      <c r="E1244" s="123">
        <v>23319</v>
      </c>
      <c r="F1244" s="123">
        <v>15</v>
      </c>
      <c r="G1244" s="123">
        <v>23210023319</v>
      </c>
      <c r="H1244" s="125" t="s">
        <v>853</v>
      </c>
      <c r="I1244" s="123" t="s">
        <v>854</v>
      </c>
      <c r="J1244" s="123" t="s">
        <v>3114</v>
      </c>
      <c r="K1244" s="123">
        <v>26</v>
      </c>
      <c r="L1244" s="126">
        <f t="shared" si="39"/>
        <v>1.7333333333333334</v>
      </c>
      <c r="M1244" s="123" t="s">
        <v>3115</v>
      </c>
      <c r="N1244" s="123">
        <v>15</v>
      </c>
      <c r="O1244" s="123">
        <f t="shared" si="40"/>
        <v>0</v>
      </c>
      <c r="P1244" s="127" t="s">
        <v>338</v>
      </c>
    </row>
    <row r="1245" spans="1:16" s="123" customFormat="1" x14ac:dyDescent="0.25">
      <c r="A1245" s="123">
        <v>2016</v>
      </c>
      <c r="B1245" s="124">
        <v>80</v>
      </c>
      <c r="C1245" s="123" t="s">
        <v>188</v>
      </c>
      <c r="D1245" s="123" t="s">
        <v>401</v>
      </c>
      <c r="E1245" s="123">
        <v>23319</v>
      </c>
      <c r="F1245" s="123">
        <v>15</v>
      </c>
      <c r="G1245" s="123">
        <v>23210023319</v>
      </c>
      <c r="H1245" s="125" t="s">
        <v>853</v>
      </c>
      <c r="I1245" s="123" t="s">
        <v>854</v>
      </c>
      <c r="J1245" s="123" t="s">
        <v>3116</v>
      </c>
      <c r="K1245" s="123">
        <v>22</v>
      </c>
      <c r="L1245" s="126">
        <f t="shared" si="39"/>
        <v>1.4666666666666666</v>
      </c>
      <c r="M1245" s="123" t="s">
        <v>3117</v>
      </c>
      <c r="N1245" s="123">
        <v>12</v>
      </c>
      <c r="O1245" s="123">
        <f t="shared" si="40"/>
        <v>3</v>
      </c>
      <c r="P1245" s="127" t="s">
        <v>338</v>
      </c>
    </row>
    <row r="1246" spans="1:16" s="123" customFormat="1" x14ac:dyDescent="0.25">
      <c r="A1246" s="123">
        <v>2014</v>
      </c>
      <c r="B1246" s="124">
        <v>80</v>
      </c>
      <c r="C1246" s="123" t="s">
        <v>188</v>
      </c>
      <c r="D1246" s="123" t="s">
        <v>401</v>
      </c>
      <c r="E1246" s="123">
        <v>33411</v>
      </c>
      <c r="F1246" s="123">
        <v>30</v>
      </c>
      <c r="G1246" s="123">
        <v>23210033411</v>
      </c>
      <c r="H1246" s="125" t="s">
        <v>418</v>
      </c>
      <c r="I1246" s="123" t="s">
        <v>419</v>
      </c>
      <c r="J1246" s="123" t="s">
        <v>3118</v>
      </c>
      <c r="K1246" s="123">
        <v>28</v>
      </c>
      <c r="L1246" s="126">
        <f t="shared" si="39"/>
        <v>0.93333333333333335</v>
      </c>
      <c r="M1246" s="123" t="s">
        <v>3119</v>
      </c>
      <c r="N1246" s="123">
        <v>21</v>
      </c>
      <c r="O1246" s="123">
        <f t="shared" si="40"/>
        <v>9</v>
      </c>
      <c r="P1246" s="127" t="s">
        <v>338</v>
      </c>
    </row>
    <row r="1247" spans="1:16" s="123" customFormat="1" x14ac:dyDescent="0.25">
      <c r="A1247" s="123">
        <v>2015</v>
      </c>
      <c r="B1247" s="124">
        <v>80</v>
      </c>
      <c r="C1247" s="123" t="s">
        <v>188</v>
      </c>
      <c r="D1247" s="123" t="s">
        <v>401</v>
      </c>
      <c r="E1247" s="123">
        <v>33411</v>
      </c>
      <c r="F1247" s="123">
        <v>30</v>
      </c>
      <c r="G1247" s="123">
        <v>23210033411</v>
      </c>
      <c r="H1247" s="125" t="s">
        <v>418</v>
      </c>
      <c r="I1247" s="123" t="s">
        <v>419</v>
      </c>
      <c r="J1247" s="123" t="s">
        <v>3120</v>
      </c>
      <c r="K1247" s="123">
        <v>38</v>
      </c>
      <c r="L1247" s="126">
        <f t="shared" si="39"/>
        <v>1.2666666666666666</v>
      </c>
      <c r="M1247" s="123" t="s">
        <v>3121</v>
      </c>
      <c r="N1247" s="123">
        <v>26</v>
      </c>
      <c r="O1247" s="123">
        <f t="shared" si="40"/>
        <v>4</v>
      </c>
      <c r="P1247" s="127" t="s">
        <v>338</v>
      </c>
    </row>
    <row r="1248" spans="1:16" s="123" customFormat="1" x14ac:dyDescent="0.25">
      <c r="A1248" s="123">
        <v>2016</v>
      </c>
      <c r="B1248" s="124">
        <v>80</v>
      </c>
      <c r="C1248" s="123" t="s">
        <v>188</v>
      </c>
      <c r="D1248" s="123" t="s">
        <v>401</v>
      </c>
      <c r="E1248" s="123">
        <v>33411</v>
      </c>
      <c r="F1248" s="123">
        <v>30</v>
      </c>
      <c r="G1248" s="123">
        <v>23210033411</v>
      </c>
      <c r="H1248" s="125" t="s">
        <v>418</v>
      </c>
      <c r="I1248" s="123" t="s">
        <v>419</v>
      </c>
      <c r="J1248" s="123" t="s">
        <v>3122</v>
      </c>
      <c r="K1248" s="123">
        <v>35</v>
      </c>
      <c r="L1248" s="126">
        <f t="shared" si="39"/>
        <v>1.1666666666666667</v>
      </c>
      <c r="M1248" s="123" t="s">
        <v>3123</v>
      </c>
      <c r="N1248" s="123">
        <v>23</v>
      </c>
      <c r="O1248" s="123">
        <f t="shared" si="40"/>
        <v>7</v>
      </c>
      <c r="P1248" s="127" t="s">
        <v>338</v>
      </c>
    </row>
    <row r="1249" spans="1:16" s="123" customFormat="1" x14ac:dyDescent="0.25">
      <c r="A1249" s="123">
        <v>2014</v>
      </c>
      <c r="B1249" s="124">
        <v>80</v>
      </c>
      <c r="C1249" s="123" t="s">
        <v>189</v>
      </c>
      <c r="D1249" s="123" t="s">
        <v>333</v>
      </c>
      <c r="E1249" s="123">
        <v>25217</v>
      </c>
      <c r="F1249" s="123">
        <v>15</v>
      </c>
      <c r="G1249" s="123">
        <v>23810025217</v>
      </c>
      <c r="H1249" s="125" t="s">
        <v>482</v>
      </c>
      <c r="I1249" s="123" t="s">
        <v>483</v>
      </c>
      <c r="J1249" s="123" t="s">
        <v>3124</v>
      </c>
      <c r="K1249" s="123">
        <v>15</v>
      </c>
      <c r="L1249" s="126">
        <f t="shared" si="39"/>
        <v>1</v>
      </c>
      <c r="M1249" s="123" t="s">
        <v>3125</v>
      </c>
      <c r="N1249" s="123" t="s">
        <v>369</v>
      </c>
      <c r="O1249" s="123" t="str">
        <f t="shared" si="40"/>
        <v>-</v>
      </c>
      <c r="P1249" s="127" t="s">
        <v>338</v>
      </c>
    </row>
    <row r="1250" spans="1:16" s="123" customFormat="1" x14ac:dyDescent="0.25">
      <c r="A1250" s="123">
        <v>2015</v>
      </c>
      <c r="B1250" s="124">
        <v>80</v>
      </c>
      <c r="C1250" s="123" t="s">
        <v>189</v>
      </c>
      <c r="D1250" s="123" t="s">
        <v>333</v>
      </c>
      <c r="E1250" s="123">
        <v>25217</v>
      </c>
      <c r="F1250" s="123">
        <v>15</v>
      </c>
      <c r="G1250" s="123">
        <v>23810025217</v>
      </c>
      <c r="H1250" s="125" t="s">
        <v>482</v>
      </c>
      <c r="I1250" s="123" t="s">
        <v>483</v>
      </c>
      <c r="J1250" s="123" t="s">
        <v>3126</v>
      </c>
      <c r="K1250" s="123">
        <v>15</v>
      </c>
      <c r="L1250" s="126">
        <f t="shared" si="39"/>
        <v>1</v>
      </c>
      <c r="M1250" s="123" t="s">
        <v>3127</v>
      </c>
      <c r="N1250" s="123" t="s">
        <v>369</v>
      </c>
      <c r="O1250" s="123" t="str">
        <f t="shared" si="40"/>
        <v>-</v>
      </c>
      <c r="P1250" s="127" t="s">
        <v>338</v>
      </c>
    </row>
    <row r="1251" spans="1:16" s="123" customFormat="1" x14ac:dyDescent="0.25">
      <c r="A1251" s="123">
        <v>2016</v>
      </c>
      <c r="B1251" s="124">
        <v>80</v>
      </c>
      <c r="C1251" s="123" t="s">
        <v>189</v>
      </c>
      <c r="D1251" s="123" t="s">
        <v>333</v>
      </c>
      <c r="E1251" s="123">
        <v>25217</v>
      </c>
      <c r="F1251" s="123">
        <v>15</v>
      </c>
      <c r="G1251" s="123">
        <v>23810025217</v>
      </c>
      <c r="H1251" s="125" t="s">
        <v>482</v>
      </c>
      <c r="I1251" s="123" t="s">
        <v>483</v>
      </c>
      <c r="J1251" s="123" t="s">
        <v>3128</v>
      </c>
      <c r="K1251" s="123">
        <v>14</v>
      </c>
      <c r="L1251" s="126">
        <f t="shared" si="39"/>
        <v>0.93333333333333335</v>
      </c>
      <c r="M1251" s="123" t="s">
        <v>3129</v>
      </c>
      <c r="N1251" s="123">
        <v>13</v>
      </c>
      <c r="O1251" s="123">
        <f t="shared" si="40"/>
        <v>2</v>
      </c>
      <c r="P1251" s="127" t="s">
        <v>338</v>
      </c>
    </row>
    <row r="1252" spans="1:16" s="123" customFormat="1" x14ac:dyDescent="0.25">
      <c r="A1252" s="123">
        <v>2014</v>
      </c>
      <c r="B1252" s="124">
        <v>80</v>
      </c>
      <c r="C1252" s="123" t="s">
        <v>189</v>
      </c>
      <c r="D1252" s="123" t="s">
        <v>333</v>
      </c>
      <c r="E1252" s="123">
        <v>25510</v>
      </c>
      <c r="F1252" s="123">
        <v>30</v>
      </c>
      <c r="G1252" s="123">
        <v>23810025510</v>
      </c>
      <c r="H1252" s="125" t="s">
        <v>596</v>
      </c>
      <c r="I1252" s="123" t="s">
        <v>597</v>
      </c>
      <c r="J1252" s="123" t="s">
        <v>3130</v>
      </c>
      <c r="K1252" s="123">
        <v>24</v>
      </c>
      <c r="L1252" s="126">
        <f t="shared" si="39"/>
        <v>0.8</v>
      </c>
      <c r="M1252" s="123" t="s">
        <v>3131</v>
      </c>
      <c r="N1252" s="123" t="s">
        <v>369</v>
      </c>
      <c r="O1252" s="123" t="str">
        <f t="shared" si="40"/>
        <v>-</v>
      </c>
      <c r="P1252" s="127" t="s">
        <v>338</v>
      </c>
    </row>
    <row r="1253" spans="1:16" s="123" customFormat="1" x14ac:dyDescent="0.25">
      <c r="A1253" s="123">
        <v>2015</v>
      </c>
      <c r="B1253" s="124">
        <v>80</v>
      </c>
      <c r="C1253" s="123" t="s">
        <v>189</v>
      </c>
      <c r="D1253" s="123" t="s">
        <v>333</v>
      </c>
      <c r="E1253" s="123">
        <v>25510</v>
      </c>
      <c r="F1253" s="123">
        <v>30</v>
      </c>
      <c r="G1253" s="123">
        <v>23810025510</v>
      </c>
      <c r="H1253" s="125" t="s">
        <v>596</v>
      </c>
      <c r="I1253" s="123" t="s">
        <v>597</v>
      </c>
      <c r="J1253" s="123" t="s">
        <v>3132</v>
      </c>
      <c r="K1253" s="123">
        <v>30</v>
      </c>
      <c r="L1253" s="126">
        <f t="shared" si="39"/>
        <v>1</v>
      </c>
      <c r="M1253" s="123" t="s">
        <v>3133</v>
      </c>
      <c r="N1253" s="123" t="s">
        <v>369</v>
      </c>
      <c r="O1253" s="123" t="str">
        <f t="shared" si="40"/>
        <v>-</v>
      </c>
      <c r="P1253" s="127" t="s">
        <v>338</v>
      </c>
    </row>
    <row r="1254" spans="1:16" s="123" customFormat="1" x14ac:dyDescent="0.25">
      <c r="A1254" s="123">
        <v>2016</v>
      </c>
      <c r="B1254" s="124">
        <v>80</v>
      </c>
      <c r="C1254" s="123" t="s">
        <v>189</v>
      </c>
      <c r="D1254" s="123" t="s">
        <v>333</v>
      </c>
      <c r="E1254" s="123">
        <v>25510</v>
      </c>
      <c r="F1254" s="123">
        <v>30</v>
      </c>
      <c r="G1254" s="123">
        <v>23810025510</v>
      </c>
      <c r="H1254" s="125" t="s">
        <v>596</v>
      </c>
      <c r="I1254" s="123" t="s">
        <v>597</v>
      </c>
      <c r="J1254" s="123" t="s">
        <v>3134</v>
      </c>
      <c r="K1254" s="123">
        <v>17</v>
      </c>
      <c r="L1254" s="126">
        <f t="shared" si="39"/>
        <v>0.56666666666666665</v>
      </c>
      <c r="M1254" s="123" t="s">
        <v>3135</v>
      </c>
      <c r="N1254" s="123">
        <v>25</v>
      </c>
      <c r="O1254" s="123">
        <f t="shared" si="40"/>
        <v>5</v>
      </c>
      <c r="P1254" s="127" t="s">
        <v>338</v>
      </c>
    </row>
    <row r="1255" spans="1:16" s="123" customFormat="1" x14ac:dyDescent="0.25">
      <c r="A1255" s="123">
        <v>2014</v>
      </c>
      <c r="B1255" s="124">
        <v>80</v>
      </c>
      <c r="C1255" s="123" t="s">
        <v>189</v>
      </c>
      <c r="D1255" s="123" t="s">
        <v>333</v>
      </c>
      <c r="E1255" s="123">
        <v>30001</v>
      </c>
      <c r="F1255" s="123">
        <v>35</v>
      </c>
      <c r="G1255" s="123">
        <v>23810030001</v>
      </c>
      <c r="H1255" s="125" t="s">
        <v>334</v>
      </c>
      <c r="I1255" s="123" t="s">
        <v>335</v>
      </c>
      <c r="J1255" s="123" t="s">
        <v>3136</v>
      </c>
      <c r="K1255" s="123">
        <v>27</v>
      </c>
      <c r="L1255" s="126">
        <f t="shared" si="39"/>
        <v>0.77142857142857146</v>
      </c>
      <c r="M1255" s="123" t="s">
        <v>3137</v>
      </c>
      <c r="N1255" s="123">
        <v>32</v>
      </c>
      <c r="O1255" s="123">
        <f t="shared" si="40"/>
        <v>3</v>
      </c>
      <c r="P1255" s="127" t="s">
        <v>338</v>
      </c>
    </row>
    <row r="1256" spans="1:16" s="123" customFormat="1" x14ac:dyDescent="0.25">
      <c r="A1256" s="123">
        <v>2015</v>
      </c>
      <c r="B1256" s="124">
        <v>80</v>
      </c>
      <c r="C1256" s="123" t="s">
        <v>189</v>
      </c>
      <c r="D1256" s="123" t="s">
        <v>333</v>
      </c>
      <c r="E1256" s="123">
        <v>30001</v>
      </c>
      <c r="F1256" s="123">
        <v>35</v>
      </c>
      <c r="G1256" s="123">
        <v>23810030001</v>
      </c>
      <c r="H1256" s="125" t="s">
        <v>334</v>
      </c>
      <c r="I1256" s="123" t="s">
        <v>335</v>
      </c>
      <c r="J1256" s="123" t="s">
        <v>3138</v>
      </c>
      <c r="K1256" s="123">
        <v>22</v>
      </c>
      <c r="L1256" s="126">
        <f t="shared" si="39"/>
        <v>0.62857142857142856</v>
      </c>
      <c r="M1256" s="123" t="s">
        <v>3139</v>
      </c>
      <c r="N1256" s="123">
        <v>27</v>
      </c>
      <c r="O1256" s="123">
        <f t="shared" si="40"/>
        <v>8</v>
      </c>
      <c r="P1256" s="127" t="s">
        <v>338</v>
      </c>
    </row>
    <row r="1257" spans="1:16" s="123" customFormat="1" x14ac:dyDescent="0.25">
      <c r="A1257" s="123">
        <v>2016</v>
      </c>
      <c r="B1257" s="124">
        <v>80</v>
      </c>
      <c r="C1257" s="123" t="s">
        <v>189</v>
      </c>
      <c r="D1257" s="123" t="s">
        <v>333</v>
      </c>
      <c r="E1257" s="123">
        <v>30001</v>
      </c>
      <c r="F1257" s="123">
        <v>35</v>
      </c>
      <c r="G1257" s="123">
        <v>23810030001</v>
      </c>
      <c r="H1257" s="125" t="s">
        <v>334</v>
      </c>
      <c r="I1257" s="123" t="s">
        <v>335</v>
      </c>
      <c r="J1257" s="123" t="s">
        <v>3140</v>
      </c>
      <c r="K1257" s="123">
        <v>27</v>
      </c>
      <c r="L1257" s="126">
        <f t="shared" ref="L1257:L1320" si="41">K1257/F1257</f>
        <v>0.77142857142857146</v>
      </c>
      <c r="M1257" s="123" t="s">
        <v>3141</v>
      </c>
      <c r="N1257" s="123">
        <v>28</v>
      </c>
      <c r="O1257" s="123">
        <f t="shared" si="40"/>
        <v>7</v>
      </c>
      <c r="P1257" s="127" t="s">
        <v>338</v>
      </c>
    </row>
    <row r="1258" spans="1:16" s="123" customFormat="1" x14ac:dyDescent="0.25">
      <c r="A1258" s="123">
        <v>2014</v>
      </c>
      <c r="B1258" s="124">
        <v>80</v>
      </c>
      <c r="C1258" s="123" t="s">
        <v>189</v>
      </c>
      <c r="D1258" s="123" t="s">
        <v>333</v>
      </c>
      <c r="E1258" s="123">
        <v>33005</v>
      </c>
      <c r="F1258" s="123">
        <v>30</v>
      </c>
      <c r="G1258" s="123">
        <v>23810033005</v>
      </c>
      <c r="H1258" s="125" t="s">
        <v>365</v>
      </c>
      <c r="I1258" s="123" t="s">
        <v>366</v>
      </c>
      <c r="J1258" s="123" t="s">
        <v>3142</v>
      </c>
      <c r="K1258" s="123">
        <v>59</v>
      </c>
      <c r="L1258" s="126">
        <f t="shared" si="41"/>
        <v>1.9666666666666666</v>
      </c>
      <c r="M1258" s="123" t="s">
        <v>3143</v>
      </c>
      <c r="N1258" s="123" t="s">
        <v>369</v>
      </c>
      <c r="O1258" s="123" t="str">
        <f t="shared" si="40"/>
        <v>-</v>
      </c>
      <c r="P1258" s="127" t="s">
        <v>338</v>
      </c>
    </row>
    <row r="1259" spans="1:16" s="123" customFormat="1" x14ac:dyDescent="0.25">
      <c r="A1259" s="123">
        <v>2015</v>
      </c>
      <c r="B1259" s="124">
        <v>80</v>
      </c>
      <c r="C1259" s="123" t="s">
        <v>189</v>
      </c>
      <c r="D1259" s="123" t="s">
        <v>333</v>
      </c>
      <c r="E1259" s="123">
        <v>33005</v>
      </c>
      <c r="F1259" s="123">
        <v>30</v>
      </c>
      <c r="G1259" s="123">
        <v>23810033005</v>
      </c>
      <c r="H1259" s="125" t="s">
        <v>365</v>
      </c>
      <c r="I1259" s="123" t="s">
        <v>366</v>
      </c>
      <c r="J1259" s="123" t="s">
        <v>3144</v>
      </c>
      <c r="K1259" s="123">
        <v>39</v>
      </c>
      <c r="L1259" s="126">
        <f t="shared" si="41"/>
        <v>1.3</v>
      </c>
      <c r="M1259" s="123" t="s">
        <v>3145</v>
      </c>
      <c r="N1259" s="123" t="s">
        <v>369</v>
      </c>
      <c r="O1259" s="123" t="str">
        <f t="shared" si="40"/>
        <v>-</v>
      </c>
      <c r="P1259" s="127" t="s">
        <v>338</v>
      </c>
    </row>
    <row r="1260" spans="1:16" s="123" customFormat="1" x14ac:dyDescent="0.25">
      <c r="A1260" s="123">
        <v>2016</v>
      </c>
      <c r="B1260" s="124">
        <v>80</v>
      </c>
      <c r="C1260" s="123" t="s">
        <v>189</v>
      </c>
      <c r="D1260" s="123" t="s">
        <v>333</v>
      </c>
      <c r="E1260" s="123">
        <v>33005</v>
      </c>
      <c r="F1260" s="123">
        <v>30</v>
      </c>
      <c r="G1260" s="123">
        <v>23810033005</v>
      </c>
      <c r="H1260" s="125" t="s">
        <v>365</v>
      </c>
      <c r="I1260" s="123" t="s">
        <v>366</v>
      </c>
      <c r="J1260" s="123" t="s">
        <v>3146</v>
      </c>
      <c r="K1260" s="123">
        <v>59</v>
      </c>
      <c r="L1260" s="126">
        <f t="shared" si="41"/>
        <v>1.9666666666666666</v>
      </c>
      <c r="M1260" s="123" t="s">
        <v>3147</v>
      </c>
      <c r="N1260" s="123">
        <v>30</v>
      </c>
      <c r="O1260" s="123">
        <f t="shared" si="40"/>
        <v>0</v>
      </c>
      <c r="P1260" s="127" t="s">
        <v>338</v>
      </c>
    </row>
    <row r="1261" spans="1:16" s="123" customFormat="1" x14ac:dyDescent="0.25">
      <c r="A1261" s="123">
        <v>2014</v>
      </c>
      <c r="B1261" s="124">
        <v>80</v>
      </c>
      <c r="C1261" s="123" t="s">
        <v>189</v>
      </c>
      <c r="D1261" s="123" t="s">
        <v>401</v>
      </c>
      <c r="E1261" s="123">
        <v>25223</v>
      </c>
      <c r="F1261" s="123">
        <v>15</v>
      </c>
      <c r="G1261" s="123">
        <v>23210025223</v>
      </c>
      <c r="H1261" s="125" t="s">
        <v>1217</v>
      </c>
      <c r="I1261" s="123" t="s">
        <v>1218</v>
      </c>
      <c r="J1261" s="123" t="s">
        <v>3148</v>
      </c>
      <c r="K1261" s="123">
        <v>18</v>
      </c>
      <c r="L1261" s="126">
        <f t="shared" si="41"/>
        <v>1.2</v>
      </c>
      <c r="M1261" s="123" t="s">
        <v>3149</v>
      </c>
      <c r="N1261" s="123" t="s">
        <v>369</v>
      </c>
      <c r="O1261" s="123" t="str">
        <f t="shared" si="40"/>
        <v>-</v>
      </c>
      <c r="P1261" s="127" t="s">
        <v>338</v>
      </c>
    </row>
    <row r="1262" spans="1:16" s="123" customFormat="1" x14ac:dyDescent="0.25">
      <c r="A1262" s="123">
        <v>2015</v>
      </c>
      <c r="B1262" s="124">
        <v>80</v>
      </c>
      <c r="C1262" s="123" t="s">
        <v>189</v>
      </c>
      <c r="D1262" s="123" t="s">
        <v>401</v>
      </c>
      <c r="E1262" s="123">
        <v>25223</v>
      </c>
      <c r="F1262" s="123">
        <v>15</v>
      </c>
      <c r="G1262" s="123">
        <v>23210025223</v>
      </c>
      <c r="H1262" s="125" t="s">
        <v>1217</v>
      </c>
      <c r="I1262" s="123" t="s">
        <v>1218</v>
      </c>
      <c r="J1262" s="123" t="s">
        <v>3150</v>
      </c>
      <c r="K1262" s="123">
        <v>17</v>
      </c>
      <c r="L1262" s="126">
        <f t="shared" si="41"/>
        <v>1.1333333333333333</v>
      </c>
      <c r="M1262" s="123" t="s">
        <v>3151</v>
      </c>
      <c r="N1262" s="123" t="s">
        <v>369</v>
      </c>
      <c r="O1262" s="123" t="str">
        <f t="shared" si="40"/>
        <v>-</v>
      </c>
      <c r="P1262" s="127" t="s">
        <v>338</v>
      </c>
    </row>
    <row r="1263" spans="1:16" s="123" customFormat="1" x14ac:dyDescent="0.25">
      <c r="A1263" s="123">
        <v>2016</v>
      </c>
      <c r="B1263" s="124">
        <v>80</v>
      </c>
      <c r="C1263" s="123" t="s">
        <v>189</v>
      </c>
      <c r="D1263" s="123" t="s">
        <v>401</v>
      </c>
      <c r="E1263" s="123">
        <v>25223</v>
      </c>
      <c r="F1263" s="123">
        <v>15</v>
      </c>
      <c r="G1263" s="123">
        <v>23210025223</v>
      </c>
      <c r="H1263" s="125" t="s">
        <v>1217</v>
      </c>
      <c r="I1263" s="123" t="s">
        <v>1218</v>
      </c>
      <c r="J1263" s="123" t="s">
        <v>3152</v>
      </c>
      <c r="K1263" s="123">
        <v>19</v>
      </c>
      <c r="L1263" s="126">
        <f t="shared" si="41"/>
        <v>1.2666666666666666</v>
      </c>
      <c r="M1263" s="123" t="s">
        <v>3153</v>
      </c>
      <c r="N1263" s="123">
        <v>13</v>
      </c>
      <c r="O1263" s="123">
        <f t="shared" si="40"/>
        <v>2</v>
      </c>
      <c r="P1263" s="127" t="s">
        <v>338</v>
      </c>
    </row>
    <row r="1264" spans="1:16" s="123" customFormat="1" x14ac:dyDescent="0.25">
      <c r="A1264" s="123">
        <v>2014</v>
      </c>
      <c r="B1264" s="124">
        <v>80</v>
      </c>
      <c r="C1264" s="123" t="s">
        <v>189</v>
      </c>
      <c r="D1264" s="123" t="s">
        <v>401</v>
      </c>
      <c r="E1264" s="123">
        <v>33411</v>
      </c>
      <c r="F1264" s="123">
        <v>30</v>
      </c>
      <c r="G1264" s="123">
        <v>23210033411</v>
      </c>
      <c r="H1264" s="125" t="s">
        <v>418</v>
      </c>
      <c r="I1264" s="123" t="s">
        <v>419</v>
      </c>
      <c r="J1264" s="123" t="s">
        <v>3154</v>
      </c>
      <c r="K1264" s="123">
        <v>17</v>
      </c>
      <c r="L1264" s="126">
        <f t="shared" si="41"/>
        <v>0.56666666666666665</v>
      </c>
      <c r="M1264" s="123" t="s">
        <v>3155</v>
      </c>
      <c r="N1264" s="123">
        <v>20</v>
      </c>
      <c r="O1264" s="123">
        <f t="shared" si="40"/>
        <v>10</v>
      </c>
      <c r="P1264" s="127" t="s">
        <v>338</v>
      </c>
    </row>
    <row r="1265" spans="1:16" s="123" customFormat="1" x14ac:dyDescent="0.25">
      <c r="A1265" s="123">
        <v>2015</v>
      </c>
      <c r="B1265" s="124">
        <v>80</v>
      </c>
      <c r="C1265" s="123" t="s">
        <v>189</v>
      </c>
      <c r="D1265" s="123" t="s">
        <v>401</v>
      </c>
      <c r="E1265" s="123">
        <v>33411</v>
      </c>
      <c r="F1265" s="123">
        <v>30</v>
      </c>
      <c r="G1265" s="123">
        <v>23210033411</v>
      </c>
      <c r="H1265" s="125" t="s">
        <v>418</v>
      </c>
      <c r="I1265" s="123" t="s">
        <v>419</v>
      </c>
      <c r="J1265" s="123" t="s">
        <v>3156</v>
      </c>
      <c r="K1265" s="123">
        <v>15</v>
      </c>
      <c r="L1265" s="126">
        <f t="shared" si="41"/>
        <v>0.5</v>
      </c>
      <c r="M1265" s="123" t="s">
        <v>3157</v>
      </c>
      <c r="N1265" s="123">
        <v>21</v>
      </c>
      <c r="O1265" s="123">
        <f t="shared" si="40"/>
        <v>9</v>
      </c>
      <c r="P1265" s="127" t="s">
        <v>338</v>
      </c>
    </row>
    <row r="1266" spans="1:16" s="123" customFormat="1" x14ac:dyDescent="0.25">
      <c r="A1266" s="123">
        <v>2016</v>
      </c>
      <c r="B1266" s="124">
        <v>80</v>
      </c>
      <c r="C1266" s="123" t="s">
        <v>189</v>
      </c>
      <c r="D1266" s="123" t="s">
        <v>401</v>
      </c>
      <c r="E1266" s="123">
        <v>33411</v>
      </c>
      <c r="F1266" s="123">
        <v>30</v>
      </c>
      <c r="G1266" s="123">
        <v>23210033411</v>
      </c>
      <c r="H1266" s="125" t="s">
        <v>418</v>
      </c>
      <c r="I1266" s="123" t="s">
        <v>419</v>
      </c>
      <c r="J1266" s="123" t="s">
        <v>3158</v>
      </c>
      <c r="K1266" s="123">
        <v>20</v>
      </c>
      <c r="L1266" s="126">
        <f t="shared" si="41"/>
        <v>0.66666666666666663</v>
      </c>
      <c r="M1266" s="123" t="s">
        <v>3159</v>
      </c>
      <c r="N1266" s="123">
        <v>27</v>
      </c>
      <c r="O1266" s="123">
        <f t="shared" si="40"/>
        <v>3</v>
      </c>
      <c r="P1266" s="127" t="s">
        <v>338</v>
      </c>
    </row>
    <row r="1267" spans="1:16" s="123" customFormat="1" x14ac:dyDescent="0.25">
      <c r="A1267" s="123">
        <v>2014</v>
      </c>
      <c r="B1267" s="124">
        <v>80</v>
      </c>
      <c r="C1267" s="123" t="s">
        <v>190</v>
      </c>
      <c r="D1267" s="123" t="s">
        <v>333</v>
      </c>
      <c r="E1267" s="123">
        <v>25218</v>
      </c>
      <c r="F1267" s="123">
        <v>50</v>
      </c>
      <c r="G1267" s="123">
        <v>23810025218</v>
      </c>
      <c r="H1267" s="125" t="s">
        <v>490</v>
      </c>
      <c r="I1267" s="123" t="s">
        <v>491</v>
      </c>
      <c r="J1267" s="123" t="s">
        <v>3160</v>
      </c>
      <c r="K1267" s="123">
        <v>60</v>
      </c>
      <c r="L1267" s="126">
        <f t="shared" si="41"/>
        <v>1.2</v>
      </c>
      <c r="M1267" s="123" t="s">
        <v>3161</v>
      </c>
      <c r="N1267" s="123" t="s">
        <v>369</v>
      </c>
      <c r="O1267" s="123" t="str">
        <f t="shared" si="40"/>
        <v>-</v>
      </c>
      <c r="P1267" s="127" t="s">
        <v>338</v>
      </c>
    </row>
    <row r="1268" spans="1:16" s="123" customFormat="1" x14ac:dyDescent="0.25">
      <c r="A1268" s="123">
        <v>2015</v>
      </c>
      <c r="B1268" s="124">
        <v>80</v>
      </c>
      <c r="C1268" s="123" t="s">
        <v>190</v>
      </c>
      <c r="D1268" s="123" t="s">
        <v>333</v>
      </c>
      <c r="E1268" s="123">
        <v>25218</v>
      </c>
      <c r="F1268" s="123">
        <v>50</v>
      </c>
      <c r="G1268" s="123">
        <v>23810025218</v>
      </c>
      <c r="H1268" s="125" t="s">
        <v>490</v>
      </c>
      <c r="I1268" s="123" t="s">
        <v>491</v>
      </c>
      <c r="J1268" s="123" t="s">
        <v>3162</v>
      </c>
      <c r="K1268" s="123">
        <v>77</v>
      </c>
      <c r="L1268" s="126">
        <f t="shared" si="41"/>
        <v>1.54</v>
      </c>
      <c r="M1268" s="123" t="s">
        <v>3163</v>
      </c>
      <c r="N1268" s="123" t="s">
        <v>369</v>
      </c>
      <c r="O1268" s="123" t="str">
        <f t="shared" si="40"/>
        <v>-</v>
      </c>
      <c r="P1268" s="127" t="s">
        <v>338</v>
      </c>
    </row>
    <row r="1269" spans="1:16" s="123" customFormat="1" x14ac:dyDescent="0.25">
      <c r="A1269" s="123">
        <v>2016</v>
      </c>
      <c r="B1269" s="124">
        <v>80</v>
      </c>
      <c r="C1269" s="123" t="s">
        <v>190</v>
      </c>
      <c r="D1269" s="123" t="s">
        <v>333</v>
      </c>
      <c r="E1269" s="123">
        <v>25218</v>
      </c>
      <c r="F1269" s="123">
        <v>50</v>
      </c>
      <c r="G1269" s="123">
        <v>23810025218</v>
      </c>
      <c r="H1269" s="125" t="s">
        <v>490</v>
      </c>
      <c r="I1269" s="123" t="s">
        <v>491</v>
      </c>
      <c r="J1269" s="123" t="s">
        <v>3164</v>
      </c>
      <c r="K1269" s="123">
        <v>83</v>
      </c>
      <c r="L1269" s="126">
        <f t="shared" si="41"/>
        <v>1.66</v>
      </c>
      <c r="M1269" s="123" t="s">
        <v>3165</v>
      </c>
      <c r="N1269" s="123">
        <v>47</v>
      </c>
      <c r="O1269" s="123">
        <f t="shared" si="40"/>
        <v>3</v>
      </c>
      <c r="P1269" s="127" t="s">
        <v>338</v>
      </c>
    </row>
    <row r="1270" spans="1:16" s="123" customFormat="1" x14ac:dyDescent="0.25">
      <c r="A1270" s="123">
        <v>2014</v>
      </c>
      <c r="B1270" s="124">
        <v>80</v>
      </c>
      <c r="C1270" s="123" t="s">
        <v>190</v>
      </c>
      <c r="D1270" s="123" t="s">
        <v>333</v>
      </c>
      <c r="E1270" s="123">
        <v>25408</v>
      </c>
      <c r="F1270" s="123">
        <v>10</v>
      </c>
      <c r="G1270" s="123">
        <v>23810025408</v>
      </c>
      <c r="H1270" s="125" t="s">
        <v>990</v>
      </c>
      <c r="I1270" s="123" t="s">
        <v>991</v>
      </c>
      <c r="J1270" s="123" t="s">
        <v>3166</v>
      </c>
      <c r="K1270" s="123">
        <v>14</v>
      </c>
      <c r="L1270" s="126">
        <f t="shared" si="41"/>
        <v>1.4</v>
      </c>
      <c r="M1270" s="123" t="s">
        <v>3167</v>
      </c>
      <c r="N1270" s="123">
        <v>8</v>
      </c>
      <c r="O1270" s="123">
        <f t="shared" si="40"/>
        <v>2</v>
      </c>
      <c r="P1270" s="127" t="s">
        <v>338</v>
      </c>
    </row>
    <row r="1271" spans="1:16" s="123" customFormat="1" x14ac:dyDescent="0.25">
      <c r="A1271" s="123">
        <v>2015</v>
      </c>
      <c r="B1271" s="124">
        <v>80</v>
      </c>
      <c r="C1271" s="123" t="s">
        <v>190</v>
      </c>
      <c r="D1271" s="123" t="s">
        <v>333</v>
      </c>
      <c r="E1271" s="123">
        <v>25408</v>
      </c>
      <c r="F1271" s="123">
        <v>10</v>
      </c>
      <c r="G1271" s="123">
        <v>23810025408</v>
      </c>
      <c r="H1271" s="125" t="s">
        <v>990</v>
      </c>
      <c r="I1271" s="123" t="s">
        <v>991</v>
      </c>
      <c r="J1271" s="123" t="s">
        <v>3168</v>
      </c>
      <c r="K1271" s="123">
        <v>20</v>
      </c>
      <c r="L1271" s="126">
        <f t="shared" si="41"/>
        <v>2</v>
      </c>
      <c r="M1271" s="123" t="s">
        <v>3169</v>
      </c>
      <c r="N1271" s="123">
        <v>10</v>
      </c>
      <c r="O1271" s="123">
        <f t="shared" si="40"/>
        <v>0</v>
      </c>
      <c r="P1271" s="127" t="s">
        <v>338</v>
      </c>
    </row>
    <row r="1272" spans="1:16" s="123" customFormat="1" x14ac:dyDescent="0.25">
      <c r="A1272" s="123">
        <v>2016</v>
      </c>
      <c r="B1272" s="124">
        <v>80</v>
      </c>
      <c r="C1272" s="123" t="s">
        <v>190</v>
      </c>
      <c r="D1272" s="123" t="s">
        <v>333</v>
      </c>
      <c r="E1272" s="123">
        <v>25408</v>
      </c>
      <c r="F1272" s="123">
        <v>10</v>
      </c>
      <c r="G1272" s="123">
        <v>23810025408</v>
      </c>
      <c r="H1272" s="125" t="s">
        <v>990</v>
      </c>
      <c r="I1272" s="123" t="s">
        <v>991</v>
      </c>
      <c r="J1272" s="123" t="s">
        <v>3170</v>
      </c>
      <c r="K1272" s="123">
        <v>17</v>
      </c>
      <c r="L1272" s="126">
        <f t="shared" si="41"/>
        <v>1.7</v>
      </c>
      <c r="M1272" s="123" t="s">
        <v>3171</v>
      </c>
      <c r="N1272" s="123">
        <v>10</v>
      </c>
      <c r="O1272" s="123">
        <f t="shared" si="40"/>
        <v>0</v>
      </c>
      <c r="P1272" s="127" t="s">
        <v>338</v>
      </c>
    </row>
    <row r="1273" spans="1:16" s="123" customFormat="1" x14ac:dyDescent="0.25">
      <c r="A1273" s="123">
        <v>2014</v>
      </c>
      <c r="B1273" s="124">
        <v>80</v>
      </c>
      <c r="C1273" s="123" t="s">
        <v>190</v>
      </c>
      <c r="D1273" s="123" t="s">
        <v>333</v>
      </c>
      <c r="E1273" s="123">
        <v>31107</v>
      </c>
      <c r="F1273" s="123">
        <v>24</v>
      </c>
      <c r="G1273" s="123">
        <v>23810031107</v>
      </c>
      <c r="H1273" s="125" t="s">
        <v>3172</v>
      </c>
      <c r="I1273" s="123" t="s">
        <v>3173</v>
      </c>
      <c r="J1273" s="123" t="s">
        <v>3174</v>
      </c>
      <c r="K1273" s="123">
        <v>48</v>
      </c>
      <c r="L1273" s="126">
        <f t="shared" si="41"/>
        <v>2</v>
      </c>
      <c r="M1273" s="123" t="s">
        <v>3175</v>
      </c>
      <c r="N1273" s="123">
        <v>23</v>
      </c>
      <c r="O1273" s="123">
        <f t="shared" si="40"/>
        <v>1</v>
      </c>
      <c r="P1273" s="127" t="s">
        <v>338</v>
      </c>
    </row>
    <row r="1274" spans="1:16" s="123" customFormat="1" x14ac:dyDescent="0.25">
      <c r="A1274" s="123">
        <v>2015</v>
      </c>
      <c r="B1274" s="124">
        <v>80</v>
      </c>
      <c r="C1274" s="123" t="s">
        <v>190</v>
      </c>
      <c r="D1274" s="123" t="s">
        <v>333</v>
      </c>
      <c r="E1274" s="123">
        <v>31107</v>
      </c>
      <c r="F1274" s="123">
        <v>24</v>
      </c>
      <c r="G1274" s="123">
        <v>23810031107</v>
      </c>
      <c r="H1274" s="125" t="s">
        <v>3172</v>
      </c>
      <c r="I1274" s="123" t="s">
        <v>3173</v>
      </c>
      <c r="J1274" s="123" t="s">
        <v>3176</v>
      </c>
      <c r="K1274" s="123">
        <v>43</v>
      </c>
      <c r="L1274" s="126">
        <f t="shared" si="41"/>
        <v>1.7916666666666667</v>
      </c>
      <c r="M1274" s="123" t="s">
        <v>3177</v>
      </c>
      <c r="N1274" s="123">
        <v>24</v>
      </c>
      <c r="O1274" s="123">
        <f t="shared" si="40"/>
        <v>0</v>
      </c>
      <c r="P1274" s="127" t="s">
        <v>338</v>
      </c>
    </row>
    <row r="1275" spans="1:16" s="123" customFormat="1" x14ac:dyDescent="0.25">
      <c r="A1275" s="123">
        <v>2016</v>
      </c>
      <c r="B1275" s="124">
        <v>80</v>
      </c>
      <c r="C1275" s="123" t="s">
        <v>190</v>
      </c>
      <c r="D1275" s="123" t="s">
        <v>333</v>
      </c>
      <c r="E1275" s="123">
        <v>31107</v>
      </c>
      <c r="F1275" s="123">
        <v>24</v>
      </c>
      <c r="G1275" s="123">
        <v>23810031107</v>
      </c>
      <c r="H1275" s="125" t="s">
        <v>3172</v>
      </c>
      <c r="I1275" s="123" t="s">
        <v>3173</v>
      </c>
      <c r="J1275" s="123" t="s">
        <v>3178</v>
      </c>
      <c r="K1275" s="123">
        <v>35</v>
      </c>
      <c r="L1275" s="126">
        <f t="shared" si="41"/>
        <v>1.4583333333333333</v>
      </c>
      <c r="M1275" s="123" t="s">
        <v>3179</v>
      </c>
      <c r="N1275" s="123">
        <v>23</v>
      </c>
      <c r="O1275" s="123">
        <f t="shared" si="40"/>
        <v>1</v>
      </c>
      <c r="P1275" s="127" t="s">
        <v>338</v>
      </c>
    </row>
    <row r="1276" spans="1:16" s="123" customFormat="1" x14ac:dyDescent="0.25">
      <c r="A1276" s="123">
        <v>2014</v>
      </c>
      <c r="B1276" s="124">
        <v>80</v>
      </c>
      <c r="C1276" s="123" t="s">
        <v>190</v>
      </c>
      <c r="D1276" s="123" t="s">
        <v>333</v>
      </c>
      <c r="E1276" s="123">
        <v>32209</v>
      </c>
      <c r="F1276" s="123">
        <v>15</v>
      </c>
      <c r="G1276" s="123">
        <v>23810032209</v>
      </c>
      <c r="H1276" s="125" t="s">
        <v>3180</v>
      </c>
      <c r="I1276" s="123" t="s">
        <v>3181</v>
      </c>
      <c r="J1276" s="123" t="s">
        <v>3182</v>
      </c>
      <c r="K1276" s="123">
        <v>19</v>
      </c>
      <c r="L1276" s="126">
        <f t="shared" si="41"/>
        <v>1.2666666666666666</v>
      </c>
      <c r="M1276" s="123" t="s">
        <v>3183</v>
      </c>
      <c r="N1276" s="123" t="s">
        <v>369</v>
      </c>
      <c r="O1276" s="123" t="str">
        <f t="shared" si="40"/>
        <v>-</v>
      </c>
      <c r="P1276" s="127" t="s">
        <v>338</v>
      </c>
    </row>
    <row r="1277" spans="1:16" s="123" customFormat="1" x14ac:dyDescent="0.25">
      <c r="A1277" s="123">
        <v>2015</v>
      </c>
      <c r="B1277" s="124">
        <v>80</v>
      </c>
      <c r="C1277" s="123" t="s">
        <v>190</v>
      </c>
      <c r="D1277" s="123" t="s">
        <v>333</v>
      </c>
      <c r="E1277" s="123">
        <v>32209</v>
      </c>
      <c r="F1277" s="123">
        <v>15</v>
      </c>
      <c r="G1277" s="123">
        <v>23810032209</v>
      </c>
      <c r="H1277" s="125" t="s">
        <v>3180</v>
      </c>
      <c r="I1277" s="123" t="s">
        <v>3181</v>
      </c>
      <c r="J1277" s="123" t="s">
        <v>3184</v>
      </c>
      <c r="K1277" s="123">
        <v>15</v>
      </c>
      <c r="L1277" s="126">
        <f t="shared" si="41"/>
        <v>1</v>
      </c>
      <c r="M1277" s="123" t="s">
        <v>3185</v>
      </c>
      <c r="N1277" s="123" t="s">
        <v>369</v>
      </c>
      <c r="O1277" s="123" t="str">
        <f t="shared" si="40"/>
        <v>-</v>
      </c>
      <c r="P1277" s="127" t="s">
        <v>338</v>
      </c>
    </row>
    <row r="1278" spans="1:16" s="123" customFormat="1" x14ac:dyDescent="0.25">
      <c r="A1278" s="123">
        <v>2016</v>
      </c>
      <c r="B1278" s="124">
        <v>80</v>
      </c>
      <c r="C1278" s="123" t="s">
        <v>190</v>
      </c>
      <c r="D1278" s="123" t="s">
        <v>333</v>
      </c>
      <c r="E1278" s="123">
        <v>32209</v>
      </c>
      <c r="F1278" s="123">
        <v>15</v>
      </c>
      <c r="G1278" s="123">
        <v>23810032209</v>
      </c>
      <c r="H1278" s="125" t="s">
        <v>3180</v>
      </c>
      <c r="I1278" s="123" t="s">
        <v>3181</v>
      </c>
      <c r="J1278" s="123" t="s">
        <v>3186</v>
      </c>
      <c r="K1278" s="123">
        <v>16</v>
      </c>
      <c r="L1278" s="126">
        <f t="shared" si="41"/>
        <v>1.0666666666666667</v>
      </c>
      <c r="M1278" s="123" t="s">
        <v>3187</v>
      </c>
      <c r="N1278" s="123">
        <v>14</v>
      </c>
      <c r="O1278" s="123">
        <f t="shared" si="40"/>
        <v>1</v>
      </c>
      <c r="P1278" s="127" t="s">
        <v>338</v>
      </c>
    </row>
    <row r="1279" spans="1:16" s="123" customFormat="1" x14ac:dyDescent="0.25">
      <c r="A1279" s="123">
        <v>2014</v>
      </c>
      <c r="B1279" s="124">
        <v>80</v>
      </c>
      <c r="C1279" s="123" t="s">
        <v>190</v>
      </c>
      <c r="D1279" s="123" t="s">
        <v>401</v>
      </c>
      <c r="E1279" s="123">
        <v>25218</v>
      </c>
      <c r="F1279" s="123">
        <v>15</v>
      </c>
      <c r="G1279" s="123">
        <v>23210025218</v>
      </c>
      <c r="H1279" s="125" t="s">
        <v>2058</v>
      </c>
      <c r="I1279" s="123" t="s">
        <v>2059</v>
      </c>
      <c r="J1279" s="123" t="s">
        <v>3188</v>
      </c>
      <c r="K1279" s="123">
        <v>51</v>
      </c>
      <c r="L1279" s="126">
        <f t="shared" si="41"/>
        <v>3.4</v>
      </c>
      <c r="M1279" s="123" t="s">
        <v>3189</v>
      </c>
      <c r="N1279" s="123">
        <v>12</v>
      </c>
      <c r="O1279" s="123">
        <f t="shared" si="40"/>
        <v>3</v>
      </c>
      <c r="P1279" s="127" t="s">
        <v>338</v>
      </c>
    </row>
    <row r="1280" spans="1:16" s="123" customFormat="1" x14ac:dyDescent="0.25">
      <c r="A1280" s="123">
        <v>2015</v>
      </c>
      <c r="B1280" s="124">
        <v>80</v>
      </c>
      <c r="C1280" s="123" t="s">
        <v>190</v>
      </c>
      <c r="D1280" s="123" t="s">
        <v>401</v>
      </c>
      <c r="E1280" s="123">
        <v>25218</v>
      </c>
      <c r="F1280" s="123">
        <v>10</v>
      </c>
      <c r="G1280" s="123">
        <v>23210025218</v>
      </c>
      <c r="H1280" s="125" t="s">
        <v>2058</v>
      </c>
      <c r="I1280" s="123" t="s">
        <v>2059</v>
      </c>
      <c r="J1280" s="123" t="s">
        <v>3190</v>
      </c>
      <c r="K1280" s="123">
        <v>41</v>
      </c>
      <c r="L1280" s="126">
        <f t="shared" si="41"/>
        <v>4.0999999999999996</v>
      </c>
      <c r="M1280" s="123" t="s">
        <v>3191</v>
      </c>
      <c r="N1280" s="123">
        <v>10</v>
      </c>
      <c r="O1280" s="123">
        <f t="shared" si="40"/>
        <v>0</v>
      </c>
      <c r="P1280" s="127" t="s">
        <v>338</v>
      </c>
    </row>
    <row r="1281" spans="1:16" s="123" customFormat="1" x14ac:dyDescent="0.25">
      <c r="A1281" s="123">
        <v>2016</v>
      </c>
      <c r="B1281" s="124">
        <v>80</v>
      </c>
      <c r="C1281" s="123" t="s">
        <v>190</v>
      </c>
      <c r="D1281" s="123" t="s">
        <v>401</v>
      </c>
      <c r="E1281" s="123">
        <v>25218</v>
      </c>
      <c r="F1281" s="123">
        <v>10</v>
      </c>
      <c r="G1281" s="123">
        <v>23210025218</v>
      </c>
      <c r="H1281" s="125" t="s">
        <v>2058</v>
      </c>
      <c r="I1281" s="123" t="s">
        <v>2059</v>
      </c>
      <c r="J1281" s="123" t="s">
        <v>3192</v>
      </c>
      <c r="K1281" s="123">
        <v>39</v>
      </c>
      <c r="L1281" s="126">
        <f t="shared" si="41"/>
        <v>3.9</v>
      </c>
      <c r="M1281" s="123" t="s">
        <v>3193</v>
      </c>
      <c r="N1281" s="123">
        <v>10</v>
      </c>
      <c r="O1281" s="123">
        <f t="shared" si="40"/>
        <v>0</v>
      </c>
      <c r="P1281" s="127" t="s">
        <v>338</v>
      </c>
    </row>
    <row r="1282" spans="1:16" s="123" customFormat="1" x14ac:dyDescent="0.25">
      <c r="A1282" s="123">
        <v>2014</v>
      </c>
      <c r="B1282" s="124">
        <v>80</v>
      </c>
      <c r="C1282" s="123" t="s">
        <v>190</v>
      </c>
      <c r="D1282" s="123" t="s">
        <v>401</v>
      </c>
      <c r="E1282" s="123">
        <v>25434</v>
      </c>
      <c r="F1282" s="123">
        <v>15</v>
      </c>
      <c r="G1282" s="123">
        <v>23210025434</v>
      </c>
      <c r="H1282" s="125" t="s">
        <v>1040</v>
      </c>
      <c r="I1282" s="123" t="s">
        <v>991</v>
      </c>
      <c r="J1282" s="123" t="s">
        <v>3194</v>
      </c>
      <c r="K1282" s="123">
        <v>19</v>
      </c>
      <c r="L1282" s="126">
        <f t="shared" si="41"/>
        <v>1.2666666666666666</v>
      </c>
      <c r="M1282" s="123" t="s">
        <v>3195</v>
      </c>
      <c r="N1282" s="123">
        <v>12</v>
      </c>
      <c r="O1282" s="123">
        <f t="shared" si="40"/>
        <v>3</v>
      </c>
      <c r="P1282" s="127" t="s">
        <v>338</v>
      </c>
    </row>
    <row r="1283" spans="1:16" s="123" customFormat="1" x14ac:dyDescent="0.25">
      <c r="A1283" s="123">
        <v>2015</v>
      </c>
      <c r="B1283" s="124">
        <v>80</v>
      </c>
      <c r="C1283" s="123" t="s">
        <v>190</v>
      </c>
      <c r="D1283" s="123" t="s">
        <v>401</v>
      </c>
      <c r="E1283" s="123">
        <v>25434</v>
      </c>
      <c r="F1283" s="123">
        <v>10</v>
      </c>
      <c r="G1283" s="123">
        <v>23210025434</v>
      </c>
      <c r="H1283" s="125" t="s">
        <v>1040</v>
      </c>
      <c r="I1283" s="123" t="s">
        <v>991</v>
      </c>
      <c r="J1283" s="123" t="s">
        <v>3196</v>
      </c>
      <c r="K1283" s="123">
        <v>14</v>
      </c>
      <c r="L1283" s="126">
        <f t="shared" si="41"/>
        <v>1.4</v>
      </c>
      <c r="M1283" s="123" t="s">
        <v>3197</v>
      </c>
      <c r="N1283" s="123">
        <v>8</v>
      </c>
      <c r="O1283" s="123">
        <f t="shared" ref="O1283:O1346" si="42">IFERROR(F1283-N1283,"-")</f>
        <v>2</v>
      </c>
      <c r="P1283" s="127" t="s">
        <v>338</v>
      </c>
    </row>
    <row r="1284" spans="1:16" s="123" customFormat="1" x14ac:dyDescent="0.25">
      <c r="A1284" s="123">
        <v>2016</v>
      </c>
      <c r="B1284" s="124">
        <v>80</v>
      </c>
      <c r="C1284" s="123" t="s">
        <v>190</v>
      </c>
      <c r="D1284" s="123" t="s">
        <v>401</v>
      </c>
      <c r="E1284" s="123">
        <v>25434</v>
      </c>
      <c r="F1284" s="123">
        <v>10</v>
      </c>
      <c r="G1284" s="123">
        <v>23210025434</v>
      </c>
      <c r="H1284" s="125" t="s">
        <v>1040</v>
      </c>
      <c r="I1284" s="123" t="s">
        <v>991</v>
      </c>
      <c r="J1284" s="123" t="s">
        <v>3198</v>
      </c>
      <c r="K1284" s="123">
        <v>22</v>
      </c>
      <c r="L1284" s="126">
        <f t="shared" si="41"/>
        <v>2.2000000000000002</v>
      </c>
      <c r="M1284" s="123" t="s">
        <v>3199</v>
      </c>
      <c r="N1284" s="123">
        <v>10</v>
      </c>
      <c r="O1284" s="123">
        <f t="shared" si="42"/>
        <v>0</v>
      </c>
      <c r="P1284" s="127" t="s">
        <v>338</v>
      </c>
    </row>
    <row r="1285" spans="1:16" s="123" customFormat="1" x14ac:dyDescent="0.25">
      <c r="A1285" s="123">
        <v>2014</v>
      </c>
      <c r="B1285" s="124">
        <v>80</v>
      </c>
      <c r="C1285" s="123" t="s">
        <v>191</v>
      </c>
      <c r="D1285" s="123" t="s">
        <v>333</v>
      </c>
      <c r="E1285" s="123">
        <v>23303</v>
      </c>
      <c r="F1285" s="123">
        <v>15</v>
      </c>
      <c r="G1285" s="123">
        <v>23810023303</v>
      </c>
      <c r="H1285" s="125" t="s">
        <v>3200</v>
      </c>
      <c r="I1285" s="123" t="s">
        <v>3201</v>
      </c>
      <c r="J1285" s="123" t="s">
        <v>3202</v>
      </c>
      <c r="K1285" s="123">
        <v>6</v>
      </c>
      <c r="L1285" s="126">
        <f t="shared" si="41"/>
        <v>0.4</v>
      </c>
      <c r="M1285" s="123" t="s">
        <v>3203</v>
      </c>
      <c r="N1285" s="123">
        <v>9</v>
      </c>
      <c r="O1285" s="123">
        <f t="shared" si="42"/>
        <v>6</v>
      </c>
      <c r="P1285" s="127" t="s">
        <v>338</v>
      </c>
    </row>
    <row r="1286" spans="1:16" s="123" customFormat="1" x14ac:dyDescent="0.25">
      <c r="A1286" s="123">
        <v>2015</v>
      </c>
      <c r="B1286" s="124">
        <v>80</v>
      </c>
      <c r="C1286" s="123" t="s">
        <v>191</v>
      </c>
      <c r="D1286" s="123" t="s">
        <v>333</v>
      </c>
      <c r="E1286" s="123">
        <v>23303</v>
      </c>
      <c r="F1286" s="123">
        <v>15</v>
      </c>
      <c r="G1286" s="123">
        <v>23810023303</v>
      </c>
      <c r="H1286" s="125" t="s">
        <v>3200</v>
      </c>
      <c r="I1286" s="123" t="s">
        <v>3201</v>
      </c>
      <c r="J1286" s="123" t="s">
        <v>3204</v>
      </c>
      <c r="K1286" s="123">
        <v>9</v>
      </c>
      <c r="L1286" s="126">
        <f t="shared" si="41"/>
        <v>0.6</v>
      </c>
      <c r="M1286" s="123" t="s">
        <v>3205</v>
      </c>
      <c r="N1286" s="123">
        <v>11</v>
      </c>
      <c r="O1286" s="123">
        <f t="shared" si="42"/>
        <v>4</v>
      </c>
      <c r="P1286" s="127" t="s">
        <v>338</v>
      </c>
    </row>
    <row r="1287" spans="1:16" s="123" customFormat="1" x14ac:dyDescent="0.25">
      <c r="A1287" s="123">
        <v>2016</v>
      </c>
      <c r="B1287" s="124">
        <v>80</v>
      </c>
      <c r="C1287" s="123" t="s">
        <v>191</v>
      </c>
      <c r="D1287" s="123" t="s">
        <v>333</v>
      </c>
      <c r="E1287" s="123">
        <v>23303</v>
      </c>
      <c r="F1287" s="123">
        <v>15</v>
      </c>
      <c r="G1287" s="123">
        <v>23810023303</v>
      </c>
      <c r="H1287" s="125" t="s">
        <v>3200</v>
      </c>
      <c r="I1287" s="123" t="s">
        <v>3201</v>
      </c>
      <c r="J1287" s="123" t="s">
        <v>3206</v>
      </c>
      <c r="K1287" s="123">
        <v>7</v>
      </c>
      <c r="L1287" s="126">
        <f t="shared" si="41"/>
        <v>0.46666666666666667</v>
      </c>
      <c r="M1287" s="123" t="s">
        <v>3207</v>
      </c>
      <c r="N1287" s="123">
        <v>9</v>
      </c>
      <c r="O1287" s="123">
        <f t="shared" si="42"/>
        <v>6</v>
      </c>
      <c r="P1287" s="127" t="s">
        <v>338</v>
      </c>
    </row>
    <row r="1288" spans="1:16" s="123" customFormat="1" x14ac:dyDescent="0.25">
      <c r="A1288" s="123">
        <v>2014</v>
      </c>
      <c r="B1288" s="124">
        <v>80</v>
      </c>
      <c r="C1288" s="123" t="s">
        <v>191</v>
      </c>
      <c r="D1288" s="123" t="s">
        <v>333</v>
      </c>
      <c r="E1288" s="123">
        <v>25406</v>
      </c>
      <c r="F1288" s="123">
        <v>15</v>
      </c>
      <c r="G1288" s="123">
        <v>23810025406</v>
      </c>
      <c r="H1288" s="125" t="s">
        <v>2873</v>
      </c>
      <c r="I1288" s="123" t="s">
        <v>2874</v>
      </c>
      <c r="J1288" s="123" t="s">
        <v>3208</v>
      </c>
      <c r="K1288" s="123">
        <v>2</v>
      </c>
      <c r="L1288" s="126">
        <f t="shared" si="41"/>
        <v>0.13333333333333333</v>
      </c>
      <c r="M1288" s="123" t="s">
        <v>3209</v>
      </c>
      <c r="N1288" s="123">
        <v>9</v>
      </c>
      <c r="O1288" s="123">
        <f t="shared" si="42"/>
        <v>6</v>
      </c>
      <c r="P1288" s="127" t="s">
        <v>338</v>
      </c>
    </row>
    <row r="1289" spans="1:16" s="123" customFormat="1" x14ac:dyDescent="0.25">
      <c r="A1289" s="123">
        <v>2015</v>
      </c>
      <c r="B1289" s="124">
        <v>80</v>
      </c>
      <c r="C1289" s="123" t="s">
        <v>191</v>
      </c>
      <c r="D1289" s="123" t="s">
        <v>333</v>
      </c>
      <c r="E1289" s="123">
        <v>25406</v>
      </c>
      <c r="F1289" s="123">
        <v>15</v>
      </c>
      <c r="G1289" s="123">
        <v>23810025406</v>
      </c>
      <c r="H1289" s="125" t="s">
        <v>2873</v>
      </c>
      <c r="I1289" s="123" t="s">
        <v>2874</v>
      </c>
      <c r="J1289" s="123" t="s">
        <v>3210</v>
      </c>
      <c r="K1289" s="123">
        <v>5</v>
      </c>
      <c r="L1289" s="126">
        <f t="shared" si="41"/>
        <v>0.33333333333333331</v>
      </c>
      <c r="M1289" s="123" t="s">
        <v>3211</v>
      </c>
      <c r="N1289" s="123">
        <v>8</v>
      </c>
      <c r="O1289" s="123">
        <f t="shared" si="42"/>
        <v>7</v>
      </c>
      <c r="P1289" s="127" t="s">
        <v>338</v>
      </c>
    </row>
    <row r="1290" spans="1:16" s="123" customFormat="1" x14ac:dyDescent="0.25">
      <c r="A1290" s="123">
        <v>2016</v>
      </c>
      <c r="B1290" s="124">
        <v>80</v>
      </c>
      <c r="C1290" s="123" t="s">
        <v>191</v>
      </c>
      <c r="D1290" s="123" t="s">
        <v>333</v>
      </c>
      <c r="E1290" s="123">
        <v>25406</v>
      </c>
      <c r="F1290" s="123">
        <v>15</v>
      </c>
      <c r="G1290" s="123">
        <v>23810025406</v>
      </c>
      <c r="H1290" s="125" t="s">
        <v>2873</v>
      </c>
      <c r="I1290" s="123" t="s">
        <v>2874</v>
      </c>
      <c r="J1290" s="123" t="s">
        <v>3212</v>
      </c>
      <c r="K1290" s="123">
        <v>10</v>
      </c>
      <c r="L1290" s="126">
        <f t="shared" si="41"/>
        <v>0.66666666666666663</v>
      </c>
      <c r="M1290" s="123" t="s">
        <v>3213</v>
      </c>
      <c r="N1290" s="123">
        <v>12</v>
      </c>
      <c r="O1290" s="123">
        <f t="shared" si="42"/>
        <v>3</v>
      </c>
      <c r="P1290" s="127" t="s">
        <v>338</v>
      </c>
    </row>
    <row r="1291" spans="1:16" s="123" customFormat="1" x14ac:dyDescent="0.25">
      <c r="A1291" s="123">
        <v>2014</v>
      </c>
      <c r="B1291" s="124">
        <v>80</v>
      </c>
      <c r="C1291" s="123" t="s">
        <v>191</v>
      </c>
      <c r="D1291" s="123" t="s">
        <v>333</v>
      </c>
      <c r="E1291" s="123">
        <v>30001</v>
      </c>
      <c r="F1291" s="123">
        <v>18</v>
      </c>
      <c r="G1291" s="123">
        <v>23810030001</v>
      </c>
      <c r="H1291" s="125" t="s">
        <v>334</v>
      </c>
      <c r="I1291" s="123" t="s">
        <v>335</v>
      </c>
      <c r="J1291" s="123" t="s">
        <v>3214</v>
      </c>
      <c r="K1291" s="123">
        <v>7</v>
      </c>
      <c r="L1291" s="126">
        <f t="shared" si="41"/>
        <v>0.3888888888888889</v>
      </c>
      <c r="M1291" s="123" t="s">
        <v>3215</v>
      </c>
      <c r="N1291" s="123">
        <v>17</v>
      </c>
      <c r="O1291" s="123">
        <f t="shared" si="42"/>
        <v>1</v>
      </c>
      <c r="P1291" s="127" t="s">
        <v>338</v>
      </c>
    </row>
    <row r="1292" spans="1:16" s="123" customFormat="1" x14ac:dyDescent="0.25">
      <c r="A1292" s="123">
        <v>2015</v>
      </c>
      <c r="B1292" s="124">
        <v>80</v>
      </c>
      <c r="C1292" s="123" t="s">
        <v>191</v>
      </c>
      <c r="D1292" s="123" t="s">
        <v>333</v>
      </c>
      <c r="E1292" s="123">
        <v>30001</v>
      </c>
      <c r="F1292" s="123">
        <v>18</v>
      </c>
      <c r="G1292" s="123">
        <v>23810030001</v>
      </c>
      <c r="H1292" s="125" t="s">
        <v>334</v>
      </c>
      <c r="I1292" s="123" t="s">
        <v>335</v>
      </c>
      <c r="J1292" s="123" t="s">
        <v>3216</v>
      </c>
      <c r="K1292" s="123">
        <v>4</v>
      </c>
      <c r="L1292" s="126">
        <f t="shared" si="41"/>
        <v>0.22222222222222221</v>
      </c>
      <c r="M1292" s="123" t="s">
        <v>3217</v>
      </c>
      <c r="N1292" s="123">
        <v>12</v>
      </c>
      <c r="O1292" s="123">
        <f t="shared" si="42"/>
        <v>6</v>
      </c>
      <c r="P1292" s="127" t="s">
        <v>338</v>
      </c>
    </row>
    <row r="1293" spans="1:16" s="123" customFormat="1" x14ac:dyDescent="0.25">
      <c r="A1293" s="123">
        <v>2016</v>
      </c>
      <c r="B1293" s="124">
        <v>80</v>
      </c>
      <c r="C1293" s="123" t="s">
        <v>191</v>
      </c>
      <c r="D1293" s="123" t="s">
        <v>333</v>
      </c>
      <c r="E1293" s="123">
        <v>30001</v>
      </c>
      <c r="F1293" s="123">
        <v>18</v>
      </c>
      <c r="G1293" s="123">
        <v>23810030001</v>
      </c>
      <c r="H1293" s="125" t="s">
        <v>334</v>
      </c>
      <c r="I1293" s="123" t="s">
        <v>335</v>
      </c>
      <c r="J1293" s="123" t="s">
        <v>3218</v>
      </c>
      <c r="K1293" s="123">
        <v>3</v>
      </c>
      <c r="L1293" s="126">
        <f t="shared" si="41"/>
        <v>0.16666666666666666</v>
      </c>
      <c r="M1293" s="123" t="s">
        <v>3219</v>
      </c>
      <c r="N1293" s="123">
        <v>12</v>
      </c>
      <c r="O1293" s="123">
        <f t="shared" si="42"/>
        <v>6</v>
      </c>
      <c r="P1293" s="127" t="s">
        <v>338</v>
      </c>
    </row>
    <row r="1294" spans="1:16" s="123" customFormat="1" x14ac:dyDescent="0.25">
      <c r="A1294" s="123">
        <v>2014</v>
      </c>
      <c r="B1294" s="124">
        <v>80</v>
      </c>
      <c r="C1294" s="123" t="s">
        <v>191</v>
      </c>
      <c r="D1294" s="123" t="s">
        <v>333</v>
      </c>
      <c r="E1294" s="123">
        <v>31202</v>
      </c>
      <c r="F1294" s="123">
        <v>35</v>
      </c>
      <c r="G1294" s="123">
        <v>23810031202</v>
      </c>
      <c r="H1294" s="125" t="s">
        <v>343</v>
      </c>
      <c r="I1294" s="123" t="s">
        <v>344</v>
      </c>
      <c r="J1294" s="123" t="s">
        <v>3220</v>
      </c>
      <c r="K1294" s="123">
        <v>23</v>
      </c>
      <c r="L1294" s="126">
        <f t="shared" si="41"/>
        <v>0.65714285714285714</v>
      </c>
      <c r="M1294" s="123" t="s">
        <v>3221</v>
      </c>
      <c r="N1294" s="123">
        <v>34</v>
      </c>
      <c r="O1294" s="123">
        <f t="shared" si="42"/>
        <v>1</v>
      </c>
      <c r="P1294" s="127" t="s">
        <v>338</v>
      </c>
    </row>
    <row r="1295" spans="1:16" s="123" customFormat="1" x14ac:dyDescent="0.25">
      <c r="A1295" s="123">
        <v>2015</v>
      </c>
      <c r="B1295" s="124">
        <v>80</v>
      </c>
      <c r="C1295" s="123" t="s">
        <v>191</v>
      </c>
      <c r="D1295" s="123" t="s">
        <v>333</v>
      </c>
      <c r="E1295" s="123">
        <v>31202</v>
      </c>
      <c r="F1295" s="123">
        <v>35</v>
      </c>
      <c r="G1295" s="123">
        <v>23810031202</v>
      </c>
      <c r="H1295" s="125" t="s">
        <v>343</v>
      </c>
      <c r="I1295" s="123" t="s">
        <v>344</v>
      </c>
      <c r="J1295" s="123" t="s">
        <v>3222</v>
      </c>
      <c r="K1295" s="123">
        <v>22</v>
      </c>
      <c r="L1295" s="126">
        <f t="shared" si="41"/>
        <v>0.62857142857142856</v>
      </c>
      <c r="M1295" s="123" t="s">
        <v>3223</v>
      </c>
      <c r="N1295" s="123">
        <v>32</v>
      </c>
      <c r="O1295" s="123">
        <f t="shared" si="42"/>
        <v>3</v>
      </c>
      <c r="P1295" s="127" t="s">
        <v>338</v>
      </c>
    </row>
    <row r="1296" spans="1:16" s="123" customFormat="1" x14ac:dyDescent="0.25">
      <c r="A1296" s="123">
        <v>2016</v>
      </c>
      <c r="B1296" s="124">
        <v>80</v>
      </c>
      <c r="C1296" s="123" t="s">
        <v>191</v>
      </c>
      <c r="D1296" s="123" t="s">
        <v>333</v>
      </c>
      <c r="E1296" s="123">
        <v>31202</v>
      </c>
      <c r="F1296" s="123">
        <v>35</v>
      </c>
      <c r="G1296" s="123">
        <v>23810031202</v>
      </c>
      <c r="H1296" s="125" t="s">
        <v>343</v>
      </c>
      <c r="I1296" s="123" t="s">
        <v>344</v>
      </c>
      <c r="J1296" s="123" t="s">
        <v>3224</v>
      </c>
      <c r="K1296" s="123">
        <v>28</v>
      </c>
      <c r="L1296" s="126">
        <f t="shared" si="41"/>
        <v>0.8</v>
      </c>
      <c r="M1296" s="123" t="s">
        <v>3225</v>
      </c>
      <c r="N1296" s="123">
        <v>32</v>
      </c>
      <c r="O1296" s="123">
        <f t="shared" si="42"/>
        <v>3</v>
      </c>
      <c r="P1296" s="127" t="s">
        <v>338</v>
      </c>
    </row>
    <row r="1297" spans="1:16" s="123" customFormat="1" x14ac:dyDescent="0.25">
      <c r="A1297" s="123">
        <v>2014</v>
      </c>
      <c r="B1297" s="124">
        <v>80</v>
      </c>
      <c r="C1297" s="123" t="s">
        <v>191</v>
      </c>
      <c r="D1297" s="123" t="s">
        <v>333</v>
      </c>
      <c r="E1297" s="123">
        <v>33005</v>
      </c>
      <c r="F1297" s="123">
        <v>30</v>
      </c>
      <c r="G1297" s="123">
        <v>23810033005</v>
      </c>
      <c r="H1297" s="125" t="s">
        <v>365</v>
      </c>
      <c r="I1297" s="123" t="s">
        <v>366</v>
      </c>
      <c r="J1297" s="123" t="s">
        <v>3226</v>
      </c>
      <c r="K1297" s="123">
        <v>41</v>
      </c>
      <c r="L1297" s="126">
        <f t="shared" si="41"/>
        <v>1.3666666666666667</v>
      </c>
      <c r="M1297" s="123" t="s">
        <v>3227</v>
      </c>
      <c r="N1297" s="123" t="s">
        <v>369</v>
      </c>
      <c r="O1297" s="123" t="str">
        <f t="shared" si="42"/>
        <v>-</v>
      </c>
      <c r="P1297" s="127" t="s">
        <v>338</v>
      </c>
    </row>
    <row r="1298" spans="1:16" s="123" customFormat="1" x14ac:dyDescent="0.25">
      <c r="A1298" s="123">
        <v>2015</v>
      </c>
      <c r="B1298" s="124">
        <v>80</v>
      </c>
      <c r="C1298" s="123" t="s">
        <v>191</v>
      </c>
      <c r="D1298" s="123" t="s">
        <v>333</v>
      </c>
      <c r="E1298" s="123">
        <v>33005</v>
      </c>
      <c r="F1298" s="123">
        <v>30</v>
      </c>
      <c r="G1298" s="123">
        <v>23810033005</v>
      </c>
      <c r="H1298" s="125" t="s">
        <v>365</v>
      </c>
      <c r="I1298" s="123" t="s">
        <v>366</v>
      </c>
      <c r="J1298" s="123" t="s">
        <v>3228</v>
      </c>
      <c r="K1298" s="123">
        <v>30</v>
      </c>
      <c r="L1298" s="126">
        <f t="shared" si="41"/>
        <v>1</v>
      </c>
      <c r="M1298" s="123" t="s">
        <v>3229</v>
      </c>
      <c r="N1298" s="123" t="s">
        <v>369</v>
      </c>
      <c r="O1298" s="123" t="str">
        <f t="shared" si="42"/>
        <v>-</v>
      </c>
      <c r="P1298" s="127" t="s">
        <v>338</v>
      </c>
    </row>
    <row r="1299" spans="1:16" s="123" customFormat="1" x14ac:dyDescent="0.25">
      <c r="A1299" s="123">
        <v>2016</v>
      </c>
      <c r="B1299" s="124">
        <v>80</v>
      </c>
      <c r="C1299" s="123" t="s">
        <v>191</v>
      </c>
      <c r="D1299" s="123" t="s">
        <v>333</v>
      </c>
      <c r="E1299" s="123">
        <v>33005</v>
      </c>
      <c r="F1299" s="123">
        <v>30</v>
      </c>
      <c r="G1299" s="123">
        <v>23810033005</v>
      </c>
      <c r="H1299" s="125" t="s">
        <v>365</v>
      </c>
      <c r="I1299" s="123" t="s">
        <v>366</v>
      </c>
      <c r="J1299" s="123" t="s">
        <v>3230</v>
      </c>
      <c r="K1299" s="123">
        <v>32</v>
      </c>
      <c r="L1299" s="126">
        <f t="shared" si="41"/>
        <v>1.0666666666666667</v>
      </c>
      <c r="M1299" s="123" t="s">
        <v>3231</v>
      </c>
      <c r="N1299" s="123">
        <v>30</v>
      </c>
      <c r="O1299" s="123">
        <f t="shared" si="42"/>
        <v>0</v>
      </c>
      <c r="P1299" s="127" t="s">
        <v>338</v>
      </c>
    </row>
    <row r="1300" spans="1:16" s="123" customFormat="1" x14ac:dyDescent="0.25">
      <c r="A1300" s="123">
        <v>2014</v>
      </c>
      <c r="B1300" s="124">
        <v>80</v>
      </c>
      <c r="C1300" s="123" t="s">
        <v>191</v>
      </c>
      <c r="D1300" s="123" t="s">
        <v>401</v>
      </c>
      <c r="E1300" s="123">
        <v>22129</v>
      </c>
      <c r="F1300" s="123">
        <v>24</v>
      </c>
      <c r="G1300" s="123">
        <v>23210022129</v>
      </c>
      <c r="H1300" s="125" t="s">
        <v>402</v>
      </c>
      <c r="I1300" s="123" t="s">
        <v>403</v>
      </c>
      <c r="J1300" s="123" t="s">
        <v>3232</v>
      </c>
      <c r="K1300" s="123">
        <v>30</v>
      </c>
      <c r="L1300" s="126">
        <f t="shared" si="41"/>
        <v>1.25</v>
      </c>
      <c r="M1300" s="123" t="s">
        <v>3233</v>
      </c>
      <c r="N1300" s="123">
        <v>16</v>
      </c>
      <c r="O1300" s="123">
        <f t="shared" si="42"/>
        <v>8</v>
      </c>
      <c r="P1300" s="127" t="s">
        <v>338</v>
      </c>
    </row>
    <row r="1301" spans="1:16" s="123" customFormat="1" x14ac:dyDescent="0.25">
      <c r="A1301" s="123">
        <v>2015</v>
      </c>
      <c r="B1301" s="124">
        <v>80</v>
      </c>
      <c r="C1301" s="123" t="s">
        <v>191</v>
      </c>
      <c r="D1301" s="123" t="s">
        <v>401</v>
      </c>
      <c r="E1301" s="123">
        <v>22129</v>
      </c>
      <c r="F1301" s="123">
        <v>24</v>
      </c>
      <c r="G1301" s="123">
        <v>23210022129</v>
      </c>
      <c r="H1301" s="125" t="s">
        <v>402</v>
      </c>
      <c r="I1301" s="123" t="s">
        <v>403</v>
      </c>
      <c r="J1301" s="123" t="s">
        <v>3234</v>
      </c>
      <c r="K1301" s="123">
        <v>23</v>
      </c>
      <c r="L1301" s="126">
        <f t="shared" si="41"/>
        <v>0.95833333333333337</v>
      </c>
      <c r="M1301" s="123" t="s">
        <v>3235</v>
      </c>
      <c r="N1301" s="123">
        <v>22</v>
      </c>
      <c r="O1301" s="123">
        <f t="shared" si="42"/>
        <v>2</v>
      </c>
      <c r="P1301" s="127" t="s">
        <v>338</v>
      </c>
    </row>
    <row r="1302" spans="1:16" s="123" customFormat="1" x14ac:dyDescent="0.25">
      <c r="A1302" s="123">
        <v>2016</v>
      </c>
      <c r="B1302" s="124">
        <v>80</v>
      </c>
      <c r="C1302" s="123" t="s">
        <v>191</v>
      </c>
      <c r="D1302" s="123" t="s">
        <v>401</v>
      </c>
      <c r="E1302" s="123">
        <v>22129</v>
      </c>
      <c r="F1302" s="123">
        <v>24</v>
      </c>
      <c r="G1302" s="123">
        <v>23210022129</v>
      </c>
      <c r="H1302" s="125" t="s">
        <v>402</v>
      </c>
      <c r="I1302" s="123" t="s">
        <v>403</v>
      </c>
      <c r="J1302" s="123" t="s">
        <v>3236</v>
      </c>
      <c r="K1302" s="123">
        <v>22</v>
      </c>
      <c r="L1302" s="126">
        <f t="shared" si="41"/>
        <v>0.91666666666666663</v>
      </c>
      <c r="M1302" s="123" t="s">
        <v>3237</v>
      </c>
      <c r="N1302" s="123">
        <v>21</v>
      </c>
      <c r="O1302" s="123">
        <f t="shared" si="42"/>
        <v>3</v>
      </c>
      <c r="P1302" s="127" t="s">
        <v>338</v>
      </c>
    </row>
    <row r="1303" spans="1:16" s="123" customFormat="1" x14ac:dyDescent="0.25">
      <c r="A1303" s="123">
        <v>2014</v>
      </c>
      <c r="B1303" s="124">
        <v>80</v>
      </c>
      <c r="C1303" s="123" t="s">
        <v>191</v>
      </c>
      <c r="D1303" s="123" t="s">
        <v>401</v>
      </c>
      <c r="E1303" s="123">
        <v>25435</v>
      </c>
      <c r="F1303" s="123">
        <v>15</v>
      </c>
      <c r="G1303" s="123">
        <v>23210025435</v>
      </c>
      <c r="H1303" s="125" t="s">
        <v>1047</v>
      </c>
      <c r="I1303" s="123" t="s">
        <v>1048</v>
      </c>
      <c r="J1303" s="123" t="s">
        <v>3238</v>
      </c>
      <c r="K1303" s="123">
        <v>13</v>
      </c>
      <c r="L1303" s="126">
        <f t="shared" si="41"/>
        <v>0.8666666666666667</v>
      </c>
      <c r="M1303" s="123" t="s">
        <v>3239</v>
      </c>
      <c r="N1303" s="123">
        <v>13</v>
      </c>
      <c r="O1303" s="123">
        <f t="shared" si="42"/>
        <v>2</v>
      </c>
      <c r="P1303" s="127" t="s">
        <v>338</v>
      </c>
    </row>
    <row r="1304" spans="1:16" s="123" customFormat="1" x14ac:dyDescent="0.25">
      <c r="A1304" s="123">
        <v>2015</v>
      </c>
      <c r="B1304" s="124">
        <v>80</v>
      </c>
      <c r="C1304" s="123" t="s">
        <v>191</v>
      </c>
      <c r="D1304" s="123" t="s">
        <v>401</v>
      </c>
      <c r="E1304" s="123">
        <v>25435</v>
      </c>
      <c r="F1304" s="123">
        <v>15</v>
      </c>
      <c r="G1304" s="123">
        <v>23210025435</v>
      </c>
      <c r="H1304" s="125" t="s">
        <v>1047</v>
      </c>
      <c r="I1304" s="123" t="s">
        <v>1048</v>
      </c>
      <c r="J1304" s="123" t="s">
        <v>3240</v>
      </c>
      <c r="K1304" s="123">
        <v>10</v>
      </c>
      <c r="L1304" s="126">
        <f t="shared" si="41"/>
        <v>0.66666666666666663</v>
      </c>
      <c r="M1304" s="123" t="s">
        <v>3241</v>
      </c>
      <c r="N1304" s="123">
        <v>15</v>
      </c>
      <c r="O1304" s="123">
        <f t="shared" si="42"/>
        <v>0</v>
      </c>
      <c r="P1304" s="127" t="s">
        <v>338</v>
      </c>
    </row>
    <row r="1305" spans="1:16" s="123" customFormat="1" x14ac:dyDescent="0.25">
      <c r="A1305" s="123">
        <v>2016</v>
      </c>
      <c r="B1305" s="124">
        <v>80</v>
      </c>
      <c r="C1305" s="123" t="s">
        <v>191</v>
      </c>
      <c r="D1305" s="123" t="s">
        <v>401</v>
      </c>
      <c r="E1305" s="123">
        <v>25435</v>
      </c>
      <c r="F1305" s="123">
        <v>15</v>
      </c>
      <c r="G1305" s="123">
        <v>23210025435</v>
      </c>
      <c r="H1305" s="125" t="s">
        <v>1047</v>
      </c>
      <c r="I1305" s="123" t="s">
        <v>1048</v>
      </c>
      <c r="J1305" s="123" t="s">
        <v>3242</v>
      </c>
      <c r="K1305" s="123">
        <v>18</v>
      </c>
      <c r="L1305" s="126">
        <f t="shared" si="41"/>
        <v>1.2</v>
      </c>
      <c r="M1305" s="123" t="s">
        <v>3243</v>
      </c>
      <c r="N1305" s="123">
        <v>15</v>
      </c>
      <c r="O1305" s="123">
        <f t="shared" si="42"/>
        <v>0</v>
      </c>
      <c r="P1305" s="127" t="s">
        <v>338</v>
      </c>
    </row>
    <row r="1306" spans="1:16" s="123" customFormat="1" x14ac:dyDescent="0.25">
      <c r="A1306" s="123">
        <v>2014</v>
      </c>
      <c r="B1306" s="124">
        <v>80</v>
      </c>
      <c r="C1306" s="123" t="s">
        <v>3244</v>
      </c>
      <c r="D1306" s="123" t="s">
        <v>349</v>
      </c>
      <c r="E1306" s="123">
        <v>20007</v>
      </c>
      <c r="F1306" s="123">
        <v>12</v>
      </c>
      <c r="G1306" s="123">
        <v>32211020007</v>
      </c>
      <c r="H1306" s="125" t="s">
        <v>3245</v>
      </c>
      <c r="I1306" s="123" t="s">
        <v>3246</v>
      </c>
      <c r="J1306" s="123" t="s">
        <v>3247</v>
      </c>
      <c r="K1306" s="123">
        <v>9</v>
      </c>
      <c r="L1306" s="126">
        <f t="shared" si="41"/>
        <v>0.75</v>
      </c>
      <c r="M1306" s="123" t="s">
        <v>3248</v>
      </c>
      <c r="N1306" s="123">
        <v>12</v>
      </c>
      <c r="O1306" s="123">
        <f t="shared" si="42"/>
        <v>0</v>
      </c>
      <c r="P1306" s="127" t="s">
        <v>338</v>
      </c>
    </row>
    <row r="1307" spans="1:16" s="123" customFormat="1" x14ac:dyDescent="0.25">
      <c r="A1307" s="123">
        <v>2015</v>
      </c>
      <c r="B1307" s="124">
        <v>80</v>
      </c>
      <c r="C1307" s="123" t="s">
        <v>3244</v>
      </c>
      <c r="D1307" s="123" t="s">
        <v>349</v>
      </c>
      <c r="E1307" s="123">
        <v>20007</v>
      </c>
      <c r="F1307" s="123">
        <v>12</v>
      </c>
      <c r="G1307" s="123">
        <v>32211020007</v>
      </c>
      <c r="H1307" s="125" t="s">
        <v>3245</v>
      </c>
      <c r="I1307" s="123" t="s">
        <v>3246</v>
      </c>
      <c r="J1307" s="123" t="s">
        <v>3249</v>
      </c>
      <c r="K1307" s="123">
        <v>14</v>
      </c>
      <c r="L1307" s="126">
        <f t="shared" si="41"/>
        <v>1.1666666666666667</v>
      </c>
      <c r="M1307" s="123" t="s">
        <v>3250</v>
      </c>
      <c r="N1307" s="123">
        <v>12</v>
      </c>
      <c r="O1307" s="123">
        <f t="shared" si="42"/>
        <v>0</v>
      </c>
      <c r="P1307" s="127" t="s">
        <v>338</v>
      </c>
    </row>
    <row r="1308" spans="1:16" s="123" customFormat="1" x14ac:dyDescent="0.25">
      <c r="A1308" s="123">
        <v>2016</v>
      </c>
      <c r="B1308" s="124">
        <v>80</v>
      </c>
      <c r="C1308" s="123" t="s">
        <v>3244</v>
      </c>
      <c r="D1308" s="123" t="s">
        <v>349</v>
      </c>
      <c r="E1308" s="123">
        <v>20007</v>
      </c>
      <c r="F1308" s="123">
        <v>12</v>
      </c>
      <c r="G1308" s="123">
        <v>32211020007</v>
      </c>
      <c r="H1308" s="125" t="s">
        <v>3245</v>
      </c>
      <c r="I1308" s="123" t="s">
        <v>3246</v>
      </c>
      <c r="J1308" s="123" t="s">
        <v>3251</v>
      </c>
      <c r="K1308" s="123">
        <v>17</v>
      </c>
      <c r="L1308" s="126">
        <f t="shared" si="41"/>
        <v>1.4166666666666667</v>
      </c>
      <c r="M1308" s="123" t="s">
        <v>3252</v>
      </c>
      <c r="N1308" s="123">
        <v>11</v>
      </c>
      <c r="O1308" s="123">
        <f t="shared" si="42"/>
        <v>1</v>
      </c>
      <c r="P1308" s="127" t="s">
        <v>338</v>
      </c>
    </row>
    <row r="1309" spans="1:16" s="123" customFormat="1" x14ac:dyDescent="0.25">
      <c r="A1309" s="123">
        <v>2014</v>
      </c>
      <c r="B1309" s="124">
        <v>80</v>
      </c>
      <c r="C1309" s="123" t="s">
        <v>3244</v>
      </c>
      <c r="D1309" s="123" t="s">
        <v>349</v>
      </c>
      <c r="E1309" s="123">
        <v>20008</v>
      </c>
      <c r="F1309" s="123">
        <v>24</v>
      </c>
      <c r="G1309" s="123">
        <v>32211020008</v>
      </c>
      <c r="H1309" s="125" t="s">
        <v>1513</v>
      </c>
      <c r="I1309" s="123" t="s">
        <v>1514</v>
      </c>
      <c r="J1309" s="123" t="s">
        <v>3253</v>
      </c>
      <c r="K1309" s="123">
        <v>26</v>
      </c>
      <c r="L1309" s="126">
        <f t="shared" si="41"/>
        <v>1.0833333333333333</v>
      </c>
      <c r="M1309" s="123" t="s">
        <v>3254</v>
      </c>
      <c r="N1309" s="123">
        <v>20</v>
      </c>
      <c r="O1309" s="123">
        <f t="shared" si="42"/>
        <v>4</v>
      </c>
      <c r="P1309" s="127" t="s">
        <v>338</v>
      </c>
    </row>
    <row r="1310" spans="1:16" s="123" customFormat="1" x14ac:dyDescent="0.25">
      <c r="A1310" s="123">
        <v>2015</v>
      </c>
      <c r="B1310" s="124">
        <v>80</v>
      </c>
      <c r="C1310" s="123" t="s">
        <v>3244</v>
      </c>
      <c r="D1310" s="123" t="s">
        <v>349</v>
      </c>
      <c r="E1310" s="123">
        <v>20008</v>
      </c>
      <c r="F1310" s="123">
        <v>24</v>
      </c>
      <c r="G1310" s="123">
        <v>32211020008</v>
      </c>
      <c r="H1310" s="125" t="s">
        <v>1513</v>
      </c>
      <c r="I1310" s="123" t="s">
        <v>1514</v>
      </c>
      <c r="J1310" s="123" t="s">
        <v>3255</v>
      </c>
      <c r="K1310" s="123">
        <v>25</v>
      </c>
      <c r="L1310" s="126">
        <f t="shared" si="41"/>
        <v>1.0416666666666667</v>
      </c>
      <c r="M1310" s="123" t="s">
        <v>3256</v>
      </c>
      <c r="N1310" s="123">
        <v>19</v>
      </c>
      <c r="O1310" s="123">
        <f t="shared" si="42"/>
        <v>5</v>
      </c>
      <c r="P1310" s="127" t="s">
        <v>338</v>
      </c>
    </row>
    <row r="1311" spans="1:16" s="123" customFormat="1" x14ac:dyDescent="0.25">
      <c r="A1311" s="123">
        <v>2016</v>
      </c>
      <c r="B1311" s="124">
        <v>80</v>
      </c>
      <c r="C1311" s="123" t="s">
        <v>3244</v>
      </c>
      <c r="D1311" s="123" t="s">
        <v>349</v>
      </c>
      <c r="E1311" s="123">
        <v>20008</v>
      </c>
      <c r="F1311" s="123">
        <v>24</v>
      </c>
      <c r="G1311" s="123">
        <v>32211020008</v>
      </c>
      <c r="H1311" s="125" t="s">
        <v>1513</v>
      </c>
      <c r="I1311" s="123" t="s">
        <v>1514</v>
      </c>
      <c r="J1311" s="123" t="s">
        <v>3257</v>
      </c>
      <c r="K1311" s="123">
        <v>30</v>
      </c>
      <c r="L1311" s="126">
        <f t="shared" si="41"/>
        <v>1.25</v>
      </c>
      <c r="M1311" s="123" t="s">
        <v>3258</v>
      </c>
      <c r="N1311" s="123">
        <v>23</v>
      </c>
      <c r="O1311" s="123">
        <f t="shared" si="42"/>
        <v>1</v>
      </c>
      <c r="P1311" s="127" t="s">
        <v>338</v>
      </c>
    </row>
    <row r="1312" spans="1:16" s="123" customFormat="1" x14ac:dyDescent="0.25">
      <c r="A1312" s="123">
        <v>2014</v>
      </c>
      <c r="B1312" s="124">
        <v>80</v>
      </c>
      <c r="C1312" s="123" t="s">
        <v>3244</v>
      </c>
      <c r="D1312" s="123" t="s">
        <v>349</v>
      </c>
      <c r="E1312" s="123">
        <v>20112</v>
      </c>
      <c r="F1312" s="123">
        <v>24</v>
      </c>
      <c r="G1312" s="123">
        <v>32211020112</v>
      </c>
      <c r="H1312" s="125" t="s">
        <v>620</v>
      </c>
      <c r="I1312" s="123" t="s">
        <v>621</v>
      </c>
      <c r="J1312" s="123" t="s">
        <v>3259</v>
      </c>
      <c r="K1312" s="123">
        <v>44</v>
      </c>
      <c r="L1312" s="126">
        <f t="shared" si="41"/>
        <v>1.8333333333333333</v>
      </c>
      <c r="M1312" s="123" t="s">
        <v>3260</v>
      </c>
      <c r="N1312" s="123">
        <v>25</v>
      </c>
      <c r="O1312" s="123">
        <f t="shared" si="42"/>
        <v>-1</v>
      </c>
      <c r="P1312" s="127" t="s">
        <v>338</v>
      </c>
    </row>
    <row r="1313" spans="1:16" s="123" customFormat="1" x14ac:dyDescent="0.25">
      <c r="A1313" s="123">
        <v>2015</v>
      </c>
      <c r="B1313" s="124">
        <v>80</v>
      </c>
      <c r="C1313" s="123" t="s">
        <v>3244</v>
      </c>
      <c r="D1313" s="123" t="s">
        <v>349</v>
      </c>
      <c r="E1313" s="123">
        <v>20112</v>
      </c>
      <c r="F1313" s="123">
        <v>24</v>
      </c>
      <c r="G1313" s="123">
        <v>32211020112</v>
      </c>
      <c r="H1313" s="125" t="s">
        <v>620</v>
      </c>
      <c r="I1313" s="123" t="s">
        <v>621</v>
      </c>
      <c r="J1313" s="123" t="s">
        <v>3261</v>
      </c>
      <c r="K1313" s="123">
        <v>45</v>
      </c>
      <c r="L1313" s="126">
        <f t="shared" si="41"/>
        <v>1.875</v>
      </c>
      <c r="M1313" s="123" t="s">
        <v>3262</v>
      </c>
      <c r="N1313" s="123">
        <v>24</v>
      </c>
      <c r="O1313" s="123">
        <f t="shared" si="42"/>
        <v>0</v>
      </c>
      <c r="P1313" s="127" t="s">
        <v>338</v>
      </c>
    </row>
    <row r="1314" spans="1:16" s="123" customFormat="1" x14ac:dyDescent="0.25">
      <c r="A1314" s="123">
        <v>2016</v>
      </c>
      <c r="B1314" s="124">
        <v>80</v>
      </c>
      <c r="C1314" s="123" t="s">
        <v>3244</v>
      </c>
      <c r="D1314" s="123" t="s">
        <v>349</v>
      </c>
      <c r="E1314" s="123">
        <v>20112</v>
      </c>
      <c r="F1314" s="123">
        <v>24</v>
      </c>
      <c r="G1314" s="123">
        <v>32211020112</v>
      </c>
      <c r="H1314" s="125" t="s">
        <v>620</v>
      </c>
      <c r="I1314" s="123" t="s">
        <v>621</v>
      </c>
      <c r="J1314" s="123" t="s">
        <v>3263</v>
      </c>
      <c r="K1314" s="123">
        <v>47</v>
      </c>
      <c r="L1314" s="126">
        <f t="shared" si="41"/>
        <v>1.9583333333333333</v>
      </c>
      <c r="M1314" s="123" t="s">
        <v>3264</v>
      </c>
      <c r="N1314" s="123">
        <v>24</v>
      </c>
      <c r="O1314" s="123">
        <f t="shared" si="42"/>
        <v>0</v>
      </c>
      <c r="P1314" s="127" t="s">
        <v>338</v>
      </c>
    </row>
    <row r="1315" spans="1:16" s="123" customFormat="1" x14ac:dyDescent="0.25">
      <c r="A1315" s="123">
        <v>2014</v>
      </c>
      <c r="B1315" s="124">
        <v>80</v>
      </c>
      <c r="C1315" s="123" t="s">
        <v>3244</v>
      </c>
      <c r="D1315" s="123" t="s">
        <v>349</v>
      </c>
      <c r="E1315" s="123">
        <v>24207</v>
      </c>
      <c r="F1315" s="123">
        <v>15</v>
      </c>
      <c r="G1315" s="123">
        <v>32211024207</v>
      </c>
      <c r="H1315" s="125" t="s">
        <v>1942</v>
      </c>
      <c r="I1315" s="123" t="s">
        <v>1943</v>
      </c>
      <c r="J1315" s="123" t="s">
        <v>3265</v>
      </c>
      <c r="K1315" s="123">
        <v>36</v>
      </c>
      <c r="L1315" s="126">
        <f t="shared" si="41"/>
        <v>2.4</v>
      </c>
      <c r="M1315" s="123" t="s">
        <v>3266</v>
      </c>
      <c r="N1315" s="123">
        <v>16</v>
      </c>
      <c r="O1315" s="123">
        <f t="shared" si="42"/>
        <v>-1</v>
      </c>
      <c r="P1315" s="127" t="s">
        <v>338</v>
      </c>
    </row>
    <row r="1316" spans="1:16" s="123" customFormat="1" x14ac:dyDescent="0.25">
      <c r="A1316" s="123">
        <v>2015</v>
      </c>
      <c r="B1316" s="124">
        <v>80</v>
      </c>
      <c r="C1316" s="123" t="s">
        <v>3244</v>
      </c>
      <c r="D1316" s="123" t="s">
        <v>349</v>
      </c>
      <c r="E1316" s="123">
        <v>24207</v>
      </c>
      <c r="F1316" s="123">
        <v>15</v>
      </c>
      <c r="G1316" s="123">
        <v>32211024207</v>
      </c>
      <c r="H1316" s="125" t="s">
        <v>1942</v>
      </c>
      <c r="I1316" s="123" t="s">
        <v>1943</v>
      </c>
      <c r="J1316" s="123" t="s">
        <v>3267</v>
      </c>
      <c r="K1316" s="123">
        <v>41</v>
      </c>
      <c r="L1316" s="126">
        <f t="shared" si="41"/>
        <v>2.7333333333333334</v>
      </c>
      <c r="M1316" s="123" t="s">
        <v>3268</v>
      </c>
      <c r="N1316" s="123">
        <v>15</v>
      </c>
      <c r="O1316" s="123">
        <f t="shared" si="42"/>
        <v>0</v>
      </c>
      <c r="P1316" s="127" t="s">
        <v>338</v>
      </c>
    </row>
    <row r="1317" spans="1:16" s="123" customFormat="1" x14ac:dyDescent="0.25">
      <c r="A1317" s="123">
        <v>2016</v>
      </c>
      <c r="B1317" s="124">
        <v>80</v>
      </c>
      <c r="C1317" s="123" t="s">
        <v>3244</v>
      </c>
      <c r="D1317" s="123" t="s">
        <v>349</v>
      </c>
      <c r="E1317" s="123">
        <v>24207</v>
      </c>
      <c r="F1317" s="123">
        <v>15</v>
      </c>
      <c r="G1317" s="123">
        <v>32211024207</v>
      </c>
      <c r="H1317" s="125" t="s">
        <v>1942</v>
      </c>
      <c r="I1317" s="123" t="s">
        <v>1943</v>
      </c>
      <c r="J1317" s="123" t="s">
        <v>3269</v>
      </c>
      <c r="K1317" s="123">
        <v>38</v>
      </c>
      <c r="L1317" s="126">
        <f t="shared" si="41"/>
        <v>2.5333333333333332</v>
      </c>
      <c r="M1317" s="123" t="s">
        <v>3270</v>
      </c>
      <c r="N1317" s="123">
        <v>18</v>
      </c>
      <c r="O1317" s="123">
        <f t="shared" si="42"/>
        <v>-3</v>
      </c>
      <c r="P1317" s="127" t="s">
        <v>338</v>
      </c>
    </row>
    <row r="1318" spans="1:16" s="123" customFormat="1" x14ac:dyDescent="0.25">
      <c r="A1318" s="123">
        <v>2014</v>
      </c>
      <c r="B1318" s="124">
        <v>80</v>
      </c>
      <c r="C1318" s="123" t="s">
        <v>3244</v>
      </c>
      <c r="D1318" s="123" t="s">
        <v>349</v>
      </c>
      <c r="E1318" s="123">
        <v>25007</v>
      </c>
      <c r="F1318" s="123">
        <v>24</v>
      </c>
      <c r="G1318" s="123">
        <v>32211025007</v>
      </c>
      <c r="H1318" s="125" t="s">
        <v>523</v>
      </c>
      <c r="I1318" s="123" t="s">
        <v>524</v>
      </c>
      <c r="J1318" s="123" t="s">
        <v>3271</v>
      </c>
      <c r="K1318" s="123">
        <v>34</v>
      </c>
      <c r="L1318" s="126">
        <f t="shared" si="41"/>
        <v>1.4166666666666667</v>
      </c>
      <c r="M1318" s="123" t="s">
        <v>3272</v>
      </c>
      <c r="N1318" s="123">
        <v>23</v>
      </c>
      <c r="O1318" s="123">
        <f t="shared" si="42"/>
        <v>1</v>
      </c>
      <c r="P1318" s="127" t="s">
        <v>338</v>
      </c>
    </row>
    <row r="1319" spans="1:16" s="123" customFormat="1" x14ac:dyDescent="0.25">
      <c r="A1319" s="123">
        <v>2015</v>
      </c>
      <c r="B1319" s="124">
        <v>80</v>
      </c>
      <c r="C1319" s="123" t="s">
        <v>3244</v>
      </c>
      <c r="D1319" s="123" t="s">
        <v>349</v>
      </c>
      <c r="E1319" s="123">
        <v>25007</v>
      </c>
      <c r="F1319" s="123">
        <v>10</v>
      </c>
      <c r="G1319" s="123">
        <v>32211025007</v>
      </c>
      <c r="H1319" s="125" t="s">
        <v>523</v>
      </c>
      <c r="I1319" s="123" t="s">
        <v>524</v>
      </c>
      <c r="J1319" s="123" t="s">
        <v>3273</v>
      </c>
      <c r="K1319" s="123">
        <v>17</v>
      </c>
      <c r="L1319" s="126">
        <f t="shared" si="41"/>
        <v>1.7</v>
      </c>
      <c r="M1319" s="123" t="s">
        <v>3274</v>
      </c>
      <c r="N1319" s="123">
        <v>16</v>
      </c>
      <c r="O1319" s="123">
        <f t="shared" si="42"/>
        <v>-6</v>
      </c>
      <c r="P1319" s="127" t="s">
        <v>338</v>
      </c>
    </row>
    <row r="1320" spans="1:16" s="123" customFormat="1" x14ac:dyDescent="0.25">
      <c r="A1320" s="123">
        <v>2016</v>
      </c>
      <c r="B1320" s="124">
        <v>80</v>
      </c>
      <c r="C1320" s="123" t="s">
        <v>3244</v>
      </c>
      <c r="D1320" s="123" t="s">
        <v>349</v>
      </c>
      <c r="E1320" s="123">
        <v>25007</v>
      </c>
      <c r="F1320" s="123">
        <v>15</v>
      </c>
      <c r="G1320" s="123">
        <v>32211025007</v>
      </c>
      <c r="H1320" s="125" t="s">
        <v>523</v>
      </c>
      <c r="I1320" s="123" t="s">
        <v>524</v>
      </c>
      <c r="J1320" s="123" t="s">
        <v>3275</v>
      </c>
      <c r="K1320" s="123">
        <v>10</v>
      </c>
      <c r="L1320" s="126">
        <f t="shared" si="41"/>
        <v>0.66666666666666663</v>
      </c>
      <c r="M1320" s="123" t="s">
        <v>3276</v>
      </c>
      <c r="N1320" s="123">
        <v>8</v>
      </c>
      <c r="O1320" s="123">
        <f t="shared" si="42"/>
        <v>7</v>
      </c>
      <c r="P1320" s="127" t="s">
        <v>338</v>
      </c>
    </row>
    <row r="1321" spans="1:16" s="123" customFormat="1" x14ac:dyDescent="0.25">
      <c r="A1321" s="123">
        <v>2015</v>
      </c>
      <c r="B1321" s="124">
        <v>80</v>
      </c>
      <c r="C1321" s="123" t="s">
        <v>3244</v>
      </c>
      <c r="D1321" s="123" t="s">
        <v>349</v>
      </c>
      <c r="E1321" s="123">
        <v>25009</v>
      </c>
      <c r="F1321" s="123">
        <v>14</v>
      </c>
      <c r="G1321" s="123">
        <v>32211025009</v>
      </c>
      <c r="H1321" s="125" t="s">
        <v>3277</v>
      </c>
      <c r="I1321" s="123" t="s">
        <v>3278</v>
      </c>
      <c r="J1321" s="123" t="s">
        <v>3279</v>
      </c>
      <c r="K1321" s="123">
        <v>21</v>
      </c>
      <c r="L1321" s="126">
        <f t="shared" ref="L1321:L1384" si="43">K1321/F1321</f>
        <v>1.5</v>
      </c>
      <c r="M1321" s="123" t="s">
        <v>3280</v>
      </c>
      <c r="N1321" s="123">
        <v>4</v>
      </c>
      <c r="O1321" s="123">
        <f t="shared" si="42"/>
        <v>10</v>
      </c>
      <c r="P1321" s="127" t="s">
        <v>338</v>
      </c>
    </row>
    <row r="1322" spans="1:16" s="123" customFormat="1" x14ac:dyDescent="0.25">
      <c r="A1322" s="123">
        <v>2016</v>
      </c>
      <c r="B1322" s="124">
        <v>80</v>
      </c>
      <c r="C1322" s="123" t="s">
        <v>3244</v>
      </c>
      <c r="D1322" s="123" t="s">
        <v>349</v>
      </c>
      <c r="E1322" s="123">
        <v>25009</v>
      </c>
      <c r="F1322" s="123">
        <v>15</v>
      </c>
      <c r="G1322" s="123">
        <v>32211025009</v>
      </c>
      <c r="H1322" s="125" t="s">
        <v>3277</v>
      </c>
      <c r="I1322" s="123" t="s">
        <v>3278</v>
      </c>
      <c r="J1322" s="123" t="s">
        <v>3281</v>
      </c>
      <c r="K1322" s="123">
        <v>20</v>
      </c>
      <c r="L1322" s="126">
        <f t="shared" si="43"/>
        <v>1.3333333333333333</v>
      </c>
      <c r="M1322" s="123" t="s">
        <v>3282</v>
      </c>
      <c r="N1322" s="123">
        <v>11</v>
      </c>
      <c r="O1322" s="123">
        <f t="shared" si="42"/>
        <v>4</v>
      </c>
      <c r="P1322" s="127" t="s">
        <v>338</v>
      </c>
    </row>
    <row r="1323" spans="1:16" s="123" customFormat="1" x14ac:dyDescent="0.25">
      <c r="A1323" s="123">
        <v>2014</v>
      </c>
      <c r="B1323" s="124">
        <v>80</v>
      </c>
      <c r="C1323" s="123" t="s">
        <v>3244</v>
      </c>
      <c r="D1323" s="123" t="s">
        <v>349</v>
      </c>
      <c r="E1323" s="123">
        <v>25516</v>
      </c>
      <c r="F1323" s="123">
        <v>24</v>
      </c>
      <c r="G1323" s="123">
        <v>32211025516</v>
      </c>
      <c r="H1323" s="125" t="s">
        <v>3283</v>
      </c>
      <c r="I1323" s="123" t="s">
        <v>3284</v>
      </c>
      <c r="J1323" s="123" t="s">
        <v>3285</v>
      </c>
      <c r="K1323" s="123">
        <v>16</v>
      </c>
      <c r="L1323" s="126">
        <f t="shared" si="43"/>
        <v>0.66666666666666663</v>
      </c>
      <c r="M1323" s="123" t="s">
        <v>3286</v>
      </c>
      <c r="N1323" s="123">
        <v>24</v>
      </c>
      <c r="O1323" s="123">
        <f t="shared" si="42"/>
        <v>0</v>
      </c>
      <c r="P1323" s="127" t="s">
        <v>338</v>
      </c>
    </row>
    <row r="1324" spans="1:16" s="123" customFormat="1" x14ac:dyDescent="0.25">
      <c r="A1324" s="123">
        <v>2015</v>
      </c>
      <c r="B1324" s="124">
        <v>80</v>
      </c>
      <c r="C1324" s="123" t="s">
        <v>3244</v>
      </c>
      <c r="D1324" s="123" t="s">
        <v>349</v>
      </c>
      <c r="E1324" s="123">
        <v>25516</v>
      </c>
      <c r="F1324" s="123">
        <v>24</v>
      </c>
      <c r="G1324" s="123">
        <v>32211025516</v>
      </c>
      <c r="H1324" s="125" t="s">
        <v>3283</v>
      </c>
      <c r="I1324" s="123" t="s">
        <v>3284</v>
      </c>
      <c r="J1324" s="123" t="s">
        <v>3287</v>
      </c>
      <c r="K1324" s="123">
        <v>11</v>
      </c>
      <c r="L1324" s="126">
        <f t="shared" si="43"/>
        <v>0.45833333333333331</v>
      </c>
      <c r="M1324" s="123" t="s">
        <v>3288</v>
      </c>
      <c r="N1324" s="123">
        <v>18</v>
      </c>
      <c r="O1324" s="123">
        <f t="shared" si="42"/>
        <v>6</v>
      </c>
      <c r="P1324" s="127" t="s">
        <v>338</v>
      </c>
    </row>
    <row r="1325" spans="1:16" s="123" customFormat="1" x14ac:dyDescent="0.25">
      <c r="A1325" s="123">
        <v>2016</v>
      </c>
      <c r="B1325" s="124">
        <v>80</v>
      </c>
      <c r="C1325" s="123" t="s">
        <v>3244</v>
      </c>
      <c r="D1325" s="123" t="s">
        <v>349</v>
      </c>
      <c r="E1325" s="123">
        <v>25516</v>
      </c>
      <c r="F1325" s="123">
        <v>24</v>
      </c>
      <c r="G1325" s="123">
        <v>32211025516</v>
      </c>
      <c r="H1325" s="125" t="s">
        <v>3283</v>
      </c>
      <c r="I1325" s="123" t="s">
        <v>3284</v>
      </c>
      <c r="J1325" s="123" t="s">
        <v>3289</v>
      </c>
      <c r="K1325" s="123">
        <v>21</v>
      </c>
      <c r="L1325" s="126">
        <f t="shared" si="43"/>
        <v>0.875</v>
      </c>
      <c r="M1325" s="123" t="s">
        <v>3290</v>
      </c>
      <c r="N1325" s="123">
        <v>24</v>
      </c>
      <c r="O1325" s="123">
        <f t="shared" si="42"/>
        <v>0</v>
      </c>
      <c r="P1325" s="127" t="s">
        <v>338</v>
      </c>
    </row>
    <row r="1326" spans="1:16" s="123" customFormat="1" x14ac:dyDescent="0.25">
      <c r="A1326" s="123">
        <v>2014</v>
      </c>
      <c r="B1326" s="124">
        <v>80</v>
      </c>
      <c r="C1326" s="123" t="s">
        <v>3244</v>
      </c>
      <c r="D1326" s="123" t="s">
        <v>349</v>
      </c>
      <c r="E1326" s="123">
        <v>32326</v>
      </c>
      <c r="F1326" s="123">
        <v>24</v>
      </c>
      <c r="G1326" s="123">
        <v>32211032326</v>
      </c>
      <c r="H1326" s="125" t="s">
        <v>3291</v>
      </c>
      <c r="I1326" s="123" t="s">
        <v>3292</v>
      </c>
      <c r="J1326" s="123" t="s">
        <v>3293</v>
      </c>
      <c r="K1326" s="123">
        <v>9</v>
      </c>
      <c r="L1326" s="126">
        <f t="shared" si="43"/>
        <v>0.375</v>
      </c>
      <c r="M1326" s="123" t="s">
        <v>3294</v>
      </c>
      <c r="N1326" s="123">
        <v>20</v>
      </c>
      <c r="O1326" s="123">
        <f t="shared" si="42"/>
        <v>4</v>
      </c>
      <c r="P1326" s="127" t="s">
        <v>338</v>
      </c>
    </row>
    <row r="1327" spans="1:16" s="123" customFormat="1" x14ac:dyDescent="0.25">
      <c r="A1327" s="123">
        <v>2015</v>
      </c>
      <c r="B1327" s="124">
        <v>80</v>
      </c>
      <c r="C1327" s="123" t="s">
        <v>3244</v>
      </c>
      <c r="D1327" s="123" t="s">
        <v>349</v>
      </c>
      <c r="E1327" s="123">
        <v>32326</v>
      </c>
      <c r="F1327" s="123">
        <v>24</v>
      </c>
      <c r="G1327" s="123">
        <v>32211032326</v>
      </c>
      <c r="H1327" s="125" t="s">
        <v>3291</v>
      </c>
      <c r="I1327" s="123" t="s">
        <v>3292</v>
      </c>
      <c r="J1327" s="123" t="s">
        <v>3295</v>
      </c>
      <c r="K1327" s="123">
        <v>12</v>
      </c>
      <c r="L1327" s="126">
        <f t="shared" si="43"/>
        <v>0.5</v>
      </c>
      <c r="M1327" s="123" t="s">
        <v>3296</v>
      </c>
      <c r="N1327" s="123">
        <v>19</v>
      </c>
      <c r="O1327" s="123">
        <f t="shared" si="42"/>
        <v>5</v>
      </c>
      <c r="P1327" s="127" t="s">
        <v>338</v>
      </c>
    </row>
    <row r="1328" spans="1:16" s="123" customFormat="1" x14ac:dyDescent="0.25">
      <c r="A1328" s="123">
        <v>2016</v>
      </c>
      <c r="B1328" s="124">
        <v>80</v>
      </c>
      <c r="C1328" s="123" t="s">
        <v>3244</v>
      </c>
      <c r="D1328" s="123" t="s">
        <v>349</v>
      </c>
      <c r="E1328" s="123">
        <v>32326</v>
      </c>
      <c r="F1328" s="123">
        <v>24</v>
      </c>
      <c r="G1328" s="123">
        <v>32211032326</v>
      </c>
      <c r="H1328" s="125" t="s">
        <v>3291</v>
      </c>
      <c r="I1328" s="123" t="s">
        <v>3292</v>
      </c>
      <c r="J1328" s="123" t="s">
        <v>3297</v>
      </c>
      <c r="K1328" s="123">
        <v>13</v>
      </c>
      <c r="L1328" s="126">
        <f t="shared" si="43"/>
        <v>0.54166666666666663</v>
      </c>
      <c r="M1328" s="123" t="s">
        <v>3298</v>
      </c>
      <c r="N1328" s="123">
        <v>20</v>
      </c>
      <c r="O1328" s="123">
        <f t="shared" si="42"/>
        <v>4</v>
      </c>
      <c r="P1328" s="127" t="s">
        <v>338</v>
      </c>
    </row>
    <row r="1329" spans="1:16" s="123" customFormat="1" x14ac:dyDescent="0.25">
      <c r="A1329" s="123">
        <v>2016</v>
      </c>
      <c r="B1329" s="124">
        <v>80</v>
      </c>
      <c r="C1329" s="123" t="s">
        <v>3299</v>
      </c>
      <c r="D1329" s="123" t="s">
        <v>401</v>
      </c>
      <c r="E1329" s="123">
        <v>33003</v>
      </c>
      <c r="F1329" s="123">
        <v>18</v>
      </c>
      <c r="G1329" s="123">
        <v>23210033003</v>
      </c>
      <c r="H1329" s="125" t="s">
        <v>1280</v>
      </c>
      <c r="I1329" s="123" t="s">
        <v>1281</v>
      </c>
      <c r="J1329" s="123" t="s">
        <v>3300</v>
      </c>
      <c r="K1329" s="123">
        <v>28</v>
      </c>
      <c r="L1329" s="126">
        <f t="shared" si="43"/>
        <v>1.5555555555555556</v>
      </c>
      <c r="M1329" s="123" t="s">
        <v>3301</v>
      </c>
      <c r="N1329" s="123" t="s">
        <v>369</v>
      </c>
      <c r="O1329" s="123" t="str">
        <f t="shared" si="42"/>
        <v>-</v>
      </c>
      <c r="P1329" s="127" t="s">
        <v>338</v>
      </c>
    </row>
    <row r="1330" spans="1:16" s="123" customFormat="1" x14ac:dyDescent="0.25">
      <c r="A1330" s="123">
        <v>2014</v>
      </c>
      <c r="B1330" s="124">
        <v>80</v>
      </c>
      <c r="C1330" s="123" t="s">
        <v>192</v>
      </c>
      <c r="D1330" s="123" t="s">
        <v>333</v>
      </c>
      <c r="E1330" s="123">
        <v>24203</v>
      </c>
      <c r="F1330" s="123">
        <v>30</v>
      </c>
      <c r="G1330" s="123">
        <v>23810024203</v>
      </c>
      <c r="H1330" s="125" t="s">
        <v>904</v>
      </c>
      <c r="I1330" s="123" t="s">
        <v>905</v>
      </c>
      <c r="J1330" s="123" t="s">
        <v>3302</v>
      </c>
      <c r="K1330" s="123">
        <v>35</v>
      </c>
      <c r="L1330" s="126">
        <f t="shared" si="43"/>
        <v>1.1666666666666667</v>
      </c>
      <c r="M1330" s="123" t="s">
        <v>3303</v>
      </c>
      <c r="N1330" s="123">
        <v>29</v>
      </c>
      <c r="O1330" s="123">
        <f t="shared" si="42"/>
        <v>1</v>
      </c>
      <c r="P1330" s="127" t="s">
        <v>338</v>
      </c>
    </row>
    <row r="1331" spans="1:16" s="123" customFormat="1" x14ac:dyDescent="0.25">
      <c r="A1331" s="123">
        <v>2015</v>
      </c>
      <c r="B1331" s="124">
        <v>80</v>
      </c>
      <c r="C1331" s="123" t="s">
        <v>192</v>
      </c>
      <c r="D1331" s="123" t="s">
        <v>333</v>
      </c>
      <c r="E1331" s="123">
        <v>24203</v>
      </c>
      <c r="F1331" s="123">
        <v>30</v>
      </c>
      <c r="G1331" s="123">
        <v>23810024203</v>
      </c>
      <c r="H1331" s="125" t="s">
        <v>904</v>
      </c>
      <c r="I1331" s="123" t="s">
        <v>905</v>
      </c>
      <c r="J1331" s="123" t="s">
        <v>3304</v>
      </c>
      <c r="K1331" s="123">
        <v>32</v>
      </c>
      <c r="L1331" s="126">
        <f t="shared" si="43"/>
        <v>1.0666666666666667</v>
      </c>
      <c r="M1331" s="123" t="s">
        <v>3305</v>
      </c>
      <c r="N1331" s="123">
        <v>26</v>
      </c>
      <c r="O1331" s="123">
        <f t="shared" si="42"/>
        <v>4</v>
      </c>
      <c r="P1331" s="127" t="s">
        <v>338</v>
      </c>
    </row>
    <row r="1332" spans="1:16" s="123" customFormat="1" x14ac:dyDescent="0.25">
      <c r="A1332" s="123">
        <v>2016</v>
      </c>
      <c r="B1332" s="124">
        <v>80</v>
      </c>
      <c r="C1332" s="123" t="s">
        <v>192</v>
      </c>
      <c r="D1332" s="123" t="s">
        <v>333</v>
      </c>
      <c r="E1332" s="123">
        <v>24203</v>
      </c>
      <c r="F1332" s="123">
        <v>30</v>
      </c>
      <c r="G1332" s="123">
        <v>23810024203</v>
      </c>
      <c r="H1332" s="125" t="s">
        <v>904</v>
      </c>
      <c r="I1332" s="123" t="s">
        <v>905</v>
      </c>
      <c r="J1332" s="123" t="s">
        <v>3306</v>
      </c>
      <c r="K1332" s="123">
        <v>34</v>
      </c>
      <c r="L1332" s="126">
        <f t="shared" si="43"/>
        <v>1.1333333333333333</v>
      </c>
      <c r="M1332" s="123" t="s">
        <v>3307</v>
      </c>
      <c r="N1332" s="123">
        <v>26</v>
      </c>
      <c r="O1332" s="123">
        <f t="shared" si="42"/>
        <v>4</v>
      </c>
      <c r="P1332" s="127" t="s">
        <v>338</v>
      </c>
    </row>
    <row r="1333" spans="1:16" s="123" customFormat="1" x14ac:dyDescent="0.25">
      <c r="A1333" s="123">
        <v>2014</v>
      </c>
      <c r="B1333" s="124">
        <v>80</v>
      </c>
      <c r="C1333" s="123" t="s">
        <v>192</v>
      </c>
      <c r="D1333" s="123" t="s">
        <v>333</v>
      </c>
      <c r="E1333" s="123">
        <v>25007</v>
      </c>
      <c r="F1333" s="123">
        <v>15</v>
      </c>
      <c r="G1333" s="123">
        <v>23810025007</v>
      </c>
      <c r="H1333" s="125" t="s">
        <v>580</v>
      </c>
      <c r="I1333" s="123" t="s">
        <v>581</v>
      </c>
      <c r="J1333" s="123" t="s">
        <v>3308</v>
      </c>
      <c r="K1333" s="123">
        <v>13</v>
      </c>
      <c r="L1333" s="126">
        <f t="shared" si="43"/>
        <v>0.8666666666666667</v>
      </c>
      <c r="M1333" s="123" t="s">
        <v>3309</v>
      </c>
      <c r="N1333" s="123">
        <v>15</v>
      </c>
      <c r="O1333" s="123">
        <f t="shared" si="42"/>
        <v>0</v>
      </c>
      <c r="P1333" s="127" t="s">
        <v>338</v>
      </c>
    </row>
    <row r="1334" spans="1:16" s="123" customFormat="1" x14ac:dyDescent="0.25">
      <c r="A1334" s="123">
        <v>2015</v>
      </c>
      <c r="B1334" s="124">
        <v>80</v>
      </c>
      <c r="C1334" s="123" t="s">
        <v>192</v>
      </c>
      <c r="D1334" s="123" t="s">
        <v>333</v>
      </c>
      <c r="E1334" s="123">
        <v>25007</v>
      </c>
      <c r="F1334" s="123">
        <v>15</v>
      </c>
      <c r="G1334" s="123">
        <v>23810025007</v>
      </c>
      <c r="H1334" s="125" t="s">
        <v>580</v>
      </c>
      <c r="I1334" s="123" t="s">
        <v>581</v>
      </c>
      <c r="J1334" s="123" t="s">
        <v>3310</v>
      </c>
      <c r="K1334" s="123">
        <v>16</v>
      </c>
      <c r="L1334" s="126">
        <f t="shared" si="43"/>
        <v>1.0666666666666667</v>
      </c>
      <c r="M1334" s="123" t="s">
        <v>3311</v>
      </c>
      <c r="N1334" s="123">
        <v>15</v>
      </c>
      <c r="O1334" s="123">
        <f t="shared" si="42"/>
        <v>0</v>
      </c>
      <c r="P1334" s="127" t="s">
        <v>338</v>
      </c>
    </row>
    <row r="1335" spans="1:16" s="123" customFormat="1" x14ac:dyDescent="0.25">
      <c r="A1335" s="123">
        <v>2016</v>
      </c>
      <c r="B1335" s="124">
        <v>80</v>
      </c>
      <c r="C1335" s="123" t="s">
        <v>192</v>
      </c>
      <c r="D1335" s="123" t="s">
        <v>333</v>
      </c>
      <c r="E1335" s="123">
        <v>25007</v>
      </c>
      <c r="F1335" s="123">
        <v>15</v>
      </c>
      <c r="G1335" s="123">
        <v>23810025007</v>
      </c>
      <c r="H1335" s="125" t="s">
        <v>580</v>
      </c>
      <c r="I1335" s="123" t="s">
        <v>581</v>
      </c>
      <c r="J1335" s="123" t="s">
        <v>3312</v>
      </c>
      <c r="K1335" s="123">
        <v>29</v>
      </c>
      <c r="L1335" s="126">
        <f t="shared" si="43"/>
        <v>1.9333333333333333</v>
      </c>
      <c r="M1335" s="123" t="s">
        <v>3313</v>
      </c>
      <c r="N1335" s="123">
        <v>31</v>
      </c>
      <c r="O1335" s="123">
        <f t="shared" si="42"/>
        <v>-16</v>
      </c>
      <c r="P1335" s="127" t="s">
        <v>338</v>
      </c>
    </row>
    <row r="1336" spans="1:16" s="123" customFormat="1" x14ac:dyDescent="0.25">
      <c r="A1336" s="123">
        <v>2014</v>
      </c>
      <c r="B1336" s="124">
        <v>80</v>
      </c>
      <c r="C1336" s="123" t="s">
        <v>192</v>
      </c>
      <c r="D1336" s="123" t="s">
        <v>333</v>
      </c>
      <c r="E1336" s="123">
        <v>25510</v>
      </c>
      <c r="F1336" s="123">
        <v>30</v>
      </c>
      <c r="G1336" s="123">
        <v>23810025510</v>
      </c>
      <c r="H1336" s="125" t="s">
        <v>596</v>
      </c>
      <c r="I1336" s="123" t="s">
        <v>597</v>
      </c>
      <c r="J1336" s="123" t="s">
        <v>3314</v>
      </c>
      <c r="K1336" s="123">
        <v>44</v>
      </c>
      <c r="L1336" s="126">
        <f t="shared" si="43"/>
        <v>1.4666666666666666</v>
      </c>
      <c r="M1336" s="123" t="s">
        <v>3315</v>
      </c>
      <c r="N1336" s="123" t="s">
        <v>369</v>
      </c>
      <c r="O1336" s="123" t="str">
        <f t="shared" si="42"/>
        <v>-</v>
      </c>
      <c r="P1336" s="127" t="s">
        <v>338</v>
      </c>
    </row>
    <row r="1337" spans="1:16" s="123" customFormat="1" x14ac:dyDescent="0.25">
      <c r="A1337" s="123">
        <v>2015</v>
      </c>
      <c r="B1337" s="124">
        <v>80</v>
      </c>
      <c r="C1337" s="123" t="s">
        <v>192</v>
      </c>
      <c r="D1337" s="123" t="s">
        <v>333</v>
      </c>
      <c r="E1337" s="123">
        <v>25510</v>
      </c>
      <c r="F1337" s="123">
        <v>30</v>
      </c>
      <c r="G1337" s="123">
        <v>23810025510</v>
      </c>
      <c r="H1337" s="125" t="s">
        <v>596</v>
      </c>
      <c r="I1337" s="123" t="s">
        <v>597</v>
      </c>
      <c r="J1337" s="123" t="s">
        <v>3316</v>
      </c>
      <c r="K1337" s="123">
        <v>41</v>
      </c>
      <c r="L1337" s="126">
        <f t="shared" si="43"/>
        <v>1.3666666666666667</v>
      </c>
      <c r="M1337" s="123" t="s">
        <v>3317</v>
      </c>
      <c r="N1337" s="123" t="s">
        <v>369</v>
      </c>
      <c r="O1337" s="123" t="str">
        <f t="shared" si="42"/>
        <v>-</v>
      </c>
      <c r="P1337" s="127" t="s">
        <v>338</v>
      </c>
    </row>
    <row r="1338" spans="1:16" s="123" customFormat="1" x14ac:dyDescent="0.25">
      <c r="A1338" s="123">
        <v>2016</v>
      </c>
      <c r="B1338" s="124">
        <v>80</v>
      </c>
      <c r="C1338" s="123" t="s">
        <v>192</v>
      </c>
      <c r="D1338" s="123" t="s">
        <v>333</v>
      </c>
      <c r="E1338" s="123">
        <v>25510</v>
      </c>
      <c r="F1338" s="123">
        <v>30</v>
      </c>
      <c r="G1338" s="123">
        <v>23810025510</v>
      </c>
      <c r="H1338" s="125" t="s">
        <v>596</v>
      </c>
      <c r="I1338" s="123" t="s">
        <v>597</v>
      </c>
      <c r="J1338" s="123" t="s">
        <v>3318</v>
      </c>
      <c r="K1338" s="123">
        <v>27</v>
      </c>
      <c r="L1338" s="126">
        <f t="shared" si="43"/>
        <v>0.9</v>
      </c>
      <c r="M1338" s="123" t="s">
        <v>3319</v>
      </c>
      <c r="N1338" s="123">
        <v>28</v>
      </c>
      <c r="O1338" s="123">
        <f t="shared" si="42"/>
        <v>2</v>
      </c>
      <c r="P1338" s="127" t="s">
        <v>338</v>
      </c>
    </row>
    <row r="1339" spans="1:16" s="123" customFormat="1" x14ac:dyDescent="0.25">
      <c r="A1339" s="123">
        <v>2014</v>
      </c>
      <c r="B1339" s="124">
        <v>80</v>
      </c>
      <c r="C1339" s="123" t="s">
        <v>192</v>
      </c>
      <c r="D1339" s="123" t="s">
        <v>333</v>
      </c>
      <c r="E1339" s="123">
        <v>25516</v>
      </c>
      <c r="F1339" s="123">
        <v>60</v>
      </c>
      <c r="G1339" s="123">
        <v>23810025516</v>
      </c>
      <c r="H1339" s="125" t="s">
        <v>604</v>
      </c>
      <c r="I1339" s="123" t="s">
        <v>605</v>
      </c>
      <c r="J1339" s="123" t="s">
        <v>3320</v>
      </c>
      <c r="K1339" s="123">
        <v>91</v>
      </c>
      <c r="L1339" s="126">
        <f t="shared" si="43"/>
        <v>1.5166666666666666</v>
      </c>
      <c r="M1339" s="123" t="s">
        <v>3321</v>
      </c>
      <c r="N1339" s="123" t="s">
        <v>369</v>
      </c>
      <c r="O1339" s="123" t="str">
        <f t="shared" si="42"/>
        <v>-</v>
      </c>
      <c r="P1339" s="127" t="s">
        <v>338</v>
      </c>
    </row>
    <row r="1340" spans="1:16" s="123" customFormat="1" x14ac:dyDescent="0.25">
      <c r="A1340" s="123">
        <v>2015</v>
      </c>
      <c r="B1340" s="124">
        <v>80</v>
      </c>
      <c r="C1340" s="123" t="s">
        <v>192</v>
      </c>
      <c r="D1340" s="123" t="s">
        <v>333</v>
      </c>
      <c r="E1340" s="123">
        <v>25516</v>
      </c>
      <c r="F1340" s="123">
        <v>60</v>
      </c>
      <c r="G1340" s="123">
        <v>23810025516</v>
      </c>
      <c r="H1340" s="125" t="s">
        <v>604</v>
      </c>
      <c r="I1340" s="123" t="s">
        <v>605</v>
      </c>
      <c r="J1340" s="123" t="s">
        <v>3322</v>
      </c>
      <c r="K1340" s="123">
        <v>85</v>
      </c>
      <c r="L1340" s="126">
        <f t="shared" si="43"/>
        <v>1.4166666666666667</v>
      </c>
      <c r="M1340" s="123" t="s">
        <v>3323</v>
      </c>
      <c r="N1340" s="123" t="s">
        <v>369</v>
      </c>
      <c r="O1340" s="123" t="str">
        <f t="shared" si="42"/>
        <v>-</v>
      </c>
      <c r="P1340" s="127" t="s">
        <v>338</v>
      </c>
    </row>
    <row r="1341" spans="1:16" s="123" customFormat="1" x14ac:dyDescent="0.25">
      <c r="A1341" s="123">
        <v>2016</v>
      </c>
      <c r="B1341" s="124">
        <v>80</v>
      </c>
      <c r="C1341" s="123" t="s">
        <v>192</v>
      </c>
      <c r="D1341" s="123" t="s">
        <v>333</v>
      </c>
      <c r="E1341" s="123">
        <v>25516</v>
      </c>
      <c r="F1341" s="123">
        <v>60</v>
      </c>
      <c r="G1341" s="123">
        <v>23810025516</v>
      </c>
      <c r="H1341" s="125" t="s">
        <v>604</v>
      </c>
      <c r="I1341" s="123" t="s">
        <v>605</v>
      </c>
      <c r="J1341" s="123" t="s">
        <v>3324</v>
      </c>
      <c r="K1341" s="123">
        <v>75</v>
      </c>
      <c r="L1341" s="126">
        <f t="shared" si="43"/>
        <v>1.25</v>
      </c>
      <c r="M1341" s="123" t="s">
        <v>3325</v>
      </c>
      <c r="N1341" s="123">
        <v>43</v>
      </c>
      <c r="O1341" s="123">
        <f t="shared" si="42"/>
        <v>17</v>
      </c>
      <c r="P1341" s="127" t="s">
        <v>338</v>
      </c>
    </row>
    <row r="1342" spans="1:16" s="123" customFormat="1" x14ac:dyDescent="0.25">
      <c r="A1342" s="123">
        <v>2014</v>
      </c>
      <c r="B1342" s="124">
        <v>80</v>
      </c>
      <c r="C1342" s="123" t="s">
        <v>193</v>
      </c>
      <c r="D1342" s="123" t="s">
        <v>333</v>
      </c>
      <c r="E1342" s="123">
        <v>25217</v>
      </c>
      <c r="F1342" s="123">
        <v>20</v>
      </c>
      <c r="G1342" s="123">
        <v>23810025217</v>
      </c>
      <c r="H1342" s="125" t="s">
        <v>482</v>
      </c>
      <c r="I1342" s="123" t="s">
        <v>483</v>
      </c>
      <c r="J1342" s="123" t="s">
        <v>3326</v>
      </c>
      <c r="K1342" s="123">
        <v>36</v>
      </c>
      <c r="L1342" s="126">
        <f t="shared" si="43"/>
        <v>1.8</v>
      </c>
      <c r="M1342" s="123" t="s">
        <v>3327</v>
      </c>
      <c r="N1342" s="123" t="s">
        <v>369</v>
      </c>
      <c r="O1342" s="123" t="str">
        <f t="shared" si="42"/>
        <v>-</v>
      </c>
      <c r="P1342" s="127" t="s">
        <v>338</v>
      </c>
    </row>
    <row r="1343" spans="1:16" s="123" customFormat="1" x14ac:dyDescent="0.25">
      <c r="A1343" s="123">
        <v>2015</v>
      </c>
      <c r="B1343" s="124">
        <v>80</v>
      </c>
      <c r="C1343" s="123" t="s">
        <v>193</v>
      </c>
      <c r="D1343" s="123" t="s">
        <v>333</v>
      </c>
      <c r="E1343" s="123">
        <v>25217</v>
      </c>
      <c r="F1343" s="123">
        <v>20</v>
      </c>
      <c r="G1343" s="123">
        <v>23810025217</v>
      </c>
      <c r="H1343" s="125" t="s">
        <v>482</v>
      </c>
      <c r="I1343" s="123" t="s">
        <v>483</v>
      </c>
      <c r="J1343" s="123" t="s">
        <v>3328</v>
      </c>
      <c r="K1343" s="123">
        <v>30</v>
      </c>
      <c r="L1343" s="126">
        <f t="shared" si="43"/>
        <v>1.5</v>
      </c>
      <c r="M1343" s="123" t="s">
        <v>3329</v>
      </c>
      <c r="N1343" s="123" t="s">
        <v>369</v>
      </c>
      <c r="O1343" s="123" t="str">
        <f t="shared" si="42"/>
        <v>-</v>
      </c>
      <c r="P1343" s="127" t="s">
        <v>338</v>
      </c>
    </row>
    <row r="1344" spans="1:16" s="123" customFormat="1" x14ac:dyDescent="0.25">
      <c r="A1344" s="123">
        <v>2016</v>
      </c>
      <c r="B1344" s="124">
        <v>80</v>
      </c>
      <c r="C1344" s="123" t="s">
        <v>193</v>
      </c>
      <c r="D1344" s="123" t="s">
        <v>333</v>
      </c>
      <c r="E1344" s="123">
        <v>25217</v>
      </c>
      <c r="F1344" s="123">
        <v>20</v>
      </c>
      <c r="G1344" s="123">
        <v>23810025217</v>
      </c>
      <c r="H1344" s="125" t="s">
        <v>482</v>
      </c>
      <c r="I1344" s="123" t="s">
        <v>483</v>
      </c>
      <c r="J1344" s="123" t="s">
        <v>3330</v>
      </c>
      <c r="K1344" s="123">
        <v>23</v>
      </c>
      <c r="L1344" s="126">
        <f t="shared" si="43"/>
        <v>1.1499999999999999</v>
      </c>
      <c r="M1344" s="123" t="s">
        <v>3331</v>
      </c>
      <c r="N1344" s="123">
        <v>20</v>
      </c>
      <c r="O1344" s="123">
        <f t="shared" si="42"/>
        <v>0</v>
      </c>
      <c r="P1344" s="127" t="s">
        <v>338</v>
      </c>
    </row>
    <row r="1345" spans="1:16" s="123" customFormat="1" x14ac:dyDescent="0.25">
      <c r="A1345" s="123">
        <v>2014</v>
      </c>
      <c r="B1345" s="124">
        <v>80</v>
      </c>
      <c r="C1345" s="123" t="s">
        <v>193</v>
      </c>
      <c r="D1345" s="123" t="s">
        <v>333</v>
      </c>
      <c r="E1345" s="123">
        <v>25218</v>
      </c>
      <c r="F1345" s="123">
        <v>10</v>
      </c>
      <c r="G1345" s="123">
        <v>23810025218</v>
      </c>
      <c r="H1345" s="125" t="s">
        <v>490</v>
      </c>
      <c r="I1345" s="123" t="s">
        <v>491</v>
      </c>
      <c r="J1345" s="123" t="s">
        <v>3332</v>
      </c>
      <c r="K1345" s="123">
        <v>29</v>
      </c>
      <c r="L1345" s="126">
        <f t="shared" si="43"/>
        <v>2.9</v>
      </c>
      <c r="M1345" s="123" t="s">
        <v>3333</v>
      </c>
      <c r="N1345" s="123" t="s">
        <v>369</v>
      </c>
      <c r="O1345" s="123" t="str">
        <f t="shared" si="42"/>
        <v>-</v>
      </c>
      <c r="P1345" s="127" t="s">
        <v>338</v>
      </c>
    </row>
    <row r="1346" spans="1:16" s="123" customFormat="1" x14ac:dyDescent="0.25">
      <c r="A1346" s="123">
        <v>2015</v>
      </c>
      <c r="B1346" s="124">
        <v>80</v>
      </c>
      <c r="C1346" s="123" t="s">
        <v>193</v>
      </c>
      <c r="D1346" s="123" t="s">
        <v>333</v>
      </c>
      <c r="E1346" s="123">
        <v>25218</v>
      </c>
      <c r="F1346" s="123">
        <v>10</v>
      </c>
      <c r="G1346" s="123">
        <v>23810025218</v>
      </c>
      <c r="H1346" s="125" t="s">
        <v>490</v>
      </c>
      <c r="I1346" s="123" t="s">
        <v>491</v>
      </c>
      <c r="J1346" s="123" t="s">
        <v>3334</v>
      </c>
      <c r="K1346" s="123">
        <v>38</v>
      </c>
      <c r="L1346" s="126">
        <f t="shared" si="43"/>
        <v>3.8</v>
      </c>
      <c r="M1346" s="123" t="s">
        <v>3335</v>
      </c>
      <c r="N1346" s="123" t="s">
        <v>369</v>
      </c>
      <c r="O1346" s="123" t="str">
        <f t="shared" si="42"/>
        <v>-</v>
      </c>
      <c r="P1346" s="127" t="s">
        <v>338</v>
      </c>
    </row>
    <row r="1347" spans="1:16" s="123" customFormat="1" x14ac:dyDescent="0.25">
      <c r="A1347" s="123">
        <v>2016</v>
      </c>
      <c r="B1347" s="124">
        <v>80</v>
      </c>
      <c r="C1347" s="123" t="s">
        <v>193</v>
      </c>
      <c r="D1347" s="123" t="s">
        <v>333</v>
      </c>
      <c r="E1347" s="123">
        <v>25218</v>
      </c>
      <c r="F1347" s="123">
        <v>10</v>
      </c>
      <c r="G1347" s="123">
        <v>23810025218</v>
      </c>
      <c r="H1347" s="125" t="s">
        <v>490</v>
      </c>
      <c r="I1347" s="123" t="s">
        <v>491</v>
      </c>
      <c r="J1347" s="123" t="s">
        <v>3336</v>
      </c>
      <c r="K1347" s="123">
        <v>27</v>
      </c>
      <c r="L1347" s="126">
        <f t="shared" si="43"/>
        <v>2.7</v>
      </c>
      <c r="M1347" s="123" t="s">
        <v>3337</v>
      </c>
      <c r="N1347" s="123">
        <v>10</v>
      </c>
      <c r="O1347" s="123">
        <f t="shared" ref="O1347:O1410" si="44">IFERROR(F1347-N1347,"-")</f>
        <v>0</v>
      </c>
      <c r="P1347" s="127" t="s">
        <v>338</v>
      </c>
    </row>
    <row r="1348" spans="1:16" s="123" customFormat="1" x14ac:dyDescent="0.25">
      <c r="A1348" s="123">
        <v>2014</v>
      </c>
      <c r="B1348" s="124">
        <v>80</v>
      </c>
      <c r="C1348" s="123" t="s">
        <v>193</v>
      </c>
      <c r="D1348" s="123" t="s">
        <v>333</v>
      </c>
      <c r="E1348" s="123">
        <v>25510</v>
      </c>
      <c r="F1348" s="123">
        <v>30</v>
      </c>
      <c r="G1348" s="123">
        <v>23810025510</v>
      </c>
      <c r="H1348" s="125" t="s">
        <v>596</v>
      </c>
      <c r="I1348" s="123" t="s">
        <v>597</v>
      </c>
      <c r="J1348" s="123" t="s">
        <v>3338</v>
      </c>
      <c r="K1348" s="123">
        <v>32</v>
      </c>
      <c r="L1348" s="126">
        <f t="shared" si="43"/>
        <v>1.0666666666666667</v>
      </c>
      <c r="M1348" s="123" t="s">
        <v>3339</v>
      </c>
      <c r="N1348" s="123" t="s">
        <v>369</v>
      </c>
      <c r="O1348" s="123" t="str">
        <f t="shared" si="44"/>
        <v>-</v>
      </c>
      <c r="P1348" s="127" t="s">
        <v>338</v>
      </c>
    </row>
    <row r="1349" spans="1:16" s="123" customFormat="1" x14ac:dyDescent="0.25">
      <c r="A1349" s="123">
        <v>2015</v>
      </c>
      <c r="B1349" s="124">
        <v>80</v>
      </c>
      <c r="C1349" s="123" t="s">
        <v>193</v>
      </c>
      <c r="D1349" s="123" t="s">
        <v>333</v>
      </c>
      <c r="E1349" s="123">
        <v>25510</v>
      </c>
      <c r="F1349" s="123">
        <v>30</v>
      </c>
      <c r="G1349" s="123">
        <v>23810025510</v>
      </c>
      <c r="H1349" s="125" t="s">
        <v>596</v>
      </c>
      <c r="I1349" s="123" t="s">
        <v>597</v>
      </c>
      <c r="J1349" s="123" t="s">
        <v>3340</v>
      </c>
      <c r="K1349" s="123">
        <v>19</v>
      </c>
      <c r="L1349" s="126">
        <f t="shared" si="43"/>
        <v>0.6333333333333333</v>
      </c>
      <c r="M1349" s="123" t="s">
        <v>3341</v>
      </c>
      <c r="N1349" s="123" t="s">
        <v>369</v>
      </c>
      <c r="O1349" s="123" t="str">
        <f t="shared" si="44"/>
        <v>-</v>
      </c>
      <c r="P1349" s="127" t="s">
        <v>338</v>
      </c>
    </row>
    <row r="1350" spans="1:16" s="123" customFormat="1" x14ac:dyDescent="0.25">
      <c r="A1350" s="123">
        <v>2016</v>
      </c>
      <c r="B1350" s="124">
        <v>80</v>
      </c>
      <c r="C1350" s="123" t="s">
        <v>193</v>
      </c>
      <c r="D1350" s="123" t="s">
        <v>333</v>
      </c>
      <c r="E1350" s="123">
        <v>25510</v>
      </c>
      <c r="F1350" s="123">
        <v>30</v>
      </c>
      <c r="G1350" s="123">
        <v>23810025510</v>
      </c>
      <c r="H1350" s="125" t="s">
        <v>596</v>
      </c>
      <c r="I1350" s="123" t="s">
        <v>597</v>
      </c>
      <c r="J1350" s="123" t="s">
        <v>3342</v>
      </c>
      <c r="K1350" s="123">
        <v>24</v>
      </c>
      <c r="L1350" s="126">
        <f t="shared" si="43"/>
        <v>0.8</v>
      </c>
      <c r="M1350" s="123" t="s">
        <v>3343</v>
      </c>
      <c r="N1350" s="123">
        <v>27</v>
      </c>
      <c r="O1350" s="123">
        <f t="shared" si="44"/>
        <v>3</v>
      </c>
      <c r="P1350" s="127" t="s">
        <v>338</v>
      </c>
    </row>
    <row r="1351" spans="1:16" s="123" customFormat="1" x14ac:dyDescent="0.25">
      <c r="A1351" s="123">
        <v>2014</v>
      </c>
      <c r="B1351" s="124">
        <v>80</v>
      </c>
      <c r="C1351" s="123" t="s">
        <v>193</v>
      </c>
      <c r="D1351" s="123" t="s">
        <v>333</v>
      </c>
      <c r="E1351" s="123">
        <v>31106</v>
      </c>
      <c r="F1351" s="123">
        <v>35</v>
      </c>
      <c r="G1351" s="123">
        <v>23810031106</v>
      </c>
      <c r="H1351" s="125" t="s">
        <v>1018</v>
      </c>
      <c r="I1351" s="123" t="s">
        <v>1019</v>
      </c>
      <c r="J1351" s="123" t="s">
        <v>3344</v>
      </c>
      <c r="K1351" s="123">
        <v>25</v>
      </c>
      <c r="L1351" s="126">
        <f t="shared" si="43"/>
        <v>0.7142857142857143</v>
      </c>
      <c r="M1351" s="123" t="s">
        <v>3345</v>
      </c>
      <c r="N1351" s="123">
        <v>34</v>
      </c>
      <c r="O1351" s="123">
        <f t="shared" si="44"/>
        <v>1</v>
      </c>
      <c r="P1351" s="127" t="s">
        <v>338</v>
      </c>
    </row>
    <row r="1352" spans="1:16" s="123" customFormat="1" x14ac:dyDescent="0.25">
      <c r="A1352" s="123">
        <v>2015</v>
      </c>
      <c r="B1352" s="124">
        <v>80</v>
      </c>
      <c r="C1352" s="123" t="s">
        <v>193</v>
      </c>
      <c r="D1352" s="123" t="s">
        <v>333</v>
      </c>
      <c r="E1352" s="123">
        <v>31106</v>
      </c>
      <c r="F1352" s="123">
        <v>35</v>
      </c>
      <c r="G1352" s="123">
        <v>23810031106</v>
      </c>
      <c r="H1352" s="125" t="s">
        <v>1018</v>
      </c>
      <c r="I1352" s="123" t="s">
        <v>1019</v>
      </c>
      <c r="J1352" s="123" t="s">
        <v>3346</v>
      </c>
      <c r="K1352" s="123">
        <v>29</v>
      </c>
      <c r="L1352" s="126">
        <f t="shared" si="43"/>
        <v>0.82857142857142863</v>
      </c>
      <c r="M1352" s="123" t="s">
        <v>3347</v>
      </c>
      <c r="N1352" s="123">
        <v>29</v>
      </c>
      <c r="O1352" s="123">
        <f t="shared" si="44"/>
        <v>6</v>
      </c>
      <c r="P1352" s="127" t="s">
        <v>338</v>
      </c>
    </row>
    <row r="1353" spans="1:16" s="123" customFormat="1" x14ac:dyDescent="0.25">
      <c r="A1353" s="123">
        <v>2016</v>
      </c>
      <c r="B1353" s="124">
        <v>80</v>
      </c>
      <c r="C1353" s="123" t="s">
        <v>193</v>
      </c>
      <c r="D1353" s="123" t="s">
        <v>333</v>
      </c>
      <c r="E1353" s="123">
        <v>31106</v>
      </c>
      <c r="F1353" s="123">
        <v>35</v>
      </c>
      <c r="G1353" s="123">
        <v>23810031106</v>
      </c>
      <c r="H1353" s="125" t="s">
        <v>1018</v>
      </c>
      <c r="I1353" s="123" t="s">
        <v>1019</v>
      </c>
      <c r="J1353" s="123" t="s">
        <v>3348</v>
      </c>
      <c r="K1353" s="123">
        <v>25</v>
      </c>
      <c r="L1353" s="126">
        <f t="shared" si="43"/>
        <v>0.7142857142857143</v>
      </c>
      <c r="M1353" s="123" t="s">
        <v>3349</v>
      </c>
      <c r="N1353" s="123">
        <v>34</v>
      </c>
      <c r="O1353" s="123">
        <f t="shared" si="44"/>
        <v>1</v>
      </c>
      <c r="P1353" s="127" t="s">
        <v>338</v>
      </c>
    </row>
    <row r="1354" spans="1:16" s="123" customFormat="1" x14ac:dyDescent="0.25">
      <c r="A1354" s="123">
        <v>2014</v>
      </c>
      <c r="B1354" s="124">
        <v>80</v>
      </c>
      <c r="C1354" s="123" t="s">
        <v>193</v>
      </c>
      <c r="D1354" s="123" t="s">
        <v>333</v>
      </c>
      <c r="E1354" s="123">
        <v>31206</v>
      </c>
      <c r="F1354" s="123">
        <v>35</v>
      </c>
      <c r="G1354" s="123">
        <v>23810031206</v>
      </c>
      <c r="H1354" s="125" t="s">
        <v>924</v>
      </c>
      <c r="I1354" s="123" t="s">
        <v>925</v>
      </c>
      <c r="J1354" s="123" t="s">
        <v>3350</v>
      </c>
      <c r="K1354" s="123">
        <v>40</v>
      </c>
      <c r="L1354" s="126">
        <f t="shared" si="43"/>
        <v>1.1428571428571428</v>
      </c>
      <c r="M1354" s="123" t="s">
        <v>3351</v>
      </c>
      <c r="N1354" s="123">
        <v>29</v>
      </c>
      <c r="O1354" s="123">
        <f t="shared" si="44"/>
        <v>6</v>
      </c>
      <c r="P1354" s="127" t="s">
        <v>338</v>
      </c>
    </row>
    <row r="1355" spans="1:16" s="123" customFormat="1" x14ac:dyDescent="0.25">
      <c r="A1355" s="123">
        <v>2015</v>
      </c>
      <c r="B1355" s="124">
        <v>80</v>
      </c>
      <c r="C1355" s="123" t="s">
        <v>193</v>
      </c>
      <c r="D1355" s="123" t="s">
        <v>333</v>
      </c>
      <c r="E1355" s="123">
        <v>31206</v>
      </c>
      <c r="F1355" s="123">
        <v>35</v>
      </c>
      <c r="G1355" s="123">
        <v>23810031206</v>
      </c>
      <c r="H1355" s="125" t="s">
        <v>924</v>
      </c>
      <c r="I1355" s="123" t="s">
        <v>925</v>
      </c>
      <c r="J1355" s="123" t="s">
        <v>3352</v>
      </c>
      <c r="K1355" s="123">
        <v>42</v>
      </c>
      <c r="L1355" s="126">
        <f t="shared" si="43"/>
        <v>1.2</v>
      </c>
      <c r="M1355" s="123" t="s">
        <v>3353</v>
      </c>
      <c r="N1355" s="123">
        <v>29</v>
      </c>
      <c r="O1355" s="123">
        <f t="shared" si="44"/>
        <v>6</v>
      </c>
      <c r="P1355" s="127" t="s">
        <v>338</v>
      </c>
    </row>
    <row r="1356" spans="1:16" s="123" customFormat="1" x14ac:dyDescent="0.25">
      <c r="A1356" s="123">
        <v>2016</v>
      </c>
      <c r="B1356" s="124">
        <v>80</v>
      </c>
      <c r="C1356" s="123" t="s">
        <v>193</v>
      </c>
      <c r="D1356" s="123" t="s">
        <v>333</v>
      </c>
      <c r="E1356" s="123">
        <v>31206</v>
      </c>
      <c r="F1356" s="123">
        <v>35</v>
      </c>
      <c r="G1356" s="123">
        <v>23810031206</v>
      </c>
      <c r="H1356" s="125" t="s">
        <v>924</v>
      </c>
      <c r="I1356" s="123" t="s">
        <v>925</v>
      </c>
      <c r="J1356" s="123" t="s">
        <v>3354</v>
      </c>
      <c r="K1356" s="123">
        <v>50</v>
      </c>
      <c r="L1356" s="126">
        <f t="shared" si="43"/>
        <v>1.4285714285714286</v>
      </c>
      <c r="M1356" s="123" t="s">
        <v>3355</v>
      </c>
      <c r="N1356" s="123">
        <v>34</v>
      </c>
      <c r="O1356" s="123">
        <f t="shared" si="44"/>
        <v>1</v>
      </c>
      <c r="P1356" s="127" t="s">
        <v>338</v>
      </c>
    </row>
    <row r="1357" spans="1:16" s="123" customFormat="1" x14ac:dyDescent="0.25">
      <c r="A1357" s="123">
        <v>2014</v>
      </c>
      <c r="B1357" s="124">
        <v>80</v>
      </c>
      <c r="C1357" s="123" t="s">
        <v>193</v>
      </c>
      <c r="D1357" s="123" t="s">
        <v>333</v>
      </c>
      <c r="E1357" s="123">
        <v>31210</v>
      </c>
      <c r="F1357" s="123">
        <v>35</v>
      </c>
      <c r="G1357" s="123">
        <v>23810031210</v>
      </c>
      <c r="H1357" s="125" t="s">
        <v>354</v>
      </c>
      <c r="I1357" s="123" t="s">
        <v>355</v>
      </c>
      <c r="J1357" s="123" t="s">
        <v>3356</v>
      </c>
      <c r="K1357" s="123">
        <v>26</v>
      </c>
      <c r="L1357" s="126">
        <f t="shared" si="43"/>
        <v>0.74285714285714288</v>
      </c>
      <c r="M1357" s="123" t="s">
        <v>3357</v>
      </c>
      <c r="N1357" s="123">
        <v>35</v>
      </c>
      <c r="O1357" s="123">
        <f t="shared" si="44"/>
        <v>0</v>
      </c>
      <c r="P1357" s="127" t="s">
        <v>338</v>
      </c>
    </row>
    <row r="1358" spans="1:16" s="123" customFormat="1" x14ac:dyDescent="0.25">
      <c r="A1358" s="123">
        <v>2015</v>
      </c>
      <c r="B1358" s="124">
        <v>80</v>
      </c>
      <c r="C1358" s="123" t="s">
        <v>193</v>
      </c>
      <c r="D1358" s="123" t="s">
        <v>333</v>
      </c>
      <c r="E1358" s="123">
        <v>31210</v>
      </c>
      <c r="F1358" s="123">
        <v>35</v>
      </c>
      <c r="G1358" s="123">
        <v>23810031210</v>
      </c>
      <c r="H1358" s="125" t="s">
        <v>354</v>
      </c>
      <c r="I1358" s="123" t="s">
        <v>355</v>
      </c>
      <c r="J1358" s="123" t="s">
        <v>3358</v>
      </c>
      <c r="K1358" s="123">
        <v>11</v>
      </c>
      <c r="L1358" s="126">
        <f t="shared" si="43"/>
        <v>0.31428571428571428</v>
      </c>
      <c r="M1358" s="123" t="s">
        <v>3359</v>
      </c>
      <c r="N1358" s="123">
        <v>30</v>
      </c>
      <c r="O1358" s="123">
        <f t="shared" si="44"/>
        <v>5</v>
      </c>
      <c r="P1358" s="127" t="s">
        <v>338</v>
      </c>
    </row>
    <row r="1359" spans="1:16" s="123" customFormat="1" x14ac:dyDescent="0.25">
      <c r="A1359" s="123">
        <v>2016</v>
      </c>
      <c r="B1359" s="124">
        <v>80</v>
      </c>
      <c r="C1359" s="123" t="s">
        <v>193</v>
      </c>
      <c r="D1359" s="123" t="s">
        <v>333</v>
      </c>
      <c r="E1359" s="123">
        <v>31210</v>
      </c>
      <c r="F1359" s="123">
        <v>35</v>
      </c>
      <c r="G1359" s="123">
        <v>23810031210</v>
      </c>
      <c r="H1359" s="125" t="s">
        <v>354</v>
      </c>
      <c r="I1359" s="123" t="s">
        <v>355</v>
      </c>
      <c r="J1359" s="123" t="s">
        <v>3360</v>
      </c>
      <c r="K1359" s="123">
        <v>12</v>
      </c>
      <c r="L1359" s="126">
        <f t="shared" si="43"/>
        <v>0.34285714285714286</v>
      </c>
      <c r="M1359" s="123" t="s">
        <v>3361</v>
      </c>
      <c r="N1359" s="123">
        <v>29</v>
      </c>
      <c r="O1359" s="123">
        <f t="shared" si="44"/>
        <v>6</v>
      </c>
      <c r="P1359" s="127" t="s">
        <v>338</v>
      </c>
    </row>
    <row r="1360" spans="1:16" s="123" customFormat="1" x14ac:dyDescent="0.25">
      <c r="A1360" s="123">
        <v>2014</v>
      </c>
      <c r="B1360" s="124">
        <v>80</v>
      </c>
      <c r="C1360" s="123" t="s">
        <v>193</v>
      </c>
      <c r="D1360" s="123" t="s">
        <v>401</v>
      </c>
      <c r="E1360" s="123">
        <v>31214</v>
      </c>
      <c r="F1360" s="123">
        <v>30</v>
      </c>
      <c r="G1360" s="123">
        <v>23210031214</v>
      </c>
      <c r="H1360" s="125" t="s">
        <v>1101</v>
      </c>
      <c r="I1360" s="123" t="s">
        <v>1102</v>
      </c>
      <c r="J1360" s="123" t="s">
        <v>3362</v>
      </c>
      <c r="K1360" s="123">
        <v>33</v>
      </c>
      <c r="L1360" s="126">
        <f t="shared" si="43"/>
        <v>1.1000000000000001</v>
      </c>
      <c r="M1360" s="123" t="s">
        <v>3363</v>
      </c>
      <c r="N1360" s="123">
        <v>30</v>
      </c>
      <c r="O1360" s="123">
        <f t="shared" si="44"/>
        <v>0</v>
      </c>
      <c r="P1360" s="127" t="s">
        <v>338</v>
      </c>
    </row>
    <row r="1361" spans="1:16" s="123" customFormat="1" x14ac:dyDescent="0.25">
      <c r="A1361" s="123">
        <v>2015</v>
      </c>
      <c r="B1361" s="124">
        <v>80</v>
      </c>
      <c r="C1361" s="123" t="s">
        <v>193</v>
      </c>
      <c r="D1361" s="123" t="s">
        <v>401</v>
      </c>
      <c r="E1361" s="123">
        <v>31214</v>
      </c>
      <c r="F1361" s="123">
        <v>30</v>
      </c>
      <c r="G1361" s="123">
        <v>23210031214</v>
      </c>
      <c r="H1361" s="125" t="s">
        <v>1101</v>
      </c>
      <c r="I1361" s="123" t="s">
        <v>1102</v>
      </c>
      <c r="J1361" s="123" t="s">
        <v>3364</v>
      </c>
      <c r="K1361" s="123">
        <v>37</v>
      </c>
      <c r="L1361" s="126">
        <f t="shared" si="43"/>
        <v>1.2333333333333334</v>
      </c>
      <c r="M1361" s="123" t="s">
        <v>3365</v>
      </c>
      <c r="N1361" s="123">
        <v>31</v>
      </c>
      <c r="O1361" s="123">
        <f t="shared" si="44"/>
        <v>-1</v>
      </c>
      <c r="P1361" s="127" t="s">
        <v>338</v>
      </c>
    </row>
    <row r="1362" spans="1:16" s="123" customFormat="1" x14ac:dyDescent="0.25">
      <c r="A1362" s="123">
        <v>2016</v>
      </c>
      <c r="B1362" s="124">
        <v>80</v>
      </c>
      <c r="C1362" s="123" t="s">
        <v>193</v>
      </c>
      <c r="D1362" s="123" t="s">
        <v>401</v>
      </c>
      <c r="E1362" s="123">
        <v>31214</v>
      </c>
      <c r="F1362" s="123">
        <v>30</v>
      </c>
      <c r="G1362" s="123">
        <v>23210031214</v>
      </c>
      <c r="H1362" s="125" t="s">
        <v>1101</v>
      </c>
      <c r="I1362" s="123" t="s">
        <v>1102</v>
      </c>
      <c r="J1362" s="123" t="s">
        <v>3366</v>
      </c>
      <c r="K1362" s="123">
        <v>23</v>
      </c>
      <c r="L1362" s="126">
        <f t="shared" si="43"/>
        <v>0.76666666666666672</v>
      </c>
      <c r="M1362" s="123" t="s">
        <v>3367</v>
      </c>
      <c r="N1362" s="123">
        <v>29</v>
      </c>
      <c r="O1362" s="123">
        <f t="shared" si="44"/>
        <v>1</v>
      </c>
      <c r="P1362" s="127" t="s">
        <v>338</v>
      </c>
    </row>
    <row r="1363" spans="1:16" s="123" customFormat="1" x14ac:dyDescent="0.25">
      <c r="A1363" s="123">
        <v>2014</v>
      </c>
      <c r="B1363" s="124">
        <v>80</v>
      </c>
      <c r="C1363" s="123" t="s">
        <v>193</v>
      </c>
      <c r="D1363" s="123" t="s">
        <v>401</v>
      </c>
      <c r="E1363" s="123">
        <v>31217</v>
      </c>
      <c r="F1363" s="123">
        <v>15</v>
      </c>
      <c r="G1363" s="123">
        <v>23210031217</v>
      </c>
      <c r="H1363" s="125" t="s">
        <v>2088</v>
      </c>
      <c r="I1363" s="123" t="s">
        <v>2089</v>
      </c>
      <c r="J1363" s="123" t="s">
        <v>3368</v>
      </c>
      <c r="K1363" s="123">
        <v>10</v>
      </c>
      <c r="L1363" s="126">
        <f t="shared" si="43"/>
        <v>0.66666666666666663</v>
      </c>
      <c r="M1363" s="123" t="s">
        <v>3369</v>
      </c>
      <c r="N1363" s="123">
        <v>15</v>
      </c>
      <c r="O1363" s="123">
        <f t="shared" si="44"/>
        <v>0</v>
      </c>
      <c r="P1363" s="127" t="s">
        <v>338</v>
      </c>
    </row>
    <row r="1364" spans="1:16" s="123" customFormat="1" x14ac:dyDescent="0.25">
      <c r="A1364" s="123">
        <v>2015</v>
      </c>
      <c r="B1364" s="124">
        <v>80</v>
      </c>
      <c r="C1364" s="123" t="s">
        <v>193</v>
      </c>
      <c r="D1364" s="123" t="s">
        <v>401</v>
      </c>
      <c r="E1364" s="123">
        <v>31217</v>
      </c>
      <c r="F1364" s="123">
        <v>15</v>
      </c>
      <c r="G1364" s="123">
        <v>23210031217</v>
      </c>
      <c r="H1364" s="125" t="s">
        <v>2088</v>
      </c>
      <c r="I1364" s="123" t="s">
        <v>2089</v>
      </c>
      <c r="J1364" s="123" t="s">
        <v>3370</v>
      </c>
      <c r="K1364" s="123">
        <v>17</v>
      </c>
      <c r="L1364" s="126">
        <f t="shared" si="43"/>
        <v>1.1333333333333333</v>
      </c>
      <c r="M1364" s="123" t="s">
        <v>3371</v>
      </c>
      <c r="N1364" s="123">
        <v>17</v>
      </c>
      <c r="O1364" s="123">
        <f t="shared" si="44"/>
        <v>-2</v>
      </c>
      <c r="P1364" s="127" t="s">
        <v>338</v>
      </c>
    </row>
    <row r="1365" spans="1:16" s="123" customFormat="1" x14ac:dyDescent="0.25">
      <c r="A1365" s="123">
        <v>2016</v>
      </c>
      <c r="B1365" s="124">
        <v>80</v>
      </c>
      <c r="C1365" s="123" t="s">
        <v>193</v>
      </c>
      <c r="D1365" s="123" t="s">
        <v>401</v>
      </c>
      <c r="E1365" s="123">
        <v>31217</v>
      </c>
      <c r="F1365" s="123">
        <v>15</v>
      </c>
      <c r="G1365" s="123">
        <v>23210031217</v>
      </c>
      <c r="H1365" s="125" t="s">
        <v>2088</v>
      </c>
      <c r="I1365" s="123" t="s">
        <v>2089</v>
      </c>
      <c r="J1365" s="123" t="s">
        <v>3372</v>
      </c>
      <c r="K1365" s="123">
        <v>15</v>
      </c>
      <c r="L1365" s="126">
        <f t="shared" si="43"/>
        <v>1</v>
      </c>
      <c r="M1365" s="123" t="s">
        <v>3373</v>
      </c>
      <c r="N1365" s="123">
        <v>12</v>
      </c>
      <c r="O1365" s="123">
        <f t="shared" si="44"/>
        <v>3</v>
      </c>
      <c r="P1365" s="127" t="s">
        <v>338</v>
      </c>
    </row>
    <row r="1366" spans="1:16" s="123" customFormat="1" x14ac:dyDescent="0.25">
      <c r="A1366" s="123">
        <v>2014</v>
      </c>
      <c r="B1366" s="124">
        <v>80</v>
      </c>
      <c r="C1366" s="123" t="s">
        <v>194</v>
      </c>
      <c r="D1366" s="123" t="s">
        <v>333</v>
      </c>
      <c r="E1366" s="123">
        <v>30001</v>
      </c>
      <c r="F1366" s="123">
        <v>35</v>
      </c>
      <c r="G1366" s="123">
        <v>23810030001</v>
      </c>
      <c r="H1366" s="125" t="s">
        <v>334</v>
      </c>
      <c r="I1366" s="123" t="s">
        <v>335</v>
      </c>
      <c r="J1366" s="123" t="s">
        <v>3374</v>
      </c>
      <c r="K1366" s="123">
        <v>24</v>
      </c>
      <c r="L1366" s="126">
        <f t="shared" si="43"/>
        <v>0.68571428571428572</v>
      </c>
      <c r="M1366" s="123" t="s">
        <v>3375</v>
      </c>
      <c r="N1366" s="123">
        <v>29</v>
      </c>
      <c r="O1366" s="123">
        <f t="shared" si="44"/>
        <v>6</v>
      </c>
      <c r="P1366" s="127" t="s">
        <v>338</v>
      </c>
    </row>
    <row r="1367" spans="1:16" s="123" customFormat="1" x14ac:dyDescent="0.25">
      <c r="A1367" s="123">
        <v>2015</v>
      </c>
      <c r="B1367" s="124">
        <v>80</v>
      </c>
      <c r="C1367" s="123" t="s">
        <v>194</v>
      </c>
      <c r="D1367" s="123" t="s">
        <v>333</v>
      </c>
      <c r="E1367" s="123">
        <v>30001</v>
      </c>
      <c r="F1367" s="123">
        <v>35</v>
      </c>
      <c r="G1367" s="123">
        <v>23810030001</v>
      </c>
      <c r="H1367" s="125" t="s">
        <v>334</v>
      </c>
      <c r="I1367" s="123" t="s">
        <v>335</v>
      </c>
      <c r="J1367" s="123" t="s">
        <v>3376</v>
      </c>
      <c r="K1367" s="123">
        <v>31</v>
      </c>
      <c r="L1367" s="126">
        <f t="shared" si="43"/>
        <v>0.88571428571428568</v>
      </c>
      <c r="M1367" s="123" t="s">
        <v>3377</v>
      </c>
      <c r="N1367" s="123">
        <v>31</v>
      </c>
      <c r="O1367" s="123">
        <f t="shared" si="44"/>
        <v>4</v>
      </c>
      <c r="P1367" s="127" t="s">
        <v>338</v>
      </c>
    </row>
    <row r="1368" spans="1:16" s="123" customFormat="1" x14ac:dyDescent="0.25">
      <c r="A1368" s="123">
        <v>2016</v>
      </c>
      <c r="B1368" s="124">
        <v>80</v>
      </c>
      <c r="C1368" s="123" t="s">
        <v>194</v>
      </c>
      <c r="D1368" s="123" t="s">
        <v>333</v>
      </c>
      <c r="E1368" s="123">
        <v>30001</v>
      </c>
      <c r="F1368" s="123">
        <v>35</v>
      </c>
      <c r="G1368" s="123">
        <v>23810030001</v>
      </c>
      <c r="H1368" s="125" t="s">
        <v>334</v>
      </c>
      <c r="I1368" s="123" t="s">
        <v>335</v>
      </c>
      <c r="J1368" s="123" t="s">
        <v>3378</v>
      </c>
      <c r="K1368" s="123">
        <v>20</v>
      </c>
      <c r="L1368" s="126">
        <f t="shared" si="43"/>
        <v>0.5714285714285714</v>
      </c>
      <c r="M1368" s="123" t="s">
        <v>3379</v>
      </c>
      <c r="N1368" s="123">
        <v>28</v>
      </c>
      <c r="O1368" s="123">
        <f t="shared" si="44"/>
        <v>7</v>
      </c>
      <c r="P1368" s="127" t="s">
        <v>338</v>
      </c>
    </row>
    <row r="1369" spans="1:16" s="123" customFormat="1" x14ac:dyDescent="0.25">
      <c r="A1369" s="123">
        <v>2014</v>
      </c>
      <c r="B1369" s="124">
        <v>80</v>
      </c>
      <c r="C1369" s="123" t="s">
        <v>194</v>
      </c>
      <c r="D1369" s="123" t="s">
        <v>333</v>
      </c>
      <c r="E1369" s="123">
        <v>31106</v>
      </c>
      <c r="F1369" s="123">
        <v>28</v>
      </c>
      <c r="G1369" s="123">
        <v>23810031106</v>
      </c>
      <c r="H1369" s="125" t="s">
        <v>1018</v>
      </c>
      <c r="I1369" s="123" t="s">
        <v>1019</v>
      </c>
      <c r="J1369" s="123" t="s">
        <v>3380</v>
      </c>
      <c r="K1369" s="123">
        <v>16</v>
      </c>
      <c r="L1369" s="126">
        <f t="shared" si="43"/>
        <v>0.5714285714285714</v>
      </c>
      <c r="M1369" s="123" t="s">
        <v>3381</v>
      </c>
      <c r="N1369" s="123">
        <v>25</v>
      </c>
      <c r="O1369" s="123">
        <f t="shared" si="44"/>
        <v>3</v>
      </c>
      <c r="P1369" s="127" t="s">
        <v>338</v>
      </c>
    </row>
    <row r="1370" spans="1:16" s="123" customFormat="1" x14ac:dyDescent="0.25">
      <c r="A1370" s="123">
        <v>2015</v>
      </c>
      <c r="B1370" s="124">
        <v>80</v>
      </c>
      <c r="C1370" s="123" t="s">
        <v>194</v>
      </c>
      <c r="D1370" s="123" t="s">
        <v>333</v>
      </c>
      <c r="E1370" s="123">
        <v>31106</v>
      </c>
      <c r="F1370" s="123">
        <v>26</v>
      </c>
      <c r="G1370" s="123">
        <v>23810031106</v>
      </c>
      <c r="H1370" s="125" t="s">
        <v>1018</v>
      </c>
      <c r="I1370" s="123" t="s">
        <v>1019</v>
      </c>
      <c r="J1370" s="123" t="s">
        <v>3382</v>
      </c>
      <c r="K1370" s="123">
        <v>11</v>
      </c>
      <c r="L1370" s="126">
        <f t="shared" si="43"/>
        <v>0.42307692307692307</v>
      </c>
      <c r="M1370" s="123" t="s">
        <v>3383</v>
      </c>
      <c r="N1370" s="123">
        <v>20</v>
      </c>
      <c r="O1370" s="123">
        <f t="shared" si="44"/>
        <v>6</v>
      </c>
      <c r="P1370" s="127" t="s">
        <v>338</v>
      </c>
    </row>
    <row r="1371" spans="1:16" s="123" customFormat="1" x14ac:dyDescent="0.25">
      <c r="A1371" s="123">
        <v>2016</v>
      </c>
      <c r="B1371" s="124">
        <v>80</v>
      </c>
      <c r="C1371" s="123" t="s">
        <v>194</v>
      </c>
      <c r="D1371" s="123" t="s">
        <v>333</v>
      </c>
      <c r="E1371" s="123">
        <v>31106</v>
      </c>
      <c r="F1371" s="123">
        <v>25</v>
      </c>
      <c r="G1371" s="123">
        <v>23810031106</v>
      </c>
      <c r="H1371" s="125" t="s">
        <v>1018</v>
      </c>
      <c r="I1371" s="123" t="s">
        <v>1019</v>
      </c>
      <c r="J1371" s="123" t="s">
        <v>3384</v>
      </c>
      <c r="K1371" s="123">
        <v>18</v>
      </c>
      <c r="L1371" s="126">
        <f t="shared" si="43"/>
        <v>0.72</v>
      </c>
      <c r="M1371" s="123" t="s">
        <v>3385</v>
      </c>
      <c r="N1371" s="123">
        <v>20</v>
      </c>
      <c r="O1371" s="123">
        <f t="shared" si="44"/>
        <v>5</v>
      </c>
      <c r="P1371" s="127" t="s">
        <v>338</v>
      </c>
    </row>
    <row r="1372" spans="1:16" s="123" customFormat="1" x14ac:dyDescent="0.25">
      <c r="A1372" s="123">
        <v>2014</v>
      </c>
      <c r="B1372" s="124">
        <v>80</v>
      </c>
      <c r="C1372" s="123" t="s">
        <v>194</v>
      </c>
      <c r="D1372" s="123" t="s">
        <v>333</v>
      </c>
      <c r="E1372" s="123">
        <v>31108</v>
      </c>
      <c r="F1372" s="123">
        <v>7</v>
      </c>
      <c r="G1372" s="123">
        <v>23810031108</v>
      </c>
      <c r="H1372" s="125" t="s">
        <v>2354</v>
      </c>
      <c r="I1372" s="123" t="s">
        <v>2355</v>
      </c>
      <c r="J1372" s="123" t="s">
        <v>3386</v>
      </c>
      <c r="K1372" s="123">
        <v>3</v>
      </c>
      <c r="L1372" s="126">
        <f t="shared" si="43"/>
        <v>0.42857142857142855</v>
      </c>
      <c r="M1372" s="123" t="s">
        <v>3387</v>
      </c>
      <c r="N1372" s="123">
        <v>5</v>
      </c>
      <c r="O1372" s="123">
        <f t="shared" si="44"/>
        <v>2</v>
      </c>
      <c r="P1372" s="127" t="s">
        <v>338</v>
      </c>
    </row>
    <row r="1373" spans="1:16" s="123" customFormat="1" x14ac:dyDescent="0.25">
      <c r="A1373" s="123">
        <v>2015</v>
      </c>
      <c r="B1373" s="124">
        <v>80</v>
      </c>
      <c r="C1373" s="123" t="s">
        <v>194</v>
      </c>
      <c r="D1373" s="123" t="s">
        <v>333</v>
      </c>
      <c r="E1373" s="123">
        <v>31108</v>
      </c>
      <c r="F1373" s="123">
        <v>9</v>
      </c>
      <c r="G1373" s="123">
        <v>23810031108</v>
      </c>
      <c r="H1373" s="125" t="s">
        <v>2354</v>
      </c>
      <c r="I1373" s="123" t="s">
        <v>2355</v>
      </c>
      <c r="J1373" s="123" t="s">
        <v>3388</v>
      </c>
      <c r="K1373" s="123">
        <v>3</v>
      </c>
      <c r="L1373" s="126">
        <f t="shared" si="43"/>
        <v>0.33333333333333331</v>
      </c>
      <c r="M1373" s="123" t="s">
        <v>3389</v>
      </c>
      <c r="N1373" s="123">
        <v>7</v>
      </c>
      <c r="O1373" s="123">
        <f t="shared" si="44"/>
        <v>2</v>
      </c>
      <c r="P1373" s="127" t="s">
        <v>338</v>
      </c>
    </row>
    <row r="1374" spans="1:16" s="123" customFormat="1" x14ac:dyDescent="0.25">
      <c r="A1374" s="123">
        <v>2016</v>
      </c>
      <c r="B1374" s="124">
        <v>80</v>
      </c>
      <c r="C1374" s="123" t="s">
        <v>194</v>
      </c>
      <c r="D1374" s="123" t="s">
        <v>333</v>
      </c>
      <c r="E1374" s="123">
        <v>31108</v>
      </c>
      <c r="F1374" s="123">
        <v>10</v>
      </c>
      <c r="G1374" s="123">
        <v>23810031108</v>
      </c>
      <c r="H1374" s="125" t="s">
        <v>2354</v>
      </c>
      <c r="I1374" s="123" t="s">
        <v>2355</v>
      </c>
      <c r="J1374" s="123" t="s">
        <v>3390</v>
      </c>
      <c r="K1374" s="123">
        <v>10</v>
      </c>
      <c r="L1374" s="126">
        <f t="shared" si="43"/>
        <v>1</v>
      </c>
      <c r="M1374" s="123" t="s">
        <v>3391</v>
      </c>
      <c r="N1374" s="123">
        <v>9</v>
      </c>
      <c r="O1374" s="123">
        <f t="shared" si="44"/>
        <v>1</v>
      </c>
      <c r="P1374" s="127" t="s">
        <v>338</v>
      </c>
    </row>
    <row r="1375" spans="1:16" s="123" customFormat="1" x14ac:dyDescent="0.25">
      <c r="A1375" s="123">
        <v>2014</v>
      </c>
      <c r="B1375" s="124">
        <v>80</v>
      </c>
      <c r="C1375" s="123" t="s">
        <v>194</v>
      </c>
      <c r="D1375" s="123" t="s">
        <v>333</v>
      </c>
      <c r="E1375" s="123">
        <v>31202</v>
      </c>
      <c r="F1375" s="123">
        <v>35</v>
      </c>
      <c r="G1375" s="123">
        <v>23810031202</v>
      </c>
      <c r="H1375" s="125" t="s">
        <v>343</v>
      </c>
      <c r="I1375" s="123" t="s">
        <v>344</v>
      </c>
      <c r="J1375" s="123" t="s">
        <v>3392</v>
      </c>
      <c r="K1375" s="123">
        <v>51</v>
      </c>
      <c r="L1375" s="126">
        <f t="shared" si="43"/>
        <v>1.4571428571428571</v>
      </c>
      <c r="M1375" s="123" t="s">
        <v>3393</v>
      </c>
      <c r="N1375" s="123">
        <v>37</v>
      </c>
      <c r="O1375" s="123">
        <f t="shared" si="44"/>
        <v>-2</v>
      </c>
      <c r="P1375" s="127" t="s">
        <v>338</v>
      </c>
    </row>
    <row r="1376" spans="1:16" s="123" customFormat="1" x14ac:dyDescent="0.25">
      <c r="A1376" s="123">
        <v>2015</v>
      </c>
      <c r="B1376" s="124">
        <v>80</v>
      </c>
      <c r="C1376" s="123" t="s">
        <v>194</v>
      </c>
      <c r="D1376" s="123" t="s">
        <v>333</v>
      </c>
      <c r="E1376" s="123">
        <v>31202</v>
      </c>
      <c r="F1376" s="123">
        <v>35</v>
      </c>
      <c r="G1376" s="123">
        <v>23810031202</v>
      </c>
      <c r="H1376" s="125" t="s">
        <v>343</v>
      </c>
      <c r="I1376" s="123" t="s">
        <v>344</v>
      </c>
      <c r="J1376" s="123" t="s">
        <v>3394</v>
      </c>
      <c r="K1376" s="123">
        <v>66</v>
      </c>
      <c r="L1376" s="126">
        <f t="shared" si="43"/>
        <v>1.8857142857142857</v>
      </c>
      <c r="M1376" s="123" t="s">
        <v>3395</v>
      </c>
      <c r="N1376" s="123">
        <v>33</v>
      </c>
      <c r="O1376" s="123">
        <f t="shared" si="44"/>
        <v>2</v>
      </c>
      <c r="P1376" s="127" t="s">
        <v>338</v>
      </c>
    </row>
    <row r="1377" spans="1:16" s="123" customFormat="1" x14ac:dyDescent="0.25">
      <c r="A1377" s="123">
        <v>2016</v>
      </c>
      <c r="B1377" s="124">
        <v>80</v>
      </c>
      <c r="C1377" s="123" t="s">
        <v>194</v>
      </c>
      <c r="D1377" s="123" t="s">
        <v>333</v>
      </c>
      <c r="E1377" s="123">
        <v>31202</v>
      </c>
      <c r="F1377" s="123">
        <v>45</v>
      </c>
      <c r="G1377" s="123">
        <v>23810031202</v>
      </c>
      <c r="H1377" s="125" t="s">
        <v>343</v>
      </c>
      <c r="I1377" s="123" t="s">
        <v>344</v>
      </c>
      <c r="J1377" s="123" t="s">
        <v>3396</v>
      </c>
      <c r="K1377" s="123">
        <v>51</v>
      </c>
      <c r="L1377" s="126">
        <f t="shared" si="43"/>
        <v>1.1333333333333333</v>
      </c>
      <c r="M1377" s="123" t="s">
        <v>3397</v>
      </c>
      <c r="N1377" s="123">
        <v>44</v>
      </c>
      <c r="O1377" s="123">
        <f t="shared" si="44"/>
        <v>1</v>
      </c>
      <c r="P1377" s="127" t="s">
        <v>338</v>
      </c>
    </row>
    <row r="1378" spans="1:16" s="123" customFormat="1" x14ac:dyDescent="0.25">
      <c r="A1378" s="123">
        <v>2014</v>
      </c>
      <c r="B1378" s="124">
        <v>80</v>
      </c>
      <c r="C1378" s="123" t="s">
        <v>194</v>
      </c>
      <c r="D1378" s="123" t="s">
        <v>333</v>
      </c>
      <c r="E1378" s="123">
        <v>31206</v>
      </c>
      <c r="F1378" s="123">
        <v>17</v>
      </c>
      <c r="G1378" s="123">
        <v>23810031206</v>
      </c>
      <c r="H1378" s="125" t="s">
        <v>924</v>
      </c>
      <c r="I1378" s="123" t="s">
        <v>925</v>
      </c>
      <c r="J1378" s="123" t="s">
        <v>3398</v>
      </c>
      <c r="K1378" s="123">
        <v>23</v>
      </c>
      <c r="L1378" s="126">
        <f t="shared" si="43"/>
        <v>1.3529411764705883</v>
      </c>
      <c r="M1378" s="123" t="s">
        <v>3399</v>
      </c>
      <c r="N1378" s="123">
        <v>18</v>
      </c>
      <c r="O1378" s="123">
        <f t="shared" si="44"/>
        <v>-1</v>
      </c>
      <c r="P1378" s="127" t="s">
        <v>338</v>
      </c>
    </row>
    <row r="1379" spans="1:16" s="123" customFormat="1" x14ac:dyDescent="0.25">
      <c r="A1379" s="123">
        <v>2015</v>
      </c>
      <c r="B1379" s="124">
        <v>80</v>
      </c>
      <c r="C1379" s="123" t="s">
        <v>194</v>
      </c>
      <c r="D1379" s="123" t="s">
        <v>333</v>
      </c>
      <c r="E1379" s="123">
        <v>31206</v>
      </c>
      <c r="F1379" s="123">
        <v>18</v>
      </c>
      <c r="G1379" s="123">
        <v>23810031206</v>
      </c>
      <c r="H1379" s="125" t="s">
        <v>924</v>
      </c>
      <c r="I1379" s="123" t="s">
        <v>925</v>
      </c>
      <c r="J1379" s="123" t="s">
        <v>3400</v>
      </c>
      <c r="K1379" s="123">
        <v>20</v>
      </c>
      <c r="L1379" s="126">
        <f t="shared" si="43"/>
        <v>1.1111111111111112</v>
      </c>
      <c r="M1379" s="123" t="s">
        <v>3401</v>
      </c>
      <c r="N1379" s="123">
        <v>19</v>
      </c>
      <c r="O1379" s="123">
        <f t="shared" si="44"/>
        <v>-1</v>
      </c>
      <c r="P1379" s="127" t="s">
        <v>338</v>
      </c>
    </row>
    <row r="1380" spans="1:16" s="123" customFormat="1" x14ac:dyDescent="0.25">
      <c r="A1380" s="123">
        <v>2016</v>
      </c>
      <c r="B1380" s="124">
        <v>80</v>
      </c>
      <c r="C1380" s="123" t="s">
        <v>194</v>
      </c>
      <c r="D1380" s="123" t="s">
        <v>333</v>
      </c>
      <c r="E1380" s="123">
        <v>31206</v>
      </c>
      <c r="F1380" s="123">
        <v>18</v>
      </c>
      <c r="G1380" s="123">
        <v>23810031206</v>
      </c>
      <c r="H1380" s="125" t="s">
        <v>924</v>
      </c>
      <c r="I1380" s="123" t="s">
        <v>925</v>
      </c>
      <c r="J1380" s="123" t="s">
        <v>3402</v>
      </c>
      <c r="K1380" s="123">
        <v>21</v>
      </c>
      <c r="L1380" s="126">
        <f t="shared" si="43"/>
        <v>1.1666666666666667</v>
      </c>
      <c r="M1380" s="123" t="s">
        <v>3403</v>
      </c>
      <c r="N1380" s="123">
        <v>17</v>
      </c>
      <c r="O1380" s="123">
        <f t="shared" si="44"/>
        <v>1</v>
      </c>
      <c r="P1380" s="127" t="s">
        <v>338</v>
      </c>
    </row>
    <row r="1381" spans="1:16" s="123" customFormat="1" x14ac:dyDescent="0.25">
      <c r="A1381" s="123">
        <v>2014</v>
      </c>
      <c r="B1381" s="124">
        <v>80</v>
      </c>
      <c r="C1381" s="123" t="s">
        <v>194</v>
      </c>
      <c r="D1381" s="123" t="s">
        <v>333</v>
      </c>
      <c r="E1381" s="123">
        <v>31210</v>
      </c>
      <c r="F1381" s="123">
        <v>18</v>
      </c>
      <c r="G1381" s="123">
        <v>23810031210</v>
      </c>
      <c r="H1381" s="125" t="s">
        <v>354</v>
      </c>
      <c r="I1381" s="123" t="s">
        <v>355</v>
      </c>
      <c r="J1381" s="123" t="s">
        <v>3404</v>
      </c>
      <c r="K1381" s="123">
        <v>12</v>
      </c>
      <c r="L1381" s="126">
        <f t="shared" si="43"/>
        <v>0.66666666666666663</v>
      </c>
      <c r="M1381" s="123" t="s">
        <v>3405</v>
      </c>
      <c r="N1381" s="123">
        <v>16</v>
      </c>
      <c r="O1381" s="123">
        <f t="shared" si="44"/>
        <v>2</v>
      </c>
      <c r="P1381" s="127" t="s">
        <v>338</v>
      </c>
    </row>
    <row r="1382" spans="1:16" s="123" customFormat="1" x14ac:dyDescent="0.25">
      <c r="A1382" s="123">
        <v>2015</v>
      </c>
      <c r="B1382" s="124">
        <v>80</v>
      </c>
      <c r="C1382" s="123" t="s">
        <v>194</v>
      </c>
      <c r="D1382" s="123" t="s">
        <v>333</v>
      </c>
      <c r="E1382" s="123">
        <v>31210</v>
      </c>
      <c r="F1382" s="123">
        <v>18</v>
      </c>
      <c r="G1382" s="123">
        <v>23810031210</v>
      </c>
      <c r="H1382" s="125" t="s">
        <v>354</v>
      </c>
      <c r="I1382" s="123" t="s">
        <v>355</v>
      </c>
      <c r="J1382" s="123" t="s">
        <v>3406</v>
      </c>
      <c r="K1382" s="123">
        <v>8</v>
      </c>
      <c r="L1382" s="126">
        <f t="shared" si="43"/>
        <v>0.44444444444444442</v>
      </c>
      <c r="M1382" s="123" t="s">
        <v>3407</v>
      </c>
      <c r="N1382" s="123">
        <v>10</v>
      </c>
      <c r="O1382" s="123">
        <f t="shared" si="44"/>
        <v>8</v>
      </c>
      <c r="P1382" s="127" t="s">
        <v>338</v>
      </c>
    </row>
    <row r="1383" spans="1:16" s="123" customFormat="1" x14ac:dyDescent="0.25">
      <c r="A1383" s="123">
        <v>2016</v>
      </c>
      <c r="B1383" s="124">
        <v>80</v>
      </c>
      <c r="C1383" s="123" t="s">
        <v>194</v>
      </c>
      <c r="D1383" s="123" t="s">
        <v>333</v>
      </c>
      <c r="E1383" s="123">
        <v>31210</v>
      </c>
      <c r="F1383" s="123">
        <v>12</v>
      </c>
      <c r="G1383" s="123">
        <v>23810031210</v>
      </c>
      <c r="H1383" s="125" t="s">
        <v>354</v>
      </c>
      <c r="I1383" s="123" t="s">
        <v>355</v>
      </c>
      <c r="J1383" s="123" t="s">
        <v>3408</v>
      </c>
      <c r="K1383" s="123">
        <v>15</v>
      </c>
      <c r="L1383" s="126">
        <f t="shared" si="43"/>
        <v>1.25</v>
      </c>
      <c r="M1383" s="123" t="s">
        <v>3409</v>
      </c>
      <c r="N1383" s="123">
        <v>11</v>
      </c>
      <c r="O1383" s="123">
        <f t="shared" si="44"/>
        <v>1</v>
      </c>
      <c r="P1383" s="127" t="s">
        <v>338</v>
      </c>
    </row>
    <row r="1384" spans="1:16" s="123" customFormat="1" x14ac:dyDescent="0.25">
      <c r="A1384" s="123">
        <v>2014</v>
      </c>
      <c r="B1384" s="124">
        <v>80</v>
      </c>
      <c r="C1384" s="123" t="s">
        <v>194</v>
      </c>
      <c r="D1384" s="123" t="s">
        <v>333</v>
      </c>
      <c r="E1384" s="123">
        <v>34403</v>
      </c>
      <c r="F1384" s="123">
        <v>24</v>
      </c>
      <c r="G1384" s="123">
        <v>23810034403</v>
      </c>
      <c r="H1384" s="125" t="s">
        <v>1032</v>
      </c>
      <c r="I1384" s="123" t="s">
        <v>1033</v>
      </c>
      <c r="J1384" s="123" t="s">
        <v>3410</v>
      </c>
      <c r="K1384" s="123">
        <v>72</v>
      </c>
      <c r="L1384" s="126">
        <f t="shared" si="43"/>
        <v>3</v>
      </c>
      <c r="M1384" s="123" t="s">
        <v>3411</v>
      </c>
      <c r="N1384" s="123">
        <v>23</v>
      </c>
      <c r="O1384" s="123">
        <f t="shared" si="44"/>
        <v>1</v>
      </c>
      <c r="P1384" s="127" t="s">
        <v>338</v>
      </c>
    </row>
    <row r="1385" spans="1:16" s="123" customFormat="1" x14ac:dyDescent="0.25">
      <c r="A1385" s="123">
        <v>2015</v>
      </c>
      <c r="B1385" s="124">
        <v>80</v>
      </c>
      <c r="C1385" s="123" t="s">
        <v>194</v>
      </c>
      <c r="D1385" s="123" t="s">
        <v>333</v>
      </c>
      <c r="E1385" s="123">
        <v>34403</v>
      </c>
      <c r="F1385" s="123">
        <v>24</v>
      </c>
      <c r="G1385" s="123">
        <v>23810034403</v>
      </c>
      <c r="H1385" s="125" t="s">
        <v>1032</v>
      </c>
      <c r="I1385" s="123" t="s">
        <v>1033</v>
      </c>
      <c r="J1385" s="123" t="s">
        <v>3412</v>
      </c>
      <c r="K1385" s="123">
        <v>80</v>
      </c>
      <c r="L1385" s="126">
        <f t="shared" ref="L1385:L1448" si="45">K1385/F1385</f>
        <v>3.3333333333333335</v>
      </c>
      <c r="M1385" s="123" t="s">
        <v>3413</v>
      </c>
      <c r="N1385" s="123">
        <v>24</v>
      </c>
      <c r="O1385" s="123">
        <f t="shared" si="44"/>
        <v>0</v>
      </c>
      <c r="P1385" s="127" t="s">
        <v>338</v>
      </c>
    </row>
    <row r="1386" spans="1:16" s="123" customFormat="1" x14ac:dyDescent="0.25">
      <c r="A1386" s="123">
        <v>2016</v>
      </c>
      <c r="B1386" s="124">
        <v>80</v>
      </c>
      <c r="C1386" s="123" t="s">
        <v>194</v>
      </c>
      <c r="D1386" s="123" t="s">
        <v>333</v>
      </c>
      <c r="E1386" s="123">
        <v>34403</v>
      </c>
      <c r="F1386" s="123">
        <v>24</v>
      </c>
      <c r="G1386" s="123">
        <v>23810034403</v>
      </c>
      <c r="H1386" s="125" t="s">
        <v>1032</v>
      </c>
      <c r="I1386" s="123" t="s">
        <v>1033</v>
      </c>
      <c r="J1386" s="123" t="s">
        <v>3414</v>
      </c>
      <c r="K1386" s="123">
        <v>81</v>
      </c>
      <c r="L1386" s="126">
        <f t="shared" si="45"/>
        <v>3.375</v>
      </c>
      <c r="M1386" s="123" t="s">
        <v>3415</v>
      </c>
      <c r="N1386" s="123">
        <v>24</v>
      </c>
      <c r="O1386" s="123">
        <f t="shared" si="44"/>
        <v>0</v>
      </c>
      <c r="P1386" s="127" t="s">
        <v>338</v>
      </c>
    </row>
    <row r="1387" spans="1:16" s="123" customFormat="1" x14ac:dyDescent="0.25">
      <c r="A1387" s="123">
        <v>2014</v>
      </c>
      <c r="B1387" s="124">
        <v>80</v>
      </c>
      <c r="C1387" s="123" t="s">
        <v>194</v>
      </c>
      <c r="D1387" s="123" t="s">
        <v>401</v>
      </c>
      <c r="E1387" s="123">
        <v>31122</v>
      </c>
      <c r="F1387" s="123">
        <v>15</v>
      </c>
      <c r="G1387" s="123">
        <v>23210031122</v>
      </c>
      <c r="H1387" s="125" t="s">
        <v>1055</v>
      </c>
      <c r="I1387" s="123" t="s">
        <v>1056</v>
      </c>
      <c r="J1387" s="123" t="s">
        <v>3416</v>
      </c>
      <c r="K1387" s="123">
        <v>15</v>
      </c>
      <c r="L1387" s="126">
        <f t="shared" si="45"/>
        <v>1</v>
      </c>
      <c r="M1387" s="123" t="s">
        <v>3417</v>
      </c>
      <c r="N1387" s="123" t="s">
        <v>369</v>
      </c>
      <c r="O1387" s="123" t="str">
        <f t="shared" si="44"/>
        <v>-</v>
      </c>
      <c r="P1387" s="127" t="s">
        <v>338</v>
      </c>
    </row>
    <row r="1388" spans="1:16" s="123" customFormat="1" x14ac:dyDescent="0.25">
      <c r="A1388" s="123">
        <v>2015</v>
      </c>
      <c r="B1388" s="124">
        <v>80</v>
      </c>
      <c r="C1388" s="123" t="s">
        <v>194</v>
      </c>
      <c r="D1388" s="123" t="s">
        <v>401</v>
      </c>
      <c r="E1388" s="123">
        <v>31122</v>
      </c>
      <c r="F1388" s="123">
        <v>15</v>
      </c>
      <c r="G1388" s="123">
        <v>23210031122</v>
      </c>
      <c r="H1388" s="125" t="s">
        <v>1055</v>
      </c>
      <c r="I1388" s="123" t="s">
        <v>1056</v>
      </c>
      <c r="J1388" s="123" t="s">
        <v>3418</v>
      </c>
      <c r="K1388" s="123">
        <v>12</v>
      </c>
      <c r="L1388" s="126">
        <f t="shared" si="45"/>
        <v>0.8</v>
      </c>
      <c r="M1388" s="123" t="s">
        <v>3419</v>
      </c>
      <c r="N1388" s="123">
        <v>15</v>
      </c>
      <c r="O1388" s="123">
        <f t="shared" si="44"/>
        <v>0</v>
      </c>
      <c r="P1388" s="127" t="s">
        <v>338</v>
      </c>
    </row>
    <row r="1389" spans="1:16" s="123" customFormat="1" x14ac:dyDescent="0.25">
      <c r="A1389" s="123">
        <v>2016</v>
      </c>
      <c r="B1389" s="124">
        <v>80</v>
      </c>
      <c r="C1389" s="123" t="s">
        <v>194</v>
      </c>
      <c r="D1389" s="123" t="s">
        <v>401</v>
      </c>
      <c r="E1389" s="123">
        <v>31122</v>
      </c>
      <c r="F1389" s="123">
        <v>15</v>
      </c>
      <c r="G1389" s="123">
        <v>23210031122</v>
      </c>
      <c r="H1389" s="125" t="s">
        <v>1055</v>
      </c>
      <c r="I1389" s="123" t="s">
        <v>1056</v>
      </c>
      <c r="J1389" s="123" t="s">
        <v>3420</v>
      </c>
      <c r="K1389" s="123">
        <v>18</v>
      </c>
      <c r="L1389" s="126">
        <f t="shared" si="45"/>
        <v>1.2</v>
      </c>
      <c r="M1389" s="123" t="s">
        <v>3421</v>
      </c>
      <c r="N1389" s="123">
        <v>15</v>
      </c>
      <c r="O1389" s="123">
        <f t="shared" si="44"/>
        <v>0</v>
      </c>
      <c r="P1389" s="127" t="s">
        <v>338</v>
      </c>
    </row>
    <row r="1390" spans="1:16" s="123" customFormat="1" x14ac:dyDescent="0.25">
      <c r="A1390" s="123">
        <v>2014</v>
      </c>
      <c r="B1390" s="124">
        <v>80</v>
      </c>
      <c r="C1390" s="123" t="s">
        <v>194</v>
      </c>
      <c r="D1390" s="123" t="s">
        <v>401</v>
      </c>
      <c r="E1390" s="123">
        <v>31214</v>
      </c>
      <c r="F1390" s="123">
        <v>30</v>
      </c>
      <c r="G1390" s="123">
        <v>23210031214</v>
      </c>
      <c r="H1390" s="125" t="s">
        <v>1101</v>
      </c>
      <c r="I1390" s="123" t="s">
        <v>1102</v>
      </c>
      <c r="J1390" s="123" t="s">
        <v>3422</v>
      </c>
      <c r="K1390" s="123">
        <v>42</v>
      </c>
      <c r="L1390" s="126">
        <f t="shared" si="45"/>
        <v>1.4</v>
      </c>
      <c r="M1390" s="123" t="s">
        <v>3423</v>
      </c>
      <c r="N1390" s="123">
        <v>29</v>
      </c>
      <c r="O1390" s="123">
        <f t="shared" si="44"/>
        <v>1</v>
      </c>
      <c r="P1390" s="127" t="s">
        <v>338</v>
      </c>
    </row>
    <row r="1391" spans="1:16" s="123" customFormat="1" x14ac:dyDescent="0.25">
      <c r="A1391" s="123">
        <v>2015</v>
      </c>
      <c r="B1391" s="124">
        <v>80</v>
      </c>
      <c r="C1391" s="123" t="s">
        <v>194</v>
      </c>
      <c r="D1391" s="123" t="s">
        <v>401</v>
      </c>
      <c r="E1391" s="123">
        <v>31214</v>
      </c>
      <c r="F1391" s="123">
        <v>30</v>
      </c>
      <c r="G1391" s="123">
        <v>23210031214</v>
      </c>
      <c r="H1391" s="125" t="s">
        <v>1101</v>
      </c>
      <c r="I1391" s="123" t="s">
        <v>1102</v>
      </c>
      <c r="J1391" s="123" t="s">
        <v>3424</v>
      </c>
      <c r="K1391" s="123">
        <v>45</v>
      </c>
      <c r="L1391" s="126">
        <f t="shared" si="45"/>
        <v>1.5</v>
      </c>
      <c r="M1391" s="123" t="s">
        <v>3425</v>
      </c>
      <c r="N1391" s="123">
        <v>29</v>
      </c>
      <c r="O1391" s="123">
        <f t="shared" si="44"/>
        <v>1</v>
      </c>
      <c r="P1391" s="127" t="s">
        <v>338</v>
      </c>
    </row>
    <row r="1392" spans="1:16" s="123" customFormat="1" x14ac:dyDescent="0.25">
      <c r="A1392" s="123">
        <v>2016</v>
      </c>
      <c r="B1392" s="124">
        <v>80</v>
      </c>
      <c r="C1392" s="123" t="s">
        <v>194</v>
      </c>
      <c r="D1392" s="123" t="s">
        <v>401</v>
      </c>
      <c r="E1392" s="123">
        <v>31214</v>
      </c>
      <c r="F1392" s="123">
        <v>30</v>
      </c>
      <c r="G1392" s="123">
        <v>23210031214</v>
      </c>
      <c r="H1392" s="125" t="s">
        <v>1101</v>
      </c>
      <c r="I1392" s="123" t="s">
        <v>1102</v>
      </c>
      <c r="J1392" s="123" t="s">
        <v>3426</v>
      </c>
      <c r="K1392" s="123">
        <v>48</v>
      </c>
      <c r="L1392" s="126">
        <f t="shared" si="45"/>
        <v>1.6</v>
      </c>
      <c r="M1392" s="123" t="s">
        <v>3427</v>
      </c>
      <c r="N1392" s="123">
        <v>29</v>
      </c>
      <c r="O1392" s="123">
        <f t="shared" si="44"/>
        <v>1</v>
      </c>
      <c r="P1392" s="127" t="s">
        <v>338</v>
      </c>
    </row>
    <row r="1393" spans="1:16" s="123" customFormat="1" x14ac:dyDescent="0.25">
      <c r="A1393" s="123">
        <v>2014</v>
      </c>
      <c r="B1393" s="124">
        <v>80</v>
      </c>
      <c r="C1393" s="123" t="s">
        <v>3428</v>
      </c>
      <c r="D1393" s="123" t="s">
        <v>349</v>
      </c>
      <c r="E1393" s="123">
        <v>22207</v>
      </c>
      <c r="F1393" s="123">
        <v>30</v>
      </c>
      <c r="G1393" s="123">
        <v>32211022207</v>
      </c>
      <c r="H1393" s="125" t="s">
        <v>3429</v>
      </c>
      <c r="I1393" s="123" t="s">
        <v>3430</v>
      </c>
      <c r="J1393" s="123" t="s">
        <v>3431</v>
      </c>
      <c r="K1393" s="123">
        <v>31</v>
      </c>
      <c r="L1393" s="126">
        <f t="shared" si="45"/>
        <v>1.0333333333333334</v>
      </c>
      <c r="M1393" s="123" t="s">
        <v>3432</v>
      </c>
      <c r="N1393" s="123">
        <v>23</v>
      </c>
      <c r="O1393" s="123">
        <f t="shared" si="44"/>
        <v>7</v>
      </c>
      <c r="P1393" s="127" t="s">
        <v>338</v>
      </c>
    </row>
    <row r="1394" spans="1:16" s="123" customFormat="1" x14ac:dyDescent="0.25">
      <c r="A1394" s="123">
        <v>2015</v>
      </c>
      <c r="B1394" s="124">
        <v>80</v>
      </c>
      <c r="C1394" s="123" t="s">
        <v>3428</v>
      </c>
      <c r="D1394" s="123" t="s">
        <v>349</v>
      </c>
      <c r="E1394" s="123">
        <v>22207</v>
      </c>
      <c r="F1394" s="123">
        <v>30</v>
      </c>
      <c r="G1394" s="123">
        <v>32211022207</v>
      </c>
      <c r="H1394" s="125" t="s">
        <v>3429</v>
      </c>
      <c r="I1394" s="123" t="s">
        <v>3430</v>
      </c>
      <c r="J1394" s="123" t="s">
        <v>3433</v>
      </c>
      <c r="K1394" s="123">
        <v>49</v>
      </c>
      <c r="L1394" s="126">
        <f t="shared" si="45"/>
        <v>1.6333333333333333</v>
      </c>
      <c r="M1394" s="123" t="s">
        <v>3434</v>
      </c>
      <c r="N1394" s="123">
        <v>28</v>
      </c>
      <c r="O1394" s="123">
        <f t="shared" si="44"/>
        <v>2</v>
      </c>
      <c r="P1394" s="127" t="s">
        <v>338</v>
      </c>
    </row>
    <row r="1395" spans="1:16" s="123" customFormat="1" x14ac:dyDescent="0.25">
      <c r="A1395" s="123">
        <v>2016</v>
      </c>
      <c r="B1395" s="124">
        <v>80</v>
      </c>
      <c r="C1395" s="123" t="s">
        <v>3428</v>
      </c>
      <c r="D1395" s="123" t="s">
        <v>349</v>
      </c>
      <c r="E1395" s="123">
        <v>22207</v>
      </c>
      <c r="F1395" s="123">
        <v>30</v>
      </c>
      <c r="G1395" s="123">
        <v>32211022207</v>
      </c>
      <c r="H1395" s="125" t="s">
        <v>3429</v>
      </c>
      <c r="I1395" s="123" t="s">
        <v>3430</v>
      </c>
      <c r="J1395" s="123" t="s">
        <v>3435</v>
      </c>
      <c r="K1395" s="123">
        <v>41</v>
      </c>
      <c r="L1395" s="126">
        <f t="shared" si="45"/>
        <v>1.3666666666666667</v>
      </c>
      <c r="M1395" s="123" t="s">
        <v>3436</v>
      </c>
      <c r="N1395" s="123">
        <v>28</v>
      </c>
      <c r="O1395" s="123">
        <f t="shared" si="44"/>
        <v>2</v>
      </c>
      <c r="P1395" s="127" t="s">
        <v>338</v>
      </c>
    </row>
    <row r="1396" spans="1:16" s="123" customFormat="1" x14ac:dyDescent="0.25">
      <c r="A1396" s="123">
        <v>2014</v>
      </c>
      <c r="B1396" s="124">
        <v>80</v>
      </c>
      <c r="C1396" s="123" t="s">
        <v>3428</v>
      </c>
      <c r="D1396" s="123" t="s">
        <v>349</v>
      </c>
      <c r="E1396" s="123">
        <v>25215</v>
      </c>
      <c r="F1396" s="123">
        <v>30</v>
      </c>
      <c r="G1396" s="123">
        <v>32211025215</v>
      </c>
      <c r="H1396" s="125" t="s">
        <v>3437</v>
      </c>
      <c r="I1396" s="123" t="s">
        <v>3438</v>
      </c>
      <c r="J1396" s="123" t="s">
        <v>3439</v>
      </c>
      <c r="K1396" s="123">
        <v>35</v>
      </c>
      <c r="L1396" s="126">
        <f t="shared" si="45"/>
        <v>1.1666666666666667</v>
      </c>
      <c r="M1396" s="123" t="s">
        <v>3440</v>
      </c>
      <c r="N1396" s="123" t="s">
        <v>369</v>
      </c>
      <c r="O1396" s="123" t="str">
        <f t="shared" si="44"/>
        <v>-</v>
      </c>
      <c r="P1396" s="127" t="s">
        <v>338</v>
      </c>
    </row>
    <row r="1397" spans="1:16" s="123" customFormat="1" x14ac:dyDescent="0.25">
      <c r="A1397" s="123">
        <v>2015</v>
      </c>
      <c r="B1397" s="124">
        <v>80</v>
      </c>
      <c r="C1397" s="123" t="s">
        <v>3428</v>
      </c>
      <c r="D1397" s="123" t="s">
        <v>349</v>
      </c>
      <c r="E1397" s="123">
        <v>25215</v>
      </c>
      <c r="F1397" s="123">
        <v>30</v>
      </c>
      <c r="G1397" s="123">
        <v>32211025215</v>
      </c>
      <c r="H1397" s="125" t="s">
        <v>3437</v>
      </c>
      <c r="I1397" s="123" t="s">
        <v>3438</v>
      </c>
      <c r="J1397" s="123" t="s">
        <v>3441</v>
      </c>
      <c r="K1397" s="123">
        <v>38</v>
      </c>
      <c r="L1397" s="126">
        <f t="shared" si="45"/>
        <v>1.2666666666666666</v>
      </c>
      <c r="M1397" s="123" t="s">
        <v>3442</v>
      </c>
      <c r="N1397" s="123" t="s">
        <v>369</v>
      </c>
      <c r="O1397" s="123" t="str">
        <f t="shared" si="44"/>
        <v>-</v>
      </c>
      <c r="P1397" s="127" t="s">
        <v>338</v>
      </c>
    </row>
    <row r="1398" spans="1:16" s="123" customFormat="1" x14ac:dyDescent="0.25">
      <c r="A1398" s="123">
        <v>2016</v>
      </c>
      <c r="B1398" s="124">
        <v>80</v>
      </c>
      <c r="C1398" s="123" t="s">
        <v>3428</v>
      </c>
      <c r="D1398" s="123" t="s">
        <v>349</v>
      </c>
      <c r="E1398" s="123">
        <v>25215</v>
      </c>
      <c r="F1398" s="123">
        <v>30</v>
      </c>
      <c r="G1398" s="123">
        <v>32211025215</v>
      </c>
      <c r="H1398" s="125" t="s">
        <v>3437</v>
      </c>
      <c r="I1398" s="123" t="s">
        <v>3438</v>
      </c>
      <c r="J1398" s="123" t="s">
        <v>3443</v>
      </c>
      <c r="K1398" s="123">
        <v>50</v>
      </c>
      <c r="L1398" s="126">
        <f t="shared" si="45"/>
        <v>1.6666666666666667</v>
      </c>
      <c r="M1398" s="123" t="s">
        <v>3444</v>
      </c>
      <c r="N1398" s="123">
        <v>26</v>
      </c>
      <c r="O1398" s="123">
        <f t="shared" si="44"/>
        <v>4</v>
      </c>
      <c r="P1398" s="127" t="s">
        <v>338</v>
      </c>
    </row>
    <row r="1399" spans="1:16" s="123" customFormat="1" x14ac:dyDescent="0.25">
      <c r="A1399" s="123">
        <v>2014</v>
      </c>
      <c r="B1399" s="124">
        <v>80</v>
      </c>
      <c r="C1399" s="123" t="s">
        <v>3428</v>
      </c>
      <c r="D1399" s="123" t="s">
        <v>349</v>
      </c>
      <c r="E1399" s="123">
        <v>25515</v>
      </c>
      <c r="F1399" s="123">
        <v>24</v>
      </c>
      <c r="G1399" s="123">
        <v>32211025515</v>
      </c>
      <c r="H1399" s="125" t="s">
        <v>715</v>
      </c>
      <c r="I1399" s="123" t="s">
        <v>716</v>
      </c>
      <c r="J1399" s="123" t="s">
        <v>3445</v>
      </c>
      <c r="K1399" s="123">
        <v>17</v>
      </c>
      <c r="L1399" s="126">
        <f t="shared" si="45"/>
        <v>0.70833333333333337</v>
      </c>
      <c r="M1399" s="123" t="s">
        <v>3446</v>
      </c>
      <c r="N1399" s="123">
        <v>19</v>
      </c>
      <c r="O1399" s="123">
        <f t="shared" si="44"/>
        <v>5</v>
      </c>
      <c r="P1399" s="127" t="s">
        <v>338</v>
      </c>
    </row>
    <row r="1400" spans="1:16" s="123" customFormat="1" x14ac:dyDescent="0.25">
      <c r="A1400" s="123">
        <v>2015</v>
      </c>
      <c r="B1400" s="124">
        <v>80</v>
      </c>
      <c r="C1400" s="123" t="s">
        <v>3428</v>
      </c>
      <c r="D1400" s="123" t="s">
        <v>349</v>
      </c>
      <c r="E1400" s="123">
        <v>25515</v>
      </c>
      <c r="F1400" s="123">
        <v>24</v>
      </c>
      <c r="G1400" s="123">
        <v>32211025515</v>
      </c>
      <c r="H1400" s="125" t="s">
        <v>715</v>
      </c>
      <c r="I1400" s="123" t="s">
        <v>716</v>
      </c>
      <c r="J1400" s="123" t="s">
        <v>3447</v>
      </c>
      <c r="K1400" s="123">
        <v>21</v>
      </c>
      <c r="L1400" s="126">
        <f t="shared" si="45"/>
        <v>0.875</v>
      </c>
      <c r="M1400" s="123" t="s">
        <v>3448</v>
      </c>
      <c r="N1400" s="123">
        <v>14</v>
      </c>
      <c r="O1400" s="123">
        <f t="shared" si="44"/>
        <v>10</v>
      </c>
      <c r="P1400" s="127" t="s">
        <v>338</v>
      </c>
    </row>
    <row r="1401" spans="1:16" s="123" customFormat="1" x14ac:dyDescent="0.25">
      <c r="A1401" s="123">
        <v>2016</v>
      </c>
      <c r="B1401" s="124">
        <v>80</v>
      </c>
      <c r="C1401" s="123" t="s">
        <v>3428</v>
      </c>
      <c r="D1401" s="123" t="s">
        <v>349</v>
      </c>
      <c r="E1401" s="123">
        <v>25515</v>
      </c>
      <c r="F1401" s="123">
        <v>15</v>
      </c>
      <c r="G1401" s="123">
        <v>32211025515</v>
      </c>
      <c r="H1401" s="125" t="s">
        <v>715</v>
      </c>
      <c r="I1401" s="123" t="s">
        <v>716</v>
      </c>
      <c r="J1401" s="123" t="s">
        <v>3449</v>
      </c>
      <c r="K1401" s="123">
        <v>18</v>
      </c>
      <c r="L1401" s="126">
        <f t="shared" si="45"/>
        <v>1.2</v>
      </c>
      <c r="M1401" s="123" t="s">
        <v>3450</v>
      </c>
      <c r="N1401" s="123">
        <v>20</v>
      </c>
      <c r="O1401" s="123">
        <f t="shared" si="44"/>
        <v>-5</v>
      </c>
      <c r="P1401" s="127" t="s">
        <v>338</v>
      </c>
    </row>
    <row r="1402" spans="1:16" s="123" customFormat="1" x14ac:dyDescent="0.25">
      <c r="A1402" s="123">
        <v>2014</v>
      </c>
      <c r="B1402" s="124">
        <v>80</v>
      </c>
      <c r="C1402" s="123" t="s">
        <v>195</v>
      </c>
      <c r="D1402" s="123" t="s">
        <v>333</v>
      </c>
      <c r="E1402" s="123">
        <v>31202</v>
      </c>
      <c r="F1402" s="123">
        <v>35</v>
      </c>
      <c r="G1402" s="123">
        <v>23810031202</v>
      </c>
      <c r="H1402" s="125" t="s">
        <v>343</v>
      </c>
      <c r="I1402" s="123" t="s">
        <v>344</v>
      </c>
      <c r="J1402" s="123" t="s">
        <v>3451</v>
      </c>
      <c r="K1402" s="123">
        <v>20</v>
      </c>
      <c r="L1402" s="126">
        <f t="shared" si="45"/>
        <v>0.5714285714285714</v>
      </c>
      <c r="M1402" s="123" t="s">
        <v>3452</v>
      </c>
      <c r="N1402" s="123">
        <v>28</v>
      </c>
      <c r="O1402" s="123">
        <f t="shared" si="44"/>
        <v>7</v>
      </c>
      <c r="P1402" s="127" t="s">
        <v>338</v>
      </c>
    </row>
    <row r="1403" spans="1:16" s="123" customFormat="1" x14ac:dyDescent="0.25">
      <c r="A1403" s="123">
        <v>2015</v>
      </c>
      <c r="B1403" s="124">
        <v>80</v>
      </c>
      <c r="C1403" s="123" t="s">
        <v>195</v>
      </c>
      <c r="D1403" s="123" t="s">
        <v>333</v>
      </c>
      <c r="E1403" s="123">
        <v>31202</v>
      </c>
      <c r="F1403" s="123">
        <v>35</v>
      </c>
      <c r="G1403" s="123">
        <v>23810031202</v>
      </c>
      <c r="H1403" s="125" t="s">
        <v>343</v>
      </c>
      <c r="I1403" s="123" t="s">
        <v>344</v>
      </c>
      <c r="J1403" s="123" t="s">
        <v>3453</v>
      </c>
      <c r="K1403" s="123">
        <v>21</v>
      </c>
      <c r="L1403" s="126">
        <f t="shared" si="45"/>
        <v>0.6</v>
      </c>
      <c r="M1403" s="123" t="s">
        <v>3454</v>
      </c>
      <c r="N1403" s="123">
        <v>32</v>
      </c>
      <c r="O1403" s="123">
        <f t="shared" si="44"/>
        <v>3</v>
      </c>
      <c r="P1403" s="127" t="s">
        <v>338</v>
      </c>
    </row>
    <row r="1404" spans="1:16" s="123" customFormat="1" x14ac:dyDescent="0.25">
      <c r="A1404" s="123">
        <v>2016</v>
      </c>
      <c r="B1404" s="124">
        <v>80</v>
      </c>
      <c r="C1404" s="123" t="s">
        <v>195</v>
      </c>
      <c r="D1404" s="123" t="s">
        <v>333</v>
      </c>
      <c r="E1404" s="123">
        <v>31202</v>
      </c>
      <c r="F1404" s="123">
        <v>35</v>
      </c>
      <c r="G1404" s="123">
        <v>23810031202</v>
      </c>
      <c r="H1404" s="125" t="s">
        <v>343</v>
      </c>
      <c r="I1404" s="123" t="s">
        <v>344</v>
      </c>
      <c r="J1404" s="123" t="s">
        <v>3455</v>
      </c>
      <c r="K1404" s="123">
        <v>23</v>
      </c>
      <c r="L1404" s="126">
        <f t="shared" si="45"/>
        <v>0.65714285714285714</v>
      </c>
      <c r="M1404" s="123" t="s">
        <v>3456</v>
      </c>
      <c r="N1404" s="123">
        <v>28</v>
      </c>
      <c r="O1404" s="123">
        <f t="shared" si="44"/>
        <v>7</v>
      </c>
      <c r="P1404" s="127" t="s">
        <v>338</v>
      </c>
    </row>
    <row r="1405" spans="1:16" s="123" customFormat="1" x14ac:dyDescent="0.25">
      <c r="A1405" s="123">
        <v>2014</v>
      </c>
      <c r="B1405" s="124">
        <v>80</v>
      </c>
      <c r="C1405" s="123" t="s">
        <v>195</v>
      </c>
      <c r="D1405" s="123" t="s">
        <v>333</v>
      </c>
      <c r="E1405" s="123">
        <v>33005</v>
      </c>
      <c r="F1405" s="123">
        <v>30</v>
      </c>
      <c r="G1405" s="123">
        <v>23810033005</v>
      </c>
      <c r="H1405" s="125" t="s">
        <v>365</v>
      </c>
      <c r="I1405" s="123" t="s">
        <v>366</v>
      </c>
      <c r="J1405" s="123" t="s">
        <v>3457</v>
      </c>
      <c r="K1405" s="123">
        <v>28</v>
      </c>
      <c r="L1405" s="126">
        <f t="shared" si="45"/>
        <v>0.93333333333333335</v>
      </c>
      <c r="M1405" s="123" t="s">
        <v>3458</v>
      </c>
      <c r="N1405" s="123" t="s">
        <v>369</v>
      </c>
      <c r="O1405" s="123" t="str">
        <f t="shared" si="44"/>
        <v>-</v>
      </c>
      <c r="P1405" s="127" t="s">
        <v>338</v>
      </c>
    </row>
    <row r="1406" spans="1:16" s="123" customFormat="1" x14ac:dyDescent="0.25">
      <c r="A1406" s="123">
        <v>2015</v>
      </c>
      <c r="B1406" s="124">
        <v>80</v>
      </c>
      <c r="C1406" s="123" t="s">
        <v>195</v>
      </c>
      <c r="D1406" s="123" t="s">
        <v>333</v>
      </c>
      <c r="E1406" s="123">
        <v>33005</v>
      </c>
      <c r="F1406" s="123">
        <v>30</v>
      </c>
      <c r="G1406" s="123">
        <v>23810033005</v>
      </c>
      <c r="H1406" s="125" t="s">
        <v>365</v>
      </c>
      <c r="I1406" s="123" t="s">
        <v>366</v>
      </c>
      <c r="J1406" s="123" t="s">
        <v>3459</v>
      </c>
      <c r="K1406" s="123">
        <v>27</v>
      </c>
      <c r="L1406" s="126">
        <f t="shared" si="45"/>
        <v>0.9</v>
      </c>
      <c r="M1406" s="123" t="s">
        <v>3460</v>
      </c>
      <c r="N1406" s="123" t="s">
        <v>369</v>
      </c>
      <c r="O1406" s="123" t="str">
        <f t="shared" si="44"/>
        <v>-</v>
      </c>
      <c r="P1406" s="127" t="s">
        <v>338</v>
      </c>
    </row>
    <row r="1407" spans="1:16" s="123" customFormat="1" x14ac:dyDescent="0.25">
      <c r="A1407" s="123">
        <v>2016</v>
      </c>
      <c r="B1407" s="124">
        <v>80</v>
      </c>
      <c r="C1407" s="123" t="s">
        <v>195</v>
      </c>
      <c r="D1407" s="123" t="s">
        <v>333</v>
      </c>
      <c r="E1407" s="123">
        <v>33005</v>
      </c>
      <c r="F1407" s="123">
        <v>30</v>
      </c>
      <c r="G1407" s="123">
        <v>23810033005</v>
      </c>
      <c r="H1407" s="125" t="s">
        <v>365</v>
      </c>
      <c r="I1407" s="123" t="s">
        <v>366</v>
      </c>
      <c r="J1407" s="123" t="s">
        <v>3461</v>
      </c>
      <c r="K1407" s="123">
        <v>23</v>
      </c>
      <c r="L1407" s="126">
        <f t="shared" si="45"/>
        <v>0.76666666666666672</v>
      </c>
      <c r="M1407" s="123" t="s">
        <v>3462</v>
      </c>
      <c r="N1407" s="123">
        <v>29</v>
      </c>
      <c r="O1407" s="123">
        <f t="shared" si="44"/>
        <v>1</v>
      </c>
      <c r="P1407" s="127" t="s">
        <v>338</v>
      </c>
    </row>
    <row r="1408" spans="1:16" s="123" customFormat="1" x14ac:dyDescent="0.25">
      <c r="A1408" s="123">
        <v>2014</v>
      </c>
      <c r="B1408" s="124">
        <v>80</v>
      </c>
      <c r="C1408" s="123" t="s">
        <v>195</v>
      </c>
      <c r="D1408" s="123" t="s">
        <v>401</v>
      </c>
      <c r="E1408" s="123">
        <v>22129</v>
      </c>
      <c r="F1408" s="123">
        <v>12</v>
      </c>
      <c r="G1408" s="123">
        <v>23210022129</v>
      </c>
      <c r="H1408" s="125" t="s">
        <v>402</v>
      </c>
      <c r="I1408" s="123" t="s">
        <v>403</v>
      </c>
      <c r="J1408" s="123" t="s">
        <v>3463</v>
      </c>
      <c r="K1408" s="123">
        <v>10</v>
      </c>
      <c r="L1408" s="126">
        <f t="shared" si="45"/>
        <v>0.83333333333333337</v>
      </c>
      <c r="M1408" s="123" t="s">
        <v>3464</v>
      </c>
      <c r="N1408" s="123">
        <v>14</v>
      </c>
      <c r="O1408" s="123">
        <f t="shared" si="44"/>
        <v>-2</v>
      </c>
      <c r="P1408" s="127" t="s">
        <v>338</v>
      </c>
    </row>
    <row r="1409" spans="1:16" s="123" customFormat="1" x14ac:dyDescent="0.25">
      <c r="A1409" s="123">
        <v>2015</v>
      </c>
      <c r="B1409" s="124">
        <v>80</v>
      </c>
      <c r="C1409" s="123" t="s">
        <v>195</v>
      </c>
      <c r="D1409" s="123" t="s">
        <v>401</v>
      </c>
      <c r="E1409" s="123">
        <v>22129</v>
      </c>
      <c r="F1409" s="123">
        <v>12</v>
      </c>
      <c r="G1409" s="123">
        <v>23210022129</v>
      </c>
      <c r="H1409" s="125" t="s">
        <v>402</v>
      </c>
      <c r="I1409" s="123" t="s">
        <v>403</v>
      </c>
      <c r="J1409" s="123" t="s">
        <v>3465</v>
      </c>
      <c r="K1409" s="123">
        <v>10</v>
      </c>
      <c r="L1409" s="126">
        <f t="shared" si="45"/>
        <v>0.83333333333333337</v>
      </c>
      <c r="M1409" s="123" t="s">
        <v>3466</v>
      </c>
      <c r="N1409" s="123">
        <v>14</v>
      </c>
      <c r="O1409" s="123">
        <f t="shared" si="44"/>
        <v>-2</v>
      </c>
      <c r="P1409" s="127" t="s">
        <v>338</v>
      </c>
    </row>
    <row r="1410" spans="1:16" s="123" customFormat="1" x14ac:dyDescent="0.25">
      <c r="A1410" s="123">
        <v>2016</v>
      </c>
      <c r="B1410" s="124">
        <v>80</v>
      </c>
      <c r="C1410" s="123" t="s">
        <v>195</v>
      </c>
      <c r="D1410" s="123" t="s">
        <v>401</v>
      </c>
      <c r="E1410" s="123">
        <v>22129</v>
      </c>
      <c r="F1410" s="123">
        <v>12</v>
      </c>
      <c r="G1410" s="123">
        <v>23210022129</v>
      </c>
      <c r="H1410" s="125" t="s">
        <v>402</v>
      </c>
      <c r="I1410" s="123" t="s">
        <v>403</v>
      </c>
      <c r="J1410" s="123" t="s">
        <v>3467</v>
      </c>
      <c r="K1410" s="123">
        <v>16</v>
      </c>
      <c r="L1410" s="126">
        <f t="shared" si="45"/>
        <v>1.3333333333333333</v>
      </c>
      <c r="M1410" s="123" t="s">
        <v>3468</v>
      </c>
      <c r="N1410" s="123">
        <v>13</v>
      </c>
      <c r="O1410" s="123">
        <f t="shared" si="44"/>
        <v>-1</v>
      </c>
      <c r="P1410" s="127" t="s">
        <v>338</v>
      </c>
    </row>
    <row r="1411" spans="1:16" s="123" customFormat="1" x14ac:dyDescent="0.25">
      <c r="A1411" s="123">
        <v>2014</v>
      </c>
      <c r="B1411" s="124">
        <v>80</v>
      </c>
      <c r="C1411" s="123" t="s">
        <v>196</v>
      </c>
      <c r="D1411" s="123" t="s">
        <v>333</v>
      </c>
      <c r="E1411" s="123">
        <v>22106</v>
      </c>
      <c r="F1411" s="123">
        <v>12</v>
      </c>
      <c r="G1411" s="123">
        <v>23810022106</v>
      </c>
      <c r="H1411" s="125" t="s">
        <v>759</v>
      </c>
      <c r="I1411" s="123" t="s">
        <v>760</v>
      </c>
      <c r="J1411" s="123" t="s">
        <v>3469</v>
      </c>
      <c r="K1411" s="123">
        <v>32</v>
      </c>
      <c r="L1411" s="126">
        <f t="shared" si="45"/>
        <v>2.6666666666666665</v>
      </c>
      <c r="M1411" s="123" t="s">
        <v>3470</v>
      </c>
      <c r="N1411" s="123">
        <v>12</v>
      </c>
      <c r="O1411" s="123">
        <f t="shared" ref="O1411:O1474" si="46">IFERROR(F1411-N1411,"-")</f>
        <v>0</v>
      </c>
      <c r="P1411" s="127" t="s">
        <v>338</v>
      </c>
    </row>
    <row r="1412" spans="1:16" s="123" customFormat="1" x14ac:dyDescent="0.25">
      <c r="A1412" s="123">
        <v>2015</v>
      </c>
      <c r="B1412" s="124">
        <v>80</v>
      </c>
      <c r="C1412" s="123" t="s">
        <v>196</v>
      </c>
      <c r="D1412" s="123" t="s">
        <v>333</v>
      </c>
      <c r="E1412" s="123">
        <v>22106</v>
      </c>
      <c r="F1412" s="123">
        <v>12</v>
      </c>
      <c r="G1412" s="123">
        <v>23810022106</v>
      </c>
      <c r="H1412" s="125" t="s">
        <v>759</v>
      </c>
      <c r="I1412" s="123" t="s">
        <v>760</v>
      </c>
      <c r="J1412" s="123" t="s">
        <v>3471</v>
      </c>
      <c r="K1412" s="123">
        <v>33</v>
      </c>
      <c r="L1412" s="126">
        <f t="shared" si="45"/>
        <v>2.75</v>
      </c>
      <c r="M1412" s="123" t="s">
        <v>3472</v>
      </c>
      <c r="N1412" s="123">
        <v>12</v>
      </c>
      <c r="O1412" s="123">
        <f t="shared" si="46"/>
        <v>0</v>
      </c>
      <c r="P1412" s="127" t="s">
        <v>338</v>
      </c>
    </row>
    <row r="1413" spans="1:16" s="123" customFormat="1" x14ac:dyDescent="0.25">
      <c r="A1413" s="123">
        <v>2016</v>
      </c>
      <c r="B1413" s="124">
        <v>80</v>
      </c>
      <c r="C1413" s="123" t="s">
        <v>196</v>
      </c>
      <c r="D1413" s="123" t="s">
        <v>333</v>
      </c>
      <c r="E1413" s="123">
        <v>22106</v>
      </c>
      <c r="F1413" s="123">
        <v>12</v>
      </c>
      <c r="G1413" s="123">
        <v>23810022106</v>
      </c>
      <c r="H1413" s="125" t="s">
        <v>759</v>
      </c>
      <c r="I1413" s="123" t="s">
        <v>760</v>
      </c>
      <c r="J1413" s="123" t="s">
        <v>3473</v>
      </c>
      <c r="K1413" s="123">
        <v>34</v>
      </c>
      <c r="L1413" s="126">
        <f t="shared" si="45"/>
        <v>2.8333333333333335</v>
      </c>
      <c r="M1413" s="123" t="s">
        <v>3474</v>
      </c>
      <c r="N1413" s="123">
        <v>11</v>
      </c>
      <c r="O1413" s="123">
        <f t="shared" si="46"/>
        <v>1</v>
      </c>
      <c r="P1413" s="127" t="s">
        <v>338</v>
      </c>
    </row>
    <row r="1414" spans="1:16" s="123" customFormat="1" x14ac:dyDescent="0.25">
      <c r="A1414" s="123">
        <v>2014</v>
      </c>
      <c r="B1414" s="124">
        <v>80</v>
      </c>
      <c r="C1414" s="123" t="s">
        <v>196</v>
      </c>
      <c r="D1414" s="123" t="s">
        <v>333</v>
      </c>
      <c r="E1414" s="123">
        <v>25009</v>
      </c>
      <c r="F1414" s="123">
        <v>10</v>
      </c>
      <c r="G1414" s="123">
        <v>23810025009</v>
      </c>
      <c r="H1414" s="125" t="s">
        <v>3475</v>
      </c>
      <c r="I1414" s="123" t="s">
        <v>3476</v>
      </c>
      <c r="J1414" s="123" t="s">
        <v>3477</v>
      </c>
      <c r="K1414" s="123">
        <v>8</v>
      </c>
      <c r="L1414" s="126">
        <f t="shared" si="45"/>
        <v>0.8</v>
      </c>
      <c r="M1414" s="123" t="s">
        <v>3478</v>
      </c>
      <c r="N1414" s="123">
        <v>8</v>
      </c>
      <c r="O1414" s="123">
        <f t="shared" si="46"/>
        <v>2</v>
      </c>
      <c r="P1414" s="127" t="s">
        <v>338</v>
      </c>
    </row>
    <row r="1415" spans="1:16" s="123" customFormat="1" x14ac:dyDescent="0.25">
      <c r="A1415" s="123">
        <v>2015</v>
      </c>
      <c r="B1415" s="124">
        <v>80</v>
      </c>
      <c r="C1415" s="123" t="s">
        <v>196</v>
      </c>
      <c r="D1415" s="123" t="s">
        <v>333</v>
      </c>
      <c r="E1415" s="123">
        <v>25009</v>
      </c>
      <c r="F1415" s="123">
        <v>10</v>
      </c>
      <c r="G1415" s="123">
        <v>23810025009</v>
      </c>
      <c r="H1415" s="125" t="s">
        <v>3475</v>
      </c>
      <c r="I1415" s="123" t="s">
        <v>3476</v>
      </c>
      <c r="J1415" s="123" t="s">
        <v>3479</v>
      </c>
      <c r="K1415" s="123">
        <v>13</v>
      </c>
      <c r="L1415" s="126">
        <f t="shared" si="45"/>
        <v>1.3</v>
      </c>
      <c r="M1415" s="123" t="s">
        <v>3480</v>
      </c>
      <c r="N1415" s="123">
        <v>9</v>
      </c>
      <c r="O1415" s="123">
        <f t="shared" si="46"/>
        <v>1</v>
      </c>
      <c r="P1415" s="127" t="s">
        <v>338</v>
      </c>
    </row>
    <row r="1416" spans="1:16" s="123" customFormat="1" x14ac:dyDescent="0.25">
      <c r="A1416" s="123">
        <v>2016</v>
      </c>
      <c r="B1416" s="124">
        <v>80</v>
      </c>
      <c r="C1416" s="123" t="s">
        <v>196</v>
      </c>
      <c r="D1416" s="123" t="s">
        <v>333</v>
      </c>
      <c r="E1416" s="123">
        <v>25009</v>
      </c>
      <c r="F1416" s="123">
        <v>10</v>
      </c>
      <c r="G1416" s="123">
        <v>23810025009</v>
      </c>
      <c r="H1416" s="125" t="s">
        <v>3475</v>
      </c>
      <c r="I1416" s="123" t="s">
        <v>3476</v>
      </c>
      <c r="J1416" s="123" t="s">
        <v>3481</v>
      </c>
      <c r="K1416" s="123">
        <v>5</v>
      </c>
      <c r="L1416" s="126">
        <f t="shared" si="45"/>
        <v>0.5</v>
      </c>
      <c r="M1416" s="123" t="s">
        <v>3482</v>
      </c>
      <c r="N1416" s="123">
        <v>5</v>
      </c>
      <c r="O1416" s="123">
        <f t="shared" si="46"/>
        <v>5</v>
      </c>
      <c r="P1416" s="127" t="s">
        <v>338</v>
      </c>
    </row>
    <row r="1417" spans="1:16" s="123" customFormat="1" x14ac:dyDescent="0.25">
      <c r="A1417" s="123">
        <v>2014</v>
      </c>
      <c r="B1417" s="124">
        <v>80</v>
      </c>
      <c r="C1417" s="123" t="s">
        <v>196</v>
      </c>
      <c r="D1417" s="123" t="s">
        <v>333</v>
      </c>
      <c r="E1417" s="123">
        <v>25218</v>
      </c>
      <c r="F1417" s="123">
        <v>30</v>
      </c>
      <c r="G1417" s="123">
        <v>23810025218</v>
      </c>
      <c r="H1417" s="125" t="s">
        <v>490</v>
      </c>
      <c r="I1417" s="123" t="s">
        <v>491</v>
      </c>
      <c r="J1417" s="123" t="s">
        <v>3483</v>
      </c>
      <c r="K1417" s="123">
        <v>52</v>
      </c>
      <c r="L1417" s="126">
        <f t="shared" si="45"/>
        <v>1.7333333333333334</v>
      </c>
      <c r="M1417" s="123" t="s">
        <v>3484</v>
      </c>
      <c r="N1417" s="123" t="s">
        <v>369</v>
      </c>
      <c r="O1417" s="123" t="str">
        <f t="shared" si="46"/>
        <v>-</v>
      </c>
      <c r="P1417" s="127" t="s">
        <v>338</v>
      </c>
    </row>
    <row r="1418" spans="1:16" s="123" customFormat="1" x14ac:dyDescent="0.25">
      <c r="A1418" s="123">
        <v>2015</v>
      </c>
      <c r="B1418" s="124">
        <v>80</v>
      </c>
      <c r="C1418" s="123" t="s">
        <v>196</v>
      </c>
      <c r="D1418" s="123" t="s">
        <v>333</v>
      </c>
      <c r="E1418" s="123">
        <v>25218</v>
      </c>
      <c r="F1418" s="123">
        <v>30</v>
      </c>
      <c r="G1418" s="123">
        <v>23810025218</v>
      </c>
      <c r="H1418" s="125" t="s">
        <v>490</v>
      </c>
      <c r="I1418" s="123" t="s">
        <v>491</v>
      </c>
      <c r="J1418" s="123" t="s">
        <v>3485</v>
      </c>
      <c r="K1418" s="123">
        <v>36</v>
      </c>
      <c r="L1418" s="126">
        <f t="shared" si="45"/>
        <v>1.2</v>
      </c>
      <c r="M1418" s="123" t="s">
        <v>3486</v>
      </c>
      <c r="N1418" s="123" t="s">
        <v>369</v>
      </c>
      <c r="O1418" s="123" t="str">
        <f t="shared" si="46"/>
        <v>-</v>
      </c>
      <c r="P1418" s="127" t="s">
        <v>338</v>
      </c>
    </row>
    <row r="1419" spans="1:16" s="123" customFormat="1" x14ac:dyDescent="0.25">
      <c r="A1419" s="123">
        <v>2016</v>
      </c>
      <c r="B1419" s="124">
        <v>80</v>
      </c>
      <c r="C1419" s="123" t="s">
        <v>196</v>
      </c>
      <c r="D1419" s="123" t="s">
        <v>333</v>
      </c>
      <c r="E1419" s="123">
        <v>25218</v>
      </c>
      <c r="F1419" s="123">
        <v>30</v>
      </c>
      <c r="G1419" s="123">
        <v>23810025218</v>
      </c>
      <c r="H1419" s="125" t="s">
        <v>490</v>
      </c>
      <c r="I1419" s="123" t="s">
        <v>491</v>
      </c>
      <c r="J1419" s="123" t="s">
        <v>3487</v>
      </c>
      <c r="K1419" s="123">
        <v>31</v>
      </c>
      <c r="L1419" s="126">
        <f t="shared" si="45"/>
        <v>1.0333333333333334</v>
      </c>
      <c r="M1419" s="123" t="s">
        <v>3488</v>
      </c>
      <c r="N1419" s="123">
        <v>26</v>
      </c>
      <c r="O1419" s="123">
        <f t="shared" si="46"/>
        <v>4</v>
      </c>
      <c r="P1419" s="127" t="s">
        <v>338</v>
      </c>
    </row>
    <row r="1420" spans="1:16" s="123" customFormat="1" x14ac:dyDescent="0.25">
      <c r="A1420" s="123">
        <v>2014</v>
      </c>
      <c r="B1420" s="124">
        <v>80</v>
      </c>
      <c r="C1420" s="123" t="s">
        <v>196</v>
      </c>
      <c r="D1420" s="123" t="s">
        <v>333</v>
      </c>
      <c r="E1420" s="123">
        <v>33005</v>
      </c>
      <c r="F1420" s="123">
        <v>30</v>
      </c>
      <c r="G1420" s="123">
        <v>23810033005</v>
      </c>
      <c r="H1420" s="125" t="s">
        <v>365</v>
      </c>
      <c r="I1420" s="123" t="s">
        <v>366</v>
      </c>
      <c r="J1420" s="123" t="s">
        <v>3489</v>
      </c>
      <c r="K1420" s="123">
        <v>41</v>
      </c>
      <c r="L1420" s="126">
        <f t="shared" si="45"/>
        <v>1.3666666666666667</v>
      </c>
      <c r="M1420" s="123" t="s">
        <v>3490</v>
      </c>
      <c r="N1420" s="123" t="s">
        <v>369</v>
      </c>
      <c r="O1420" s="123" t="str">
        <f t="shared" si="46"/>
        <v>-</v>
      </c>
      <c r="P1420" s="127" t="s">
        <v>338</v>
      </c>
    </row>
    <row r="1421" spans="1:16" s="123" customFormat="1" x14ac:dyDescent="0.25">
      <c r="A1421" s="123">
        <v>2015</v>
      </c>
      <c r="B1421" s="124">
        <v>80</v>
      </c>
      <c r="C1421" s="123" t="s">
        <v>196</v>
      </c>
      <c r="D1421" s="123" t="s">
        <v>333</v>
      </c>
      <c r="E1421" s="123">
        <v>33005</v>
      </c>
      <c r="F1421" s="123">
        <v>30</v>
      </c>
      <c r="G1421" s="123">
        <v>23810033005</v>
      </c>
      <c r="H1421" s="125" t="s">
        <v>365</v>
      </c>
      <c r="I1421" s="123" t="s">
        <v>366</v>
      </c>
      <c r="J1421" s="123" t="s">
        <v>3491</v>
      </c>
      <c r="K1421" s="123">
        <v>41</v>
      </c>
      <c r="L1421" s="126">
        <f t="shared" si="45"/>
        <v>1.3666666666666667</v>
      </c>
      <c r="M1421" s="123" t="s">
        <v>3492</v>
      </c>
      <c r="N1421" s="123" t="s">
        <v>369</v>
      </c>
      <c r="O1421" s="123" t="str">
        <f t="shared" si="46"/>
        <v>-</v>
      </c>
      <c r="P1421" s="127" t="s">
        <v>338</v>
      </c>
    </row>
    <row r="1422" spans="1:16" s="123" customFormat="1" x14ac:dyDescent="0.25">
      <c r="A1422" s="123">
        <v>2016</v>
      </c>
      <c r="B1422" s="124">
        <v>80</v>
      </c>
      <c r="C1422" s="123" t="s">
        <v>196</v>
      </c>
      <c r="D1422" s="123" t="s">
        <v>333</v>
      </c>
      <c r="E1422" s="123">
        <v>33005</v>
      </c>
      <c r="F1422" s="123">
        <v>30</v>
      </c>
      <c r="G1422" s="123">
        <v>23810033005</v>
      </c>
      <c r="H1422" s="125" t="s">
        <v>365</v>
      </c>
      <c r="I1422" s="123" t="s">
        <v>366</v>
      </c>
      <c r="J1422" s="123" t="s">
        <v>3493</v>
      </c>
      <c r="K1422" s="123">
        <v>17</v>
      </c>
      <c r="L1422" s="126">
        <f t="shared" si="45"/>
        <v>0.56666666666666665</v>
      </c>
      <c r="M1422" s="123" t="s">
        <v>3494</v>
      </c>
      <c r="N1422" s="123">
        <v>27</v>
      </c>
      <c r="O1422" s="123">
        <f t="shared" si="46"/>
        <v>3</v>
      </c>
      <c r="P1422" s="127" t="s">
        <v>338</v>
      </c>
    </row>
    <row r="1423" spans="1:16" s="123" customFormat="1" x14ac:dyDescent="0.25">
      <c r="A1423" s="123">
        <v>2014</v>
      </c>
      <c r="B1423" s="124">
        <v>80</v>
      </c>
      <c r="C1423" s="123" t="s">
        <v>196</v>
      </c>
      <c r="D1423" s="123" t="s">
        <v>333</v>
      </c>
      <c r="E1423" s="123">
        <v>33403</v>
      </c>
      <c r="F1423" s="123">
        <v>12</v>
      </c>
      <c r="G1423" s="123">
        <v>23810033403</v>
      </c>
      <c r="H1423" s="125" t="s">
        <v>813</v>
      </c>
      <c r="I1423" s="123" t="s">
        <v>814</v>
      </c>
      <c r="J1423" s="123" t="s">
        <v>3495</v>
      </c>
      <c r="K1423" s="123">
        <v>14</v>
      </c>
      <c r="L1423" s="126">
        <f t="shared" si="45"/>
        <v>1.1666666666666667</v>
      </c>
      <c r="M1423" s="123" t="s">
        <v>3496</v>
      </c>
      <c r="N1423" s="123">
        <v>11</v>
      </c>
      <c r="O1423" s="123">
        <f t="shared" si="46"/>
        <v>1</v>
      </c>
      <c r="P1423" s="127" t="s">
        <v>338</v>
      </c>
    </row>
    <row r="1424" spans="1:16" s="123" customFormat="1" x14ac:dyDescent="0.25">
      <c r="A1424" s="123">
        <v>2015</v>
      </c>
      <c r="B1424" s="124">
        <v>80</v>
      </c>
      <c r="C1424" s="123" t="s">
        <v>196</v>
      </c>
      <c r="D1424" s="123" t="s">
        <v>333</v>
      </c>
      <c r="E1424" s="123">
        <v>33403</v>
      </c>
      <c r="F1424" s="123">
        <v>12</v>
      </c>
      <c r="G1424" s="123">
        <v>23810033403</v>
      </c>
      <c r="H1424" s="125" t="s">
        <v>813</v>
      </c>
      <c r="I1424" s="123" t="s">
        <v>814</v>
      </c>
      <c r="J1424" s="123" t="s">
        <v>3497</v>
      </c>
      <c r="K1424" s="123">
        <v>16</v>
      </c>
      <c r="L1424" s="126">
        <f t="shared" si="45"/>
        <v>1.3333333333333333</v>
      </c>
      <c r="M1424" s="123" t="s">
        <v>3498</v>
      </c>
      <c r="N1424" s="123">
        <v>12</v>
      </c>
      <c r="O1424" s="123">
        <f t="shared" si="46"/>
        <v>0</v>
      </c>
      <c r="P1424" s="127" t="s">
        <v>338</v>
      </c>
    </row>
    <row r="1425" spans="1:16" s="123" customFormat="1" x14ac:dyDescent="0.25">
      <c r="A1425" s="123">
        <v>2016</v>
      </c>
      <c r="B1425" s="124">
        <v>80</v>
      </c>
      <c r="C1425" s="123" t="s">
        <v>196</v>
      </c>
      <c r="D1425" s="123" t="s">
        <v>333</v>
      </c>
      <c r="E1425" s="123">
        <v>33403</v>
      </c>
      <c r="F1425" s="123">
        <v>12</v>
      </c>
      <c r="G1425" s="123">
        <v>23810033403</v>
      </c>
      <c r="H1425" s="125" t="s">
        <v>813</v>
      </c>
      <c r="I1425" s="123" t="s">
        <v>814</v>
      </c>
      <c r="J1425" s="123" t="s">
        <v>3499</v>
      </c>
      <c r="K1425" s="123">
        <v>13</v>
      </c>
      <c r="L1425" s="126">
        <f t="shared" si="45"/>
        <v>1.0833333333333333</v>
      </c>
      <c r="M1425" s="123" t="s">
        <v>3500</v>
      </c>
      <c r="N1425" s="123">
        <v>11</v>
      </c>
      <c r="O1425" s="123">
        <f t="shared" si="46"/>
        <v>1</v>
      </c>
      <c r="P1425" s="127" t="s">
        <v>338</v>
      </c>
    </row>
    <row r="1426" spans="1:16" s="123" customFormat="1" x14ac:dyDescent="0.25">
      <c r="A1426" s="123">
        <v>2014</v>
      </c>
      <c r="B1426" s="124">
        <v>80</v>
      </c>
      <c r="C1426" s="123" t="s">
        <v>196</v>
      </c>
      <c r="D1426" s="123" t="s">
        <v>401</v>
      </c>
      <c r="E1426" s="123">
        <v>22139</v>
      </c>
      <c r="F1426" s="123">
        <v>12</v>
      </c>
      <c r="G1426" s="123">
        <v>23210022139</v>
      </c>
      <c r="H1426" s="125" t="s">
        <v>2436</v>
      </c>
      <c r="I1426" s="123" t="s">
        <v>760</v>
      </c>
      <c r="J1426" s="123" t="s">
        <v>3501</v>
      </c>
      <c r="K1426" s="123">
        <v>21</v>
      </c>
      <c r="L1426" s="126">
        <f t="shared" si="45"/>
        <v>1.75</v>
      </c>
      <c r="M1426" s="123" t="s">
        <v>3502</v>
      </c>
      <c r="N1426" s="123" t="s">
        <v>369</v>
      </c>
      <c r="O1426" s="123" t="str">
        <f t="shared" si="46"/>
        <v>-</v>
      </c>
      <c r="P1426" s="127" t="s">
        <v>338</v>
      </c>
    </row>
    <row r="1427" spans="1:16" s="123" customFormat="1" x14ac:dyDescent="0.25">
      <c r="A1427" s="123">
        <v>2015</v>
      </c>
      <c r="B1427" s="124">
        <v>80</v>
      </c>
      <c r="C1427" s="123" t="s">
        <v>196</v>
      </c>
      <c r="D1427" s="123" t="s">
        <v>401</v>
      </c>
      <c r="E1427" s="123">
        <v>22139</v>
      </c>
      <c r="F1427" s="123">
        <v>12</v>
      </c>
      <c r="G1427" s="123">
        <v>23210022139</v>
      </c>
      <c r="H1427" s="125" t="s">
        <v>2436</v>
      </c>
      <c r="I1427" s="123" t="s">
        <v>760</v>
      </c>
      <c r="J1427" s="123" t="s">
        <v>3503</v>
      </c>
      <c r="K1427" s="123">
        <v>22</v>
      </c>
      <c r="L1427" s="126">
        <f t="shared" si="45"/>
        <v>1.8333333333333333</v>
      </c>
      <c r="M1427" s="123" t="s">
        <v>3504</v>
      </c>
      <c r="N1427" s="123" t="s">
        <v>369</v>
      </c>
      <c r="O1427" s="123" t="str">
        <f t="shared" si="46"/>
        <v>-</v>
      </c>
      <c r="P1427" s="127" t="s">
        <v>338</v>
      </c>
    </row>
    <row r="1428" spans="1:16" s="123" customFormat="1" x14ac:dyDescent="0.25">
      <c r="A1428" s="123">
        <v>2016</v>
      </c>
      <c r="B1428" s="124">
        <v>80</v>
      </c>
      <c r="C1428" s="123" t="s">
        <v>196</v>
      </c>
      <c r="D1428" s="123" t="s">
        <v>401</v>
      </c>
      <c r="E1428" s="123">
        <v>22139</v>
      </c>
      <c r="F1428" s="123">
        <v>12</v>
      </c>
      <c r="G1428" s="123">
        <v>23210022139</v>
      </c>
      <c r="H1428" s="125" t="s">
        <v>2436</v>
      </c>
      <c r="I1428" s="123" t="s">
        <v>760</v>
      </c>
      <c r="J1428" s="123" t="s">
        <v>3505</v>
      </c>
      <c r="K1428" s="123">
        <v>12</v>
      </c>
      <c r="L1428" s="126">
        <f t="shared" si="45"/>
        <v>1</v>
      </c>
      <c r="M1428" s="123" t="s">
        <v>3506</v>
      </c>
      <c r="N1428" s="123">
        <v>12</v>
      </c>
      <c r="O1428" s="123">
        <f t="shared" si="46"/>
        <v>0</v>
      </c>
      <c r="P1428" s="127" t="s">
        <v>338</v>
      </c>
    </row>
    <row r="1429" spans="1:16" s="123" customFormat="1" x14ac:dyDescent="0.25">
      <c r="A1429" s="123">
        <v>2014</v>
      </c>
      <c r="B1429" s="124">
        <v>80</v>
      </c>
      <c r="C1429" s="123" t="s">
        <v>196</v>
      </c>
      <c r="D1429" s="123" t="s">
        <v>401</v>
      </c>
      <c r="E1429" s="123">
        <v>33409</v>
      </c>
      <c r="F1429" s="123">
        <v>12</v>
      </c>
      <c r="G1429" s="123">
        <v>23210033409</v>
      </c>
      <c r="H1429" s="125" t="s">
        <v>2451</v>
      </c>
      <c r="I1429" s="123" t="s">
        <v>2452</v>
      </c>
      <c r="J1429" s="123" t="s">
        <v>3507</v>
      </c>
      <c r="K1429" s="123">
        <v>14</v>
      </c>
      <c r="L1429" s="126">
        <f t="shared" si="45"/>
        <v>1.1666666666666667</v>
      </c>
      <c r="M1429" s="123" t="s">
        <v>3508</v>
      </c>
      <c r="N1429" s="123">
        <v>10</v>
      </c>
      <c r="O1429" s="123">
        <f t="shared" si="46"/>
        <v>2</v>
      </c>
      <c r="P1429" s="127" t="s">
        <v>338</v>
      </c>
    </row>
    <row r="1430" spans="1:16" s="123" customFormat="1" x14ac:dyDescent="0.25">
      <c r="A1430" s="123">
        <v>2015</v>
      </c>
      <c r="B1430" s="124">
        <v>80</v>
      </c>
      <c r="C1430" s="123" t="s">
        <v>196</v>
      </c>
      <c r="D1430" s="123" t="s">
        <v>401</v>
      </c>
      <c r="E1430" s="123">
        <v>33409</v>
      </c>
      <c r="F1430" s="123">
        <v>12</v>
      </c>
      <c r="G1430" s="123">
        <v>23210033409</v>
      </c>
      <c r="H1430" s="125" t="s">
        <v>2451</v>
      </c>
      <c r="I1430" s="123" t="s">
        <v>2452</v>
      </c>
      <c r="J1430" s="123" t="s">
        <v>3509</v>
      </c>
      <c r="K1430" s="123">
        <v>8</v>
      </c>
      <c r="L1430" s="126">
        <f t="shared" si="45"/>
        <v>0.66666666666666663</v>
      </c>
      <c r="M1430" s="123" t="s">
        <v>3510</v>
      </c>
      <c r="N1430" s="123">
        <v>12</v>
      </c>
      <c r="O1430" s="123">
        <f t="shared" si="46"/>
        <v>0</v>
      </c>
      <c r="P1430" s="127" t="s">
        <v>338</v>
      </c>
    </row>
    <row r="1431" spans="1:16" s="123" customFormat="1" x14ac:dyDescent="0.25">
      <c r="A1431" s="123">
        <v>2016</v>
      </c>
      <c r="B1431" s="124">
        <v>80</v>
      </c>
      <c r="C1431" s="123" t="s">
        <v>196</v>
      </c>
      <c r="D1431" s="123" t="s">
        <v>401</v>
      </c>
      <c r="E1431" s="123">
        <v>33409</v>
      </c>
      <c r="F1431" s="123">
        <v>12</v>
      </c>
      <c r="G1431" s="123">
        <v>23210033409</v>
      </c>
      <c r="H1431" s="125" t="s">
        <v>2451</v>
      </c>
      <c r="I1431" s="123" t="s">
        <v>2452</v>
      </c>
      <c r="J1431" s="123" t="s">
        <v>3511</v>
      </c>
      <c r="K1431" s="123">
        <v>9</v>
      </c>
      <c r="L1431" s="126">
        <f t="shared" si="45"/>
        <v>0.75</v>
      </c>
      <c r="M1431" s="123" t="s">
        <v>3512</v>
      </c>
      <c r="N1431" s="123">
        <v>7</v>
      </c>
      <c r="O1431" s="123">
        <f t="shared" si="46"/>
        <v>5</v>
      </c>
      <c r="P1431" s="127" t="s">
        <v>338</v>
      </c>
    </row>
    <row r="1432" spans="1:16" s="123" customFormat="1" x14ac:dyDescent="0.25">
      <c r="A1432" s="123">
        <v>2015</v>
      </c>
      <c r="B1432" s="124">
        <v>80</v>
      </c>
      <c r="C1432" s="123" t="s">
        <v>3513</v>
      </c>
      <c r="D1432" s="123" t="s">
        <v>349</v>
      </c>
      <c r="E1432" s="123">
        <v>32408</v>
      </c>
      <c r="F1432" s="123">
        <v>18</v>
      </c>
      <c r="G1432" s="123">
        <v>32211032408</v>
      </c>
      <c r="H1432" s="125" t="s">
        <v>558</v>
      </c>
      <c r="I1432" s="123" t="s">
        <v>350</v>
      </c>
      <c r="J1432" s="123" t="s">
        <v>3514</v>
      </c>
      <c r="K1432" s="123">
        <v>36</v>
      </c>
      <c r="L1432" s="126">
        <f t="shared" si="45"/>
        <v>2</v>
      </c>
      <c r="M1432" s="123" t="s">
        <v>3515</v>
      </c>
      <c r="N1432" s="123">
        <v>18</v>
      </c>
      <c r="O1432" s="123">
        <f t="shared" si="46"/>
        <v>0</v>
      </c>
      <c r="P1432" s="127" t="s">
        <v>338</v>
      </c>
    </row>
    <row r="1433" spans="1:16" s="123" customFormat="1" x14ac:dyDescent="0.25">
      <c r="A1433" s="123">
        <v>2016</v>
      </c>
      <c r="B1433" s="124">
        <v>80</v>
      </c>
      <c r="C1433" s="123" t="s">
        <v>3513</v>
      </c>
      <c r="D1433" s="123" t="s">
        <v>349</v>
      </c>
      <c r="E1433" s="123">
        <v>32408</v>
      </c>
      <c r="F1433" s="123">
        <v>18</v>
      </c>
      <c r="G1433" s="123">
        <v>32211032408</v>
      </c>
      <c r="H1433" s="125" t="s">
        <v>558</v>
      </c>
      <c r="I1433" s="123" t="s">
        <v>350</v>
      </c>
      <c r="J1433" s="123" t="s">
        <v>3516</v>
      </c>
      <c r="K1433" s="123">
        <v>20</v>
      </c>
      <c r="L1433" s="126">
        <f t="shared" si="45"/>
        <v>1.1111111111111112</v>
      </c>
      <c r="M1433" s="123" t="s">
        <v>3517</v>
      </c>
      <c r="N1433" s="123">
        <v>20</v>
      </c>
      <c r="O1433" s="123">
        <f t="shared" si="46"/>
        <v>-2</v>
      </c>
      <c r="P1433" s="127" t="s">
        <v>338</v>
      </c>
    </row>
    <row r="1434" spans="1:16" s="123" customFormat="1" x14ac:dyDescent="0.25">
      <c r="A1434" s="123">
        <v>2014</v>
      </c>
      <c r="B1434" s="124">
        <v>80</v>
      </c>
      <c r="C1434" s="123" t="s">
        <v>90</v>
      </c>
      <c r="D1434" s="123" t="s">
        <v>333</v>
      </c>
      <c r="E1434" s="123">
        <v>25007</v>
      </c>
      <c r="F1434" s="123">
        <v>15</v>
      </c>
      <c r="G1434" s="123">
        <v>23810025007</v>
      </c>
      <c r="H1434" s="125" t="s">
        <v>580</v>
      </c>
      <c r="I1434" s="123" t="s">
        <v>581</v>
      </c>
      <c r="J1434" s="123" t="s">
        <v>3518</v>
      </c>
      <c r="K1434" s="123">
        <v>13</v>
      </c>
      <c r="L1434" s="126">
        <f t="shared" si="45"/>
        <v>0.8666666666666667</v>
      </c>
      <c r="M1434" s="123" t="s">
        <v>3519</v>
      </c>
      <c r="N1434" s="123" t="s">
        <v>369</v>
      </c>
      <c r="O1434" s="123" t="str">
        <f t="shared" si="46"/>
        <v>-</v>
      </c>
      <c r="P1434" s="127" t="s">
        <v>338</v>
      </c>
    </row>
    <row r="1435" spans="1:16" s="123" customFormat="1" x14ac:dyDescent="0.25">
      <c r="A1435" s="123">
        <v>2015</v>
      </c>
      <c r="B1435" s="124">
        <v>80</v>
      </c>
      <c r="C1435" s="123" t="s">
        <v>90</v>
      </c>
      <c r="D1435" s="123" t="s">
        <v>333</v>
      </c>
      <c r="E1435" s="123">
        <v>25007</v>
      </c>
      <c r="F1435" s="123">
        <v>15</v>
      </c>
      <c r="G1435" s="123">
        <v>23810025007</v>
      </c>
      <c r="H1435" s="125" t="s">
        <v>580</v>
      </c>
      <c r="I1435" s="123" t="s">
        <v>581</v>
      </c>
      <c r="J1435" s="123" t="s">
        <v>3520</v>
      </c>
      <c r="K1435" s="123">
        <v>16</v>
      </c>
      <c r="L1435" s="126">
        <f t="shared" si="45"/>
        <v>1.0666666666666667</v>
      </c>
      <c r="M1435" s="123" t="s">
        <v>3521</v>
      </c>
      <c r="N1435" s="123" t="s">
        <v>369</v>
      </c>
      <c r="O1435" s="123" t="str">
        <f t="shared" si="46"/>
        <v>-</v>
      </c>
      <c r="P1435" s="127" t="s">
        <v>338</v>
      </c>
    </row>
    <row r="1436" spans="1:16" s="123" customFormat="1" x14ac:dyDescent="0.25">
      <c r="A1436" s="123">
        <v>2016</v>
      </c>
      <c r="B1436" s="124">
        <v>80</v>
      </c>
      <c r="C1436" s="123" t="s">
        <v>90</v>
      </c>
      <c r="D1436" s="123" t="s">
        <v>333</v>
      </c>
      <c r="E1436" s="123">
        <v>25007</v>
      </c>
      <c r="F1436" s="123">
        <v>15</v>
      </c>
      <c r="G1436" s="123">
        <v>23810025007</v>
      </c>
      <c r="H1436" s="125" t="s">
        <v>580</v>
      </c>
      <c r="I1436" s="123" t="s">
        <v>581</v>
      </c>
      <c r="J1436" s="123" t="s">
        <v>3522</v>
      </c>
      <c r="K1436" s="123">
        <v>14</v>
      </c>
      <c r="L1436" s="126">
        <f t="shared" si="45"/>
        <v>0.93333333333333335</v>
      </c>
      <c r="M1436" s="123" t="s">
        <v>3523</v>
      </c>
      <c r="N1436" s="123">
        <v>13</v>
      </c>
      <c r="O1436" s="123">
        <f t="shared" si="46"/>
        <v>2</v>
      </c>
      <c r="P1436" s="127" t="s">
        <v>338</v>
      </c>
    </row>
    <row r="1437" spans="1:16" s="123" customFormat="1" x14ac:dyDescent="0.25">
      <c r="A1437" s="123">
        <v>2014</v>
      </c>
      <c r="B1437" s="124">
        <v>80</v>
      </c>
      <c r="C1437" s="123" t="s">
        <v>90</v>
      </c>
      <c r="D1437" s="123" t="s">
        <v>333</v>
      </c>
      <c r="E1437" s="123">
        <v>25409</v>
      </c>
      <c r="F1437" s="123">
        <v>15</v>
      </c>
      <c r="G1437" s="123">
        <v>23810025409</v>
      </c>
      <c r="H1437" s="125" t="s">
        <v>998</v>
      </c>
      <c r="I1437" s="123" t="s">
        <v>999</v>
      </c>
      <c r="J1437" s="123" t="s">
        <v>3524</v>
      </c>
      <c r="K1437" s="123">
        <v>33</v>
      </c>
      <c r="L1437" s="126">
        <f t="shared" si="45"/>
        <v>2.2000000000000002</v>
      </c>
      <c r="M1437" s="123" t="s">
        <v>3525</v>
      </c>
      <c r="N1437" s="123" t="s">
        <v>369</v>
      </c>
      <c r="O1437" s="123" t="str">
        <f t="shared" si="46"/>
        <v>-</v>
      </c>
      <c r="P1437" s="127" t="s">
        <v>338</v>
      </c>
    </row>
    <row r="1438" spans="1:16" s="123" customFormat="1" x14ac:dyDescent="0.25">
      <c r="A1438" s="123">
        <v>2015</v>
      </c>
      <c r="B1438" s="124">
        <v>80</v>
      </c>
      <c r="C1438" s="123" t="s">
        <v>90</v>
      </c>
      <c r="D1438" s="123" t="s">
        <v>333</v>
      </c>
      <c r="E1438" s="123">
        <v>25409</v>
      </c>
      <c r="F1438" s="123">
        <v>15</v>
      </c>
      <c r="G1438" s="123">
        <v>23810025409</v>
      </c>
      <c r="H1438" s="125" t="s">
        <v>998</v>
      </c>
      <c r="I1438" s="123" t="s">
        <v>999</v>
      </c>
      <c r="J1438" s="123" t="s">
        <v>3526</v>
      </c>
      <c r="K1438" s="123">
        <v>20</v>
      </c>
      <c r="L1438" s="126">
        <f t="shared" si="45"/>
        <v>1.3333333333333333</v>
      </c>
      <c r="M1438" s="123" t="s">
        <v>3527</v>
      </c>
      <c r="N1438" s="123" t="s">
        <v>369</v>
      </c>
      <c r="O1438" s="123" t="str">
        <f t="shared" si="46"/>
        <v>-</v>
      </c>
      <c r="P1438" s="127" t="s">
        <v>338</v>
      </c>
    </row>
    <row r="1439" spans="1:16" s="123" customFormat="1" x14ac:dyDescent="0.25">
      <c r="A1439" s="123">
        <v>2016</v>
      </c>
      <c r="B1439" s="124">
        <v>80</v>
      </c>
      <c r="C1439" s="123" t="s">
        <v>90</v>
      </c>
      <c r="D1439" s="123" t="s">
        <v>333</v>
      </c>
      <c r="E1439" s="123">
        <v>25409</v>
      </c>
      <c r="F1439" s="123">
        <v>15</v>
      </c>
      <c r="G1439" s="123">
        <v>23810025409</v>
      </c>
      <c r="H1439" s="125" t="s">
        <v>998</v>
      </c>
      <c r="I1439" s="123" t="s">
        <v>999</v>
      </c>
      <c r="J1439" s="123" t="s">
        <v>3528</v>
      </c>
      <c r="K1439" s="123">
        <v>30</v>
      </c>
      <c r="L1439" s="126">
        <f t="shared" si="45"/>
        <v>2</v>
      </c>
      <c r="M1439" s="123" t="s">
        <v>3529</v>
      </c>
      <c r="N1439" s="123">
        <v>16</v>
      </c>
      <c r="O1439" s="123">
        <f t="shared" si="46"/>
        <v>-1</v>
      </c>
      <c r="P1439" s="127" t="s">
        <v>338</v>
      </c>
    </row>
    <row r="1440" spans="1:16" s="123" customFormat="1" x14ac:dyDescent="0.25">
      <c r="A1440" s="123">
        <v>2014</v>
      </c>
      <c r="B1440" s="124">
        <v>80</v>
      </c>
      <c r="C1440" s="123" t="s">
        <v>90</v>
      </c>
      <c r="D1440" s="123" t="s">
        <v>333</v>
      </c>
      <c r="E1440" s="123">
        <v>25510</v>
      </c>
      <c r="F1440" s="123">
        <v>30</v>
      </c>
      <c r="G1440" s="123">
        <v>23810025510</v>
      </c>
      <c r="H1440" s="125" t="s">
        <v>596</v>
      </c>
      <c r="I1440" s="123" t="s">
        <v>597</v>
      </c>
      <c r="J1440" s="123" t="s">
        <v>3530</v>
      </c>
      <c r="K1440" s="123">
        <v>24</v>
      </c>
      <c r="L1440" s="126">
        <f t="shared" si="45"/>
        <v>0.8</v>
      </c>
      <c r="M1440" s="123" t="s">
        <v>3531</v>
      </c>
      <c r="N1440" s="123" t="s">
        <v>369</v>
      </c>
      <c r="O1440" s="123" t="str">
        <f t="shared" si="46"/>
        <v>-</v>
      </c>
      <c r="P1440" s="127" t="s">
        <v>338</v>
      </c>
    </row>
    <row r="1441" spans="1:16" s="123" customFormat="1" x14ac:dyDescent="0.25">
      <c r="A1441" s="123">
        <v>2015</v>
      </c>
      <c r="B1441" s="124">
        <v>80</v>
      </c>
      <c r="C1441" s="123" t="s">
        <v>90</v>
      </c>
      <c r="D1441" s="123" t="s">
        <v>333</v>
      </c>
      <c r="E1441" s="123">
        <v>25510</v>
      </c>
      <c r="F1441" s="123">
        <v>30</v>
      </c>
      <c r="G1441" s="123">
        <v>23810025510</v>
      </c>
      <c r="H1441" s="125" t="s">
        <v>596</v>
      </c>
      <c r="I1441" s="123" t="s">
        <v>597</v>
      </c>
      <c r="J1441" s="123" t="s">
        <v>3532</v>
      </c>
      <c r="K1441" s="123">
        <v>11</v>
      </c>
      <c r="L1441" s="126">
        <f t="shared" si="45"/>
        <v>0.36666666666666664</v>
      </c>
      <c r="M1441" s="123" t="s">
        <v>3533</v>
      </c>
      <c r="N1441" s="123" t="s">
        <v>369</v>
      </c>
      <c r="O1441" s="123" t="str">
        <f t="shared" si="46"/>
        <v>-</v>
      </c>
      <c r="P1441" s="127" t="s">
        <v>338</v>
      </c>
    </row>
    <row r="1442" spans="1:16" s="123" customFormat="1" x14ac:dyDescent="0.25">
      <c r="A1442" s="123">
        <v>2016</v>
      </c>
      <c r="B1442" s="124">
        <v>80</v>
      </c>
      <c r="C1442" s="123" t="s">
        <v>90</v>
      </c>
      <c r="D1442" s="123" t="s">
        <v>333</v>
      </c>
      <c r="E1442" s="123">
        <v>25510</v>
      </c>
      <c r="F1442" s="123">
        <v>30</v>
      </c>
      <c r="G1442" s="123">
        <v>23810025510</v>
      </c>
      <c r="H1442" s="125" t="s">
        <v>596</v>
      </c>
      <c r="I1442" s="123" t="s">
        <v>597</v>
      </c>
      <c r="J1442" s="123" t="s">
        <v>3534</v>
      </c>
      <c r="K1442" s="123">
        <v>28</v>
      </c>
      <c r="L1442" s="126">
        <f t="shared" si="45"/>
        <v>0.93333333333333335</v>
      </c>
      <c r="M1442" s="123" t="s">
        <v>3535</v>
      </c>
      <c r="N1442" s="123">
        <v>25</v>
      </c>
      <c r="O1442" s="123">
        <f t="shared" si="46"/>
        <v>5</v>
      </c>
      <c r="P1442" s="127" t="s">
        <v>338</v>
      </c>
    </row>
    <row r="1443" spans="1:16" s="123" customFormat="1" x14ac:dyDescent="0.25">
      <c r="A1443" s="123">
        <v>2014</v>
      </c>
      <c r="B1443" s="124">
        <v>80</v>
      </c>
      <c r="C1443" s="123" t="s">
        <v>90</v>
      </c>
      <c r="D1443" s="123" t="s">
        <v>333</v>
      </c>
      <c r="E1443" s="123">
        <v>30001</v>
      </c>
      <c r="F1443" s="123">
        <v>53</v>
      </c>
      <c r="G1443" s="123">
        <v>23810030001</v>
      </c>
      <c r="H1443" s="125" t="s">
        <v>334</v>
      </c>
      <c r="I1443" s="123" t="s">
        <v>335</v>
      </c>
      <c r="J1443" s="123" t="s">
        <v>3536</v>
      </c>
      <c r="K1443" s="123">
        <v>42</v>
      </c>
      <c r="L1443" s="126">
        <f t="shared" si="45"/>
        <v>0.79245283018867929</v>
      </c>
      <c r="M1443" s="123" t="s">
        <v>3537</v>
      </c>
      <c r="N1443" s="123" t="s">
        <v>369</v>
      </c>
      <c r="O1443" s="123" t="str">
        <f t="shared" si="46"/>
        <v>-</v>
      </c>
      <c r="P1443" s="127" t="s">
        <v>338</v>
      </c>
    </row>
    <row r="1444" spans="1:16" s="123" customFormat="1" x14ac:dyDescent="0.25">
      <c r="A1444" s="123">
        <v>2015</v>
      </c>
      <c r="B1444" s="124">
        <v>80</v>
      </c>
      <c r="C1444" s="123" t="s">
        <v>90</v>
      </c>
      <c r="D1444" s="123" t="s">
        <v>333</v>
      </c>
      <c r="E1444" s="123">
        <v>30001</v>
      </c>
      <c r="F1444" s="123">
        <v>53</v>
      </c>
      <c r="G1444" s="123">
        <v>23810030001</v>
      </c>
      <c r="H1444" s="125" t="s">
        <v>334</v>
      </c>
      <c r="I1444" s="123" t="s">
        <v>335</v>
      </c>
      <c r="J1444" s="123" t="s">
        <v>3538</v>
      </c>
      <c r="K1444" s="123">
        <v>32</v>
      </c>
      <c r="L1444" s="126">
        <f t="shared" si="45"/>
        <v>0.60377358490566035</v>
      </c>
      <c r="M1444" s="123" t="s">
        <v>3539</v>
      </c>
      <c r="N1444" s="123" t="s">
        <v>369</v>
      </c>
      <c r="O1444" s="123" t="str">
        <f t="shared" si="46"/>
        <v>-</v>
      </c>
      <c r="P1444" s="127" t="s">
        <v>338</v>
      </c>
    </row>
    <row r="1445" spans="1:16" s="123" customFormat="1" x14ac:dyDescent="0.25">
      <c r="A1445" s="123">
        <v>2016</v>
      </c>
      <c r="B1445" s="124">
        <v>80</v>
      </c>
      <c r="C1445" s="123" t="s">
        <v>90</v>
      </c>
      <c r="D1445" s="123" t="s">
        <v>333</v>
      </c>
      <c r="E1445" s="123">
        <v>30001</v>
      </c>
      <c r="F1445" s="123">
        <v>35</v>
      </c>
      <c r="G1445" s="123">
        <v>23810030001</v>
      </c>
      <c r="H1445" s="125" t="s">
        <v>334</v>
      </c>
      <c r="I1445" s="123" t="s">
        <v>335</v>
      </c>
      <c r="J1445" s="123" t="s">
        <v>3540</v>
      </c>
      <c r="K1445" s="123">
        <v>28</v>
      </c>
      <c r="L1445" s="126">
        <f t="shared" si="45"/>
        <v>0.8</v>
      </c>
      <c r="M1445" s="123" t="s">
        <v>3541</v>
      </c>
      <c r="N1445" s="123">
        <v>33</v>
      </c>
      <c r="O1445" s="123">
        <f t="shared" si="46"/>
        <v>2</v>
      </c>
      <c r="P1445" s="127" t="s">
        <v>338</v>
      </c>
    </row>
    <row r="1446" spans="1:16" s="123" customFormat="1" x14ac:dyDescent="0.25">
      <c r="A1446" s="123">
        <v>2014</v>
      </c>
      <c r="B1446" s="124">
        <v>80</v>
      </c>
      <c r="C1446" s="123" t="s">
        <v>90</v>
      </c>
      <c r="D1446" s="123" t="s">
        <v>349</v>
      </c>
      <c r="E1446" s="123">
        <v>31407</v>
      </c>
      <c r="F1446" s="123">
        <v>18</v>
      </c>
      <c r="G1446" s="123">
        <v>32211031407</v>
      </c>
      <c r="H1446" s="125" t="s">
        <v>377</v>
      </c>
      <c r="I1446" s="123" t="s">
        <v>378</v>
      </c>
      <c r="J1446" s="123" t="s">
        <v>3542</v>
      </c>
      <c r="K1446" s="123">
        <v>19</v>
      </c>
      <c r="L1446" s="126">
        <f t="shared" si="45"/>
        <v>1.0555555555555556</v>
      </c>
      <c r="M1446" s="123" t="s">
        <v>3543</v>
      </c>
      <c r="N1446" s="123">
        <v>22</v>
      </c>
      <c r="O1446" s="123">
        <f t="shared" si="46"/>
        <v>-4</v>
      </c>
      <c r="P1446" s="127" t="s">
        <v>338</v>
      </c>
    </row>
    <row r="1447" spans="1:16" s="123" customFormat="1" x14ac:dyDescent="0.25">
      <c r="A1447" s="123">
        <v>2015</v>
      </c>
      <c r="B1447" s="124">
        <v>80</v>
      </c>
      <c r="C1447" s="123" t="s">
        <v>90</v>
      </c>
      <c r="D1447" s="123" t="s">
        <v>349</v>
      </c>
      <c r="E1447" s="123">
        <v>31407</v>
      </c>
      <c r="F1447" s="123">
        <v>24</v>
      </c>
      <c r="G1447" s="123">
        <v>32211031407</v>
      </c>
      <c r="H1447" s="125" t="s">
        <v>377</v>
      </c>
      <c r="I1447" s="123" t="s">
        <v>378</v>
      </c>
      <c r="J1447" s="123" t="s">
        <v>3544</v>
      </c>
      <c r="K1447" s="123">
        <v>14</v>
      </c>
      <c r="L1447" s="126">
        <f t="shared" si="45"/>
        <v>0.58333333333333337</v>
      </c>
      <c r="M1447" s="123" t="s">
        <v>3545</v>
      </c>
      <c r="N1447" s="123">
        <v>24</v>
      </c>
      <c r="O1447" s="123">
        <f t="shared" si="46"/>
        <v>0</v>
      </c>
      <c r="P1447" s="127" t="s">
        <v>338</v>
      </c>
    </row>
    <row r="1448" spans="1:16" s="123" customFormat="1" x14ac:dyDescent="0.25">
      <c r="A1448" s="123">
        <v>2016</v>
      </c>
      <c r="B1448" s="124">
        <v>80</v>
      </c>
      <c r="C1448" s="123" t="s">
        <v>90</v>
      </c>
      <c r="D1448" s="123" t="s">
        <v>349</v>
      </c>
      <c r="E1448" s="123">
        <v>31407</v>
      </c>
      <c r="F1448" s="123">
        <v>24</v>
      </c>
      <c r="G1448" s="123">
        <v>32211031407</v>
      </c>
      <c r="H1448" s="125" t="s">
        <v>377</v>
      </c>
      <c r="I1448" s="123" t="s">
        <v>378</v>
      </c>
      <c r="J1448" s="123" t="s">
        <v>3546</v>
      </c>
      <c r="K1448" s="123">
        <v>34</v>
      </c>
      <c r="L1448" s="126">
        <f t="shared" si="45"/>
        <v>1.4166666666666667</v>
      </c>
      <c r="M1448" s="123" t="s">
        <v>3547</v>
      </c>
      <c r="N1448" s="123">
        <v>25</v>
      </c>
      <c r="O1448" s="123">
        <f t="shared" si="46"/>
        <v>-1</v>
      </c>
      <c r="P1448" s="127" t="s">
        <v>338</v>
      </c>
    </row>
    <row r="1449" spans="1:16" s="123" customFormat="1" x14ac:dyDescent="0.25">
      <c r="A1449" s="123">
        <v>2014</v>
      </c>
      <c r="B1449" s="124">
        <v>80</v>
      </c>
      <c r="C1449" s="123" t="s">
        <v>90</v>
      </c>
      <c r="D1449" s="123" t="s">
        <v>349</v>
      </c>
      <c r="E1449" s="123">
        <v>32408</v>
      </c>
      <c r="F1449" s="123">
        <v>18</v>
      </c>
      <c r="G1449" s="123">
        <v>32211032408</v>
      </c>
      <c r="H1449" s="125" t="s">
        <v>558</v>
      </c>
      <c r="I1449" s="123" t="s">
        <v>350</v>
      </c>
      <c r="J1449" s="123" t="s">
        <v>3548</v>
      </c>
      <c r="K1449" s="123">
        <v>36</v>
      </c>
      <c r="L1449" s="126">
        <f t="shared" ref="L1449:L1485" si="47">K1449/F1449</f>
        <v>2</v>
      </c>
      <c r="M1449" s="123" t="s">
        <v>3549</v>
      </c>
      <c r="N1449" s="123" t="s">
        <v>369</v>
      </c>
      <c r="O1449" s="123" t="str">
        <f t="shared" si="46"/>
        <v>-</v>
      </c>
      <c r="P1449" s="127" t="s">
        <v>338</v>
      </c>
    </row>
    <row r="1450" spans="1:16" s="123" customFormat="1" x14ac:dyDescent="0.25">
      <c r="A1450" s="123">
        <v>2014</v>
      </c>
      <c r="B1450" s="124">
        <v>80</v>
      </c>
      <c r="C1450" s="123" t="s">
        <v>90</v>
      </c>
      <c r="D1450" s="123" t="s">
        <v>401</v>
      </c>
      <c r="E1450" s="123">
        <v>31122</v>
      </c>
      <c r="F1450" s="123">
        <v>30</v>
      </c>
      <c r="G1450" s="123">
        <v>23210031122</v>
      </c>
      <c r="H1450" s="125" t="s">
        <v>1055</v>
      </c>
      <c r="I1450" s="123" t="s">
        <v>1056</v>
      </c>
      <c r="J1450" s="123" t="s">
        <v>3550</v>
      </c>
      <c r="K1450" s="123">
        <v>19</v>
      </c>
      <c r="L1450" s="126">
        <f t="shared" si="47"/>
        <v>0.6333333333333333</v>
      </c>
      <c r="M1450" s="123" t="s">
        <v>3551</v>
      </c>
      <c r="N1450" s="123" t="s">
        <v>369</v>
      </c>
      <c r="O1450" s="123" t="str">
        <f t="shared" si="46"/>
        <v>-</v>
      </c>
      <c r="P1450" s="127" t="s">
        <v>338</v>
      </c>
    </row>
    <row r="1451" spans="1:16" s="123" customFormat="1" x14ac:dyDescent="0.25">
      <c r="A1451" s="123">
        <v>2015</v>
      </c>
      <c r="B1451" s="124">
        <v>80</v>
      </c>
      <c r="C1451" s="123" t="s">
        <v>90</v>
      </c>
      <c r="D1451" s="123" t="s">
        <v>401</v>
      </c>
      <c r="E1451" s="123">
        <v>31122</v>
      </c>
      <c r="F1451" s="123">
        <v>30</v>
      </c>
      <c r="G1451" s="123">
        <v>23210031122</v>
      </c>
      <c r="H1451" s="125" t="s">
        <v>1055</v>
      </c>
      <c r="I1451" s="123" t="s">
        <v>1056</v>
      </c>
      <c r="J1451" s="123" t="s">
        <v>3552</v>
      </c>
      <c r="K1451" s="123">
        <v>26</v>
      </c>
      <c r="L1451" s="126">
        <f t="shared" si="47"/>
        <v>0.8666666666666667</v>
      </c>
      <c r="M1451" s="123" t="s">
        <v>3553</v>
      </c>
      <c r="N1451" s="123" t="s">
        <v>369</v>
      </c>
      <c r="O1451" s="123" t="str">
        <f t="shared" si="46"/>
        <v>-</v>
      </c>
      <c r="P1451" s="127" t="s">
        <v>338</v>
      </c>
    </row>
    <row r="1452" spans="1:16" s="123" customFormat="1" x14ac:dyDescent="0.25">
      <c r="A1452" s="123">
        <v>2016</v>
      </c>
      <c r="B1452" s="124">
        <v>80</v>
      </c>
      <c r="C1452" s="123" t="s">
        <v>90</v>
      </c>
      <c r="D1452" s="123" t="s">
        <v>401</v>
      </c>
      <c r="E1452" s="123">
        <v>31122</v>
      </c>
      <c r="F1452" s="123">
        <v>30</v>
      </c>
      <c r="G1452" s="123">
        <v>23210031122</v>
      </c>
      <c r="H1452" s="125" t="s">
        <v>1055</v>
      </c>
      <c r="I1452" s="123" t="s">
        <v>1056</v>
      </c>
      <c r="J1452" s="123" t="s">
        <v>3554</v>
      </c>
      <c r="K1452" s="123">
        <v>22</v>
      </c>
      <c r="L1452" s="126">
        <f t="shared" si="47"/>
        <v>0.73333333333333328</v>
      </c>
      <c r="M1452" s="123" t="s">
        <v>3555</v>
      </c>
      <c r="N1452" s="123">
        <v>28</v>
      </c>
      <c r="O1452" s="123">
        <f t="shared" si="46"/>
        <v>2</v>
      </c>
      <c r="P1452" s="127" t="s">
        <v>338</v>
      </c>
    </row>
    <row r="1453" spans="1:16" s="123" customFormat="1" x14ac:dyDescent="0.25">
      <c r="A1453" s="123">
        <v>2014</v>
      </c>
      <c r="B1453" s="124">
        <v>80</v>
      </c>
      <c r="C1453" s="123" t="s">
        <v>90</v>
      </c>
      <c r="D1453" s="123" t="s">
        <v>401</v>
      </c>
      <c r="E1453" s="123">
        <v>33411</v>
      </c>
      <c r="F1453" s="123">
        <v>30</v>
      </c>
      <c r="G1453" s="123">
        <v>23210033411</v>
      </c>
      <c r="H1453" s="125" t="s">
        <v>418</v>
      </c>
      <c r="I1453" s="123" t="s">
        <v>419</v>
      </c>
      <c r="J1453" s="123" t="s">
        <v>3556</v>
      </c>
      <c r="K1453" s="123">
        <v>24</v>
      </c>
      <c r="L1453" s="126">
        <f t="shared" si="47"/>
        <v>0.8</v>
      </c>
      <c r="M1453" s="123" t="s">
        <v>3557</v>
      </c>
      <c r="N1453" s="123" t="s">
        <v>369</v>
      </c>
      <c r="O1453" s="123" t="str">
        <f t="shared" si="46"/>
        <v>-</v>
      </c>
      <c r="P1453" s="127" t="s">
        <v>338</v>
      </c>
    </row>
    <row r="1454" spans="1:16" s="123" customFormat="1" x14ac:dyDescent="0.25">
      <c r="A1454" s="123">
        <v>2015</v>
      </c>
      <c r="B1454" s="124">
        <v>80</v>
      </c>
      <c r="C1454" s="123" t="s">
        <v>90</v>
      </c>
      <c r="D1454" s="123" t="s">
        <v>401</v>
      </c>
      <c r="E1454" s="123">
        <v>33411</v>
      </c>
      <c r="F1454" s="123">
        <v>30</v>
      </c>
      <c r="G1454" s="123">
        <v>23210033411</v>
      </c>
      <c r="H1454" s="125" t="s">
        <v>418</v>
      </c>
      <c r="I1454" s="123" t="s">
        <v>419</v>
      </c>
      <c r="J1454" s="123" t="s">
        <v>3558</v>
      </c>
      <c r="K1454" s="123">
        <v>17</v>
      </c>
      <c r="L1454" s="126">
        <f t="shared" si="47"/>
        <v>0.56666666666666665</v>
      </c>
      <c r="M1454" s="123" t="s">
        <v>3559</v>
      </c>
      <c r="N1454" s="123" t="s">
        <v>369</v>
      </c>
      <c r="O1454" s="123" t="str">
        <f t="shared" si="46"/>
        <v>-</v>
      </c>
      <c r="P1454" s="127" t="s">
        <v>338</v>
      </c>
    </row>
    <row r="1455" spans="1:16" s="123" customFormat="1" x14ac:dyDescent="0.25">
      <c r="A1455" s="123">
        <v>2016</v>
      </c>
      <c r="B1455" s="124">
        <v>80</v>
      </c>
      <c r="C1455" s="123" t="s">
        <v>90</v>
      </c>
      <c r="D1455" s="123" t="s">
        <v>401</v>
      </c>
      <c r="E1455" s="123">
        <v>33411</v>
      </c>
      <c r="F1455" s="123">
        <v>30</v>
      </c>
      <c r="G1455" s="123">
        <v>23210033411</v>
      </c>
      <c r="H1455" s="125" t="s">
        <v>418</v>
      </c>
      <c r="I1455" s="123" t="s">
        <v>419</v>
      </c>
      <c r="J1455" s="123" t="s">
        <v>3560</v>
      </c>
      <c r="K1455" s="123">
        <v>24</v>
      </c>
      <c r="L1455" s="126">
        <f t="shared" si="47"/>
        <v>0.8</v>
      </c>
      <c r="M1455" s="123" t="s">
        <v>3561</v>
      </c>
      <c r="N1455" s="123">
        <v>23</v>
      </c>
      <c r="O1455" s="123">
        <f t="shared" si="46"/>
        <v>7</v>
      </c>
      <c r="P1455" s="127" t="s">
        <v>338</v>
      </c>
    </row>
    <row r="1456" spans="1:16" s="123" customFormat="1" x14ac:dyDescent="0.25">
      <c r="A1456" s="123">
        <v>2014</v>
      </c>
      <c r="B1456" s="124">
        <v>80</v>
      </c>
      <c r="C1456" s="123" t="s">
        <v>3562</v>
      </c>
      <c r="D1456" s="123" t="s">
        <v>349</v>
      </c>
      <c r="E1456" s="123">
        <v>25005</v>
      </c>
      <c r="F1456" s="123">
        <v>15</v>
      </c>
      <c r="G1456" s="123">
        <v>32211025005</v>
      </c>
      <c r="H1456" s="125" t="s">
        <v>3563</v>
      </c>
      <c r="I1456" s="123" t="s">
        <v>3564</v>
      </c>
      <c r="J1456" s="123" t="s">
        <v>3565</v>
      </c>
      <c r="K1456" s="123">
        <v>11</v>
      </c>
      <c r="L1456" s="126">
        <f t="shared" si="47"/>
        <v>0.73333333333333328</v>
      </c>
      <c r="M1456" s="123" t="s">
        <v>3566</v>
      </c>
      <c r="N1456" s="123">
        <v>15</v>
      </c>
      <c r="O1456" s="123">
        <f t="shared" si="46"/>
        <v>0</v>
      </c>
      <c r="P1456" s="127" t="s">
        <v>338</v>
      </c>
    </row>
    <row r="1457" spans="1:16" s="123" customFormat="1" x14ac:dyDescent="0.25">
      <c r="A1457" s="123">
        <v>2015</v>
      </c>
      <c r="B1457" s="124">
        <v>80</v>
      </c>
      <c r="C1457" s="123" t="s">
        <v>3562</v>
      </c>
      <c r="D1457" s="123" t="s">
        <v>349</v>
      </c>
      <c r="E1457" s="123">
        <v>25005</v>
      </c>
      <c r="F1457" s="123">
        <v>15</v>
      </c>
      <c r="G1457" s="123">
        <v>32211025005</v>
      </c>
      <c r="H1457" s="125" t="s">
        <v>3563</v>
      </c>
      <c r="I1457" s="123" t="s">
        <v>3564</v>
      </c>
      <c r="J1457" s="123" t="s">
        <v>3567</v>
      </c>
      <c r="K1457" s="123">
        <v>4</v>
      </c>
      <c r="L1457" s="126">
        <f t="shared" si="47"/>
        <v>0.26666666666666666</v>
      </c>
      <c r="M1457" s="123" t="s">
        <v>3568</v>
      </c>
      <c r="N1457" s="123">
        <v>12</v>
      </c>
      <c r="O1457" s="123">
        <f t="shared" si="46"/>
        <v>3</v>
      </c>
      <c r="P1457" s="127" t="s">
        <v>338</v>
      </c>
    </row>
    <row r="1458" spans="1:16" s="123" customFormat="1" x14ac:dyDescent="0.25">
      <c r="A1458" s="123">
        <v>2016</v>
      </c>
      <c r="B1458" s="124">
        <v>80</v>
      </c>
      <c r="C1458" s="123" t="s">
        <v>3562</v>
      </c>
      <c r="D1458" s="123" t="s">
        <v>349</v>
      </c>
      <c r="E1458" s="123">
        <v>25005</v>
      </c>
      <c r="F1458" s="123">
        <v>15</v>
      </c>
      <c r="G1458" s="123">
        <v>32211025005</v>
      </c>
      <c r="H1458" s="125" t="s">
        <v>3563</v>
      </c>
      <c r="I1458" s="123" t="s">
        <v>3564</v>
      </c>
      <c r="J1458" s="123" t="s">
        <v>3569</v>
      </c>
      <c r="K1458" s="123">
        <v>27</v>
      </c>
      <c r="L1458" s="126">
        <f t="shared" si="47"/>
        <v>1.8</v>
      </c>
      <c r="M1458" s="123" t="s">
        <v>3570</v>
      </c>
      <c r="N1458" s="123">
        <v>16</v>
      </c>
      <c r="O1458" s="123">
        <f t="shared" si="46"/>
        <v>-1</v>
      </c>
      <c r="P1458" s="127" t="s">
        <v>338</v>
      </c>
    </row>
    <row r="1459" spans="1:16" s="123" customFormat="1" x14ac:dyDescent="0.25">
      <c r="A1459" s="123">
        <v>2014</v>
      </c>
      <c r="B1459" s="124">
        <v>80</v>
      </c>
      <c r="C1459" s="123" t="s">
        <v>3562</v>
      </c>
      <c r="D1459" s="123" t="s">
        <v>349</v>
      </c>
      <c r="E1459" s="123">
        <v>25515</v>
      </c>
      <c r="F1459" s="123">
        <v>15</v>
      </c>
      <c r="G1459" s="123">
        <v>32211025515</v>
      </c>
      <c r="H1459" s="125" t="s">
        <v>715</v>
      </c>
      <c r="I1459" s="123" t="s">
        <v>716</v>
      </c>
      <c r="J1459" s="123" t="s">
        <v>3571</v>
      </c>
      <c r="K1459" s="123">
        <v>17</v>
      </c>
      <c r="L1459" s="126">
        <f t="shared" si="47"/>
        <v>1.1333333333333333</v>
      </c>
      <c r="M1459" s="123" t="s">
        <v>3572</v>
      </c>
      <c r="N1459" s="123">
        <v>14</v>
      </c>
      <c r="O1459" s="123">
        <f t="shared" si="46"/>
        <v>1</v>
      </c>
      <c r="P1459" s="127" t="s">
        <v>338</v>
      </c>
    </row>
    <row r="1460" spans="1:16" s="123" customFormat="1" x14ac:dyDescent="0.25">
      <c r="A1460" s="123">
        <v>2015</v>
      </c>
      <c r="B1460" s="124">
        <v>80</v>
      </c>
      <c r="C1460" s="123" t="s">
        <v>3562</v>
      </c>
      <c r="D1460" s="123" t="s">
        <v>349</v>
      </c>
      <c r="E1460" s="123">
        <v>25515</v>
      </c>
      <c r="F1460" s="123">
        <v>15</v>
      </c>
      <c r="G1460" s="123">
        <v>32211025515</v>
      </c>
      <c r="H1460" s="125" t="s">
        <v>715</v>
      </c>
      <c r="I1460" s="123" t="s">
        <v>716</v>
      </c>
      <c r="J1460" s="123" t="s">
        <v>3573</v>
      </c>
      <c r="K1460" s="123">
        <v>22</v>
      </c>
      <c r="L1460" s="126">
        <f t="shared" si="47"/>
        <v>1.4666666666666666</v>
      </c>
      <c r="M1460" s="123" t="s">
        <v>3574</v>
      </c>
      <c r="N1460" s="123">
        <v>14</v>
      </c>
      <c r="O1460" s="123">
        <f t="shared" si="46"/>
        <v>1</v>
      </c>
      <c r="P1460" s="127" t="s">
        <v>338</v>
      </c>
    </row>
    <row r="1461" spans="1:16" s="123" customFormat="1" x14ac:dyDescent="0.25">
      <c r="A1461" s="123">
        <v>2016</v>
      </c>
      <c r="B1461" s="124">
        <v>80</v>
      </c>
      <c r="C1461" s="123" t="s">
        <v>3562</v>
      </c>
      <c r="D1461" s="123" t="s">
        <v>349</v>
      </c>
      <c r="E1461" s="123">
        <v>25515</v>
      </c>
      <c r="F1461" s="123">
        <v>15</v>
      </c>
      <c r="G1461" s="123">
        <v>32211025515</v>
      </c>
      <c r="H1461" s="125" t="s">
        <v>715</v>
      </c>
      <c r="I1461" s="123" t="s">
        <v>716</v>
      </c>
      <c r="J1461" s="123" t="s">
        <v>3575</v>
      </c>
      <c r="K1461" s="123">
        <v>25</v>
      </c>
      <c r="L1461" s="126">
        <f t="shared" si="47"/>
        <v>1.6666666666666667</v>
      </c>
      <c r="M1461" s="123" t="s">
        <v>3576</v>
      </c>
      <c r="N1461" s="123">
        <v>16</v>
      </c>
      <c r="O1461" s="123">
        <f t="shared" si="46"/>
        <v>-1</v>
      </c>
      <c r="P1461" s="127" t="s">
        <v>338</v>
      </c>
    </row>
    <row r="1462" spans="1:16" s="123" customFormat="1" x14ac:dyDescent="0.25">
      <c r="A1462" s="123">
        <v>2014</v>
      </c>
      <c r="B1462" s="124">
        <v>80</v>
      </c>
      <c r="C1462" s="123" t="s">
        <v>91</v>
      </c>
      <c r="D1462" s="123" t="s">
        <v>333</v>
      </c>
      <c r="E1462" s="123">
        <v>22106</v>
      </c>
      <c r="F1462" s="123">
        <v>35</v>
      </c>
      <c r="G1462" s="123">
        <v>23810022106</v>
      </c>
      <c r="H1462" s="125" t="s">
        <v>759</v>
      </c>
      <c r="I1462" s="123" t="s">
        <v>760</v>
      </c>
      <c r="J1462" s="123" t="s">
        <v>3577</v>
      </c>
      <c r="K1462" s="123">
        <v>58</v>
      </c>
      <c r="L1462" s="126">
        <f t="shared" si="47"/>
        <v>1.6571428571428573</v>
      </c>
      <c r="M1462" s="123" t="s">
        <v>3578</v>
      </c>
      <c r="N1462" s="123">
        <v>32</v>
      </c>
      <c r="O1462" s="123">
        <f t="shared" si="46"/>
        <v>3</v>
      </c>
      <c r="P1462" s="127" t="s">
        <v>338</v>
      </c>
    </row>
    <row r="1463" spans="1:16" s="123" customFormat="1" x14ac:dyDescent="0.25">
      <c r="A1463" s="123">
        <v>2015</v>
      </c>
      <c r="B1463" s="124">
        <v>80</v>
      </c>
      <c r="C1463" s="123" t="s">
        <v>91</v>
      </c>
      <c r="D1463" s="123" t="s">
        <v>333</v>
      </c>
      <c r="E1463" s="123">
        <v>22106</v>
      </c>
      <c r="F1463" s="123">
        <v>35</v>
      </c>
      <c r="G1463" s="123">
        <v>23810022106</v>
      </c>
      <c r="H1463" s="125" t="s">
        <v>759</v>
      </c>
      <c r="I1463" s="123" t="s">
        <v>760</v>
      </c>
      <c r="J1463" s="123" t="s">
        <v>3579</v>
      </c>
      <c r="K1463" s="123">
        <v>50</v>
      </c>
      <c r="L1463" s="126">
        <f t="shared" si="47"/>
        <v>1.4285714285714286</v>
      </c>
      <c r="M1463" s="123" t="s">
        <v>3580</v>
      </c>
      <c r="N1463" s="123">
        <v>24</v>
      </c>
      <c r="O1463" s="123">
        <f t="shared" si="46"/>
        <v>11</v>
      </c>
      <c r="P1463" s="127" t="s">
        <v>338</v>
      </c>
    </row>
    <row r="1464" spans="1:16" s="123" customFormat="1" x14ac:dyDescent="0.25">
      <c r="A1464" s="123">
        <v>2016</v>
      </c>
      <c r="B1464" s="124">
        <v>80</v>
      </c>
      <c r="C1464" s="123" t="s">
        <v>91</v>
      </c>
      <c r="D1464" s="123" t="s">
        <v>333</v>
      </c>
      <c r="E1464" s="123">
        <v>22106</v>
      </c>
      <c r="F1464" s="123">
        <v>24</v>
      </c>
      <c r="G1464" s="123">
        <v>23810022106</v>
      </c>
      <c r="H1464" s="125" t="s">
        <v>759</v>
      </c>
      <c r="I1464" s="123" t="s">
        <v>760</v>
      </c>
      <c r="J1464" s="123" t="s">
        <v>3581</v>
      </c>
      <c r="K1464" s="123">
        <v>70</v>
      </c>
      <c r="L1464" s="126">
        <f t="shared" si="47"/>
        <v>2.9166666666666665</v>
      </c>
      <c r="M1464" s="123" t="s">
        <v>3582</v>
      </c>
      <c r="N1464" s="123">
        <v>25</v>
      </c>
      <c r="O1464" s="123">
        <f t="shared" si="46"/>
        <v>-1</v>
      </c>
      <c r="P1464" s="127" t="s">
        <v>338</v>
      </c>
    </row>
    <row r="1465" spans="1:16" s="123" customFormat="1" x14ac:dyDescent="0.25">
      <c r="A1465" s="123">
        <v>2014</v>
      </c>
      <c r="B1465" s="124">
        <v>80</v>
      </c>
      <c r="C1465" s="123" t="s">
        <v>91</v>
      </c>
      <c r="D1465" s="123" t="s">
        <v>333</v>
      </c>
      <c r="E1465" s="123">
        <v>33403</v>
      </c>
      <c r="F1465" s="123">
        <v>35</v>
      </c>
      <c r="G1465" s="123">
        <v>23810033403</v>
      </c>
      <c r="H1465" s="125" t="s">
        <v>813</v>
      </c>
      <c r="I1465" s="123" t="s">
        <v>814</v>
      </c>
      <c r="J1465" s="123" t="s">
        <v>3583</v>
      </c>
      <c r="K1465" s="123">
        <v>35</v>
      </c>
      <c r="L1465" s="126">
        <f t="shared" si="47"/>
        <v>1</v>
      </c>
      <c r="M1465" s="123" t="s">
        <v>3584</v>
      </c>
      <c r="N1465" s="123">
        <v>26</v>
      </c>
      <c r="O1465" s="123">
        <f t="shared" si="46"/>
        <v>9</v>
      </c>
      <c r="P1465" s="127" t="s">
        <v>338</v>
      </c>
    </row>
    <row r="1466" spans="1:16" s="123" customFormat="1" x14ac:dyDescent="0.25">
      <c r="A1466" s="123">
        <v>2015</v>
      </c>
      <c r="B1466" s="124">
        <v>80</v>
      </c>
      <c r="C1466" s="123" t="s">
        <v>91</v>
      </c>
      <c r="D1466" s="123" t="s">
        <v>333</v>
      </c>
      <c r="E1466" s="123">
        <v>33403</v>
      </c>
      <c r="F1466" s="123">
        <v>35</v>
      </c>
      <c r="G1466" s="123">
        <v>23810033403</v>
      </c>
      <c r="H1466" s="125" t="s">
        <v>813</v>
      </c>
      <c r="I1466" s="123" t="s">
        <v>814</v>
      </c>
      <c r="J1466" s="123" t="s">
        <v>3585</v>
      </c>
      <c r="K1466" s="123">
        <v>29</v>
      </c>
      <c r="L1466" s="126">
        <f t="shared" si="47"/>
        <v>0.82857142857142863</v>
      </c>
      <c r="M1466" s="123" t="s">
        <v>3586</v>
      </c>
      <c r="N1466" s="123">
        <v>26</v>
      </c>
      <c r="O1466" s="123">
        <f t="shared" si="46"/>
        <v>9</v>
      </c>
      <c r="P1466" s="127" t="s">
        <v>338</v>
      </c>
    </row>
    <row r="1467" spans="1:16" s="123" customFormat="1" x14ac:dyDescent="0.25">
      <c r="A1467" s="123">
        <v>2016</v>
      </c>
      <c r="B1467" s="124">
        <v>80</v>
      </c>
      <c r="C1467" s="123" t="s">
        <v>91</v>
      </c>
      <c r="D1467" s="123" t="s">
        <v>333</v>
      </c>
      <c r="E1467" s="123">
        <v>33403</v>
      </c>
      <c r="F1467" s="123">
        <v>35</v>
      </c>
      <c r="G1467" s="123">
        <v>23810033403</v>
      </c>
      <c r="H1467" s="125" t="s">
        <v>813</v>
      </c>
      <c r="I1467" s="123" t="s">
        <v>814</v>
      </c>
      <c r="J1467" s="123" t="s">
        <v>3587</v>
      </c>
      <c r="K1467" s="123">
        <v>42</v>
      </c>
      <c r="L1467" s="126">
        <f t="shared" si="47"/>
        <v>1.2</v>
      </c>
      <c r="M1467" s="123" t="s">
        <v>3588</v>
      </c>
      <c r="N1467" s="123">
        <v>25</v>
      </c>
      <c r="O1467" s="123">
        <f t="shared" si="46"/>
        <v>10</v>
      </c>
      <c r="P1467" s="127" t="s">
        <v>338</v>
      </c>
    </row>
    <row r="1468" spans="1:16" s="123" customFormat="1" x14ac:dyDescent="0.25">
      <c r="A1468" s="123">
        <v>2014</v>
      </c>
      <c r="B1468" s="124">
        <v>80</v>
      </c>
      <c r="C1468" s="123" t="s">
        <v>91</v>
      </c>
      <c r="D1468" s="123" t="s">
        <v>349</v>
      </c>
      <c r="E1468" s="123">
        <v>31209</v>
      </c>
      <c r="F1468" s="123">
        <v>35</v>
      </c>
      <c r="G1468" s="123">
        <v>32211031209</v>
      </c>
      <c r="H1468" s="125" t="s">
        <v>678</v>
      </c>
      <c r="I1468" s="123" t="s">
        <v>679</v>
      </c>
      <c r="J1468" s="123" t="s">
        <v>3589</v>
      </c>
      <c r="K1468" s="123">
        <v>132</v>
      </c>
      <c r="L1468" s="126">
        <f t="shared" si="47"/>
        <v>3.7714285714285714</v>
      </c>
      <c r="M1468" s="123" t="s">
        <v>3590</v>
      </c>
      <c r="N1468" s="123">
        <v>34</v>
      </c>
      <c r="O1468" s="123">
        <f t="shared" si="46"/>
        <v>1</v>
      </c>
      <c r="P1468" s="127" t="s">
        <v>338</v>
      </c>
    </row>
    <row r="1469" spans="1:16" s="123" customFormat="1" x14ac:dyDescent="0.25">
      <c r="A1469" s="123">
        <v>2015</v>
      </c>
      <c r="B1469" s="124">
        <v>80</v>
      </c>
      <c r="C1469" s="123" t="s">
        <v>91</v>
      </c>
      <c r="D1469" s="123" t="s">
        <v>349</v>
      </c>
      <c r="E1469" s="123">
        <v>31209</v>
      </c>
      <c r="F1469" s="123">
        <v>35</v>
      </c>
      <c r="G1469" s="123">
        <v>32211031209</v>
      </c>
      <c r="H1469" s="125" t="s">
        <v>678</v>
      </c>
      <c r="I1469" s="123" t="s">
        <v>679</v>
      </c>
      <c r="J1469" s="123" t="s">
        <v>3591</v>
      </c>
      <c r="K1469" s="123">
        <v>144</v>
      </c>
      <c r="L1469" s="126">
        <f t="shared" si="47"/>
        <v>4.1142857142857139</v>
      </c>
      <c r="M1469" s="123" t="s">
        <v>3592</v>
      </c>
      <c r="N1469" s="123">
        <v>32</v>
      </c>
      <c r="O1469" s="123">
        <f t="shared" si="46"/>
        <v>3</v>
      </c>
      <c r="P1469" s="127" t="s">
        <v>338</v>
      </c>
    </row>
    <row r="1470" spans="1:16" s="123" customFormat="1" x14ac:dyDescent="0.25">
      <c r="A1470" s="123">
        <v>2016</v>
      </c>
      <c r="B1470" s="124">
        <v>80</v>
      </c>
      <c r="C1470" s="123" t="s">
        <v>91</v>
      </c>
      <c r="D1470" s="123" t="s">
        <v>349</v>
      </c>
      <c r="E1470" s="123">
        <v>31209</v>
      </c>
      <c r="F1470" s="123">
        <v>35</v>
      </c>
      <c r="G1470" s="123">
        <v>32211031209</v>
      </c>
      <c r="H1470" s="125" t="s">
        <v>678</v>
      </c>
      <c r="I1470" s="123" t="s">
        <v>679</v>
      </c>
      <c r="J1470" s="123" t="s">
        <v>3593</v>
      </c>
      <c r="K1470" s="123">
        <v>135</v>
      </c>
      <c r="L1470" s="126">
        <f t="shared" si="47"/>
        <v>3.8571428571428572</v>
      </c>
      <c r="M1470" s="123" t="s">
        <v>3594</v>
      </c>
      <c r="N1470" s="123">
        <v>36</v>
      </c>
      <c r="O1470" s="123">
        <f t="shared" si="46"/>
        <v>-1</v>
      </c>
      <c r="P1470" s="127" t="s">
        <v>338</v>
      </c>
    </row>
    <row r="1471" spans="1:16" s="123" customFormat="1" x14ac:dyDescent="0.25">
      <c r="A1471" s="123">
        <v>2014</v>
      </c>
      <c r="B1471" s="124">
        <v>80</v>
      </c>
      <c r="C1471" s="123" t="s">
        <v>91</v>
      </c>
      <c r="D1471" s="123" t="s">
        <v>349</v>
      </c>
      <c r="E1471" s="123">
        <v>31309</v>
      </c>
      <c r="F1471" s="123">
        <v>35</v>
      </c>
      <c r="G1471" s="123">
        <v>32211031309</v>
      </c>
      <c r="H1471" s="125" t="s">
        <v>3595</v>
      </c>
      <c r="I1471" s="123" t="s">
        <v>3596</v>
      </c>
      <c r="J1471" s="123" t="s">
        <v>3597</v>
      </c>
      <c r="K1471" s="123">
        <v>54</v>
      </c>
      <c r="L1471" s="126">
        <f t="shared" si="47"/>
        <v>1.5428571428571429</v>
      </c>
      <c r="M1471" s="123" t="s">
        <v>3598</v>
      </c>
      <c r="N1471" s="123">
        <v>36</v>
      </c>
      <c r="O1471" s="123">
        <f t="shared" si="46"/>
        <v>-1</v>
      </c>
      <c r="P1471" s="127" t="s">
        <v>338</v>
      </c>
    </row>
    <row r="1472" spans="1:16" s="123" customFormat="1" x14ac:dyDescent="0.25">
      <c r="A1472" s="123">
        <v>2015</v>
      </c>
      <c r="B1472" s="124">
        <v>80</v>
      </c>
      <c r="C1472" s="123" t="s">
        <v>91</v>
      </c>
      <c r="D1472" s="123" t="s">
        <v>349</v>
      </c>
      <c r="E1472" s="123">
        <v>31309</v>
      </c>
      <c r="F1472" s="123">
        <v>35</v>
      </c>
      <c r="G1472" s="123">
        <v>32211031309</v>
      </c>
      <c r="H1472" s="125" t="s">
        <v>3595</v>
      </c>
      <c r="I1472" s="123" t="s">
        <v>3596</v>
      </c>
      <c r="J1472" s="123" t="s">
        <v>3599</v>
      </c>
      <c r="K1472" s="123">
        <v>73</v>
      </c>
      <c r="L1472" s="126">
        <f t="shared" si="47"/>
        <v>2.0857142857142859</v>
      </c>
      <c r="M1472" s="123" t="s">
        <v>3600</v>
      </c>
      <c r="N1472" s="123">
        <v>35</v>
      </c>
      <c r="O1472" s="123">
        <f t="shared" si="46"/>
        <v>0</v>
      </c>
      <c r="P1472" s="127" t="s">
        <v>338</v>
      </c>
    </row>
    <row r="1473" spans="1:16" s="123" customFormat="1" x14ac:dyDescent="0.25">
      <c r="A1473" s="123">
        <v>2016</v>
      </c>
      <c r="B1473" s="124">
        <v>80</v>
      </c>
      <c r="C1473" s="123" t="s">
        <v>91</v>
      </c>
      <c r="D1473" s="123" t="s">
        <v>349</v>
      </c>
      <c r="E1473" s="123">
        <v>31309</v>
      </c>
      <c r="F1473" s="123">
        <v>35</v>
      </c>
      <c r="G1473" s="123">
        <v>32211031309</v>
      </c>
      <c r="H1473" s="125" t="s">
        <v>3595</v>
      </c>
      <c r="I1473" s="123" t="s">
        <v>3596</v>
      </c>
      <c r="J1473" s="123" t="s">
        <v>3601</v>
      </c>
      <c r="K1473" s="123">
        <v>84</v>
      </c>
      <c r="L1473" s="126">
        <f t="shared" si="47"/>
        <v>2.4</v>
      </c>
      <c r="M1473" s="123" t="s">
        <v>3602</v>
      </c>
      <c r="N1473" s="123">
        <v>34</v>
      </c>
      <c r="O1473" s="123">
        <f t="shared" si="46"/>
        <v>1</v>
      </c>
      <c r="P1473" s="127" t="s">
        <v>338</v>
      </c>
    </row>
    <row r="1474" spans="1:16" s="123" customFormat="1" x14ac:dyDescent="0.25">
      <c r="A1474" s="123">
        <v>2014</v>
      </c>
      <c r="B1474" s="124">
        <v>80</v>
      </c>
      <c r="C1474" s="123" t="s">
        <v>91</v>
      </c>
      <c r="D1474" s="123" t="s">
        <v>349</v>
      </c>
      <c r="E1474" s="123">
        <v>31407</v>
      </c>
      <c r="F1474" s="123">
        <v>35</v>
      </c>
      <c r="G1474" s="123">
        <v>32211031407</v>
      </c>
      <c r="H1474" s="125" t="s">
        <v>377</v>
      </c>
      <c r="I1474" s="123" t="s">
        <v>378</v>
      </c>
      <c r="J1474" s="123" t="s">
        <v>3603</v>
      </c>
      <c r="K1474" s="123">
        <v>34</v>
      </c>
      <c r="L1474" s="126">
        <f t="shared" si="47"/>
        <v>0.97142857142857142</v>
      </c>
      <c r="M1474" s="123" t="s">
        <v>3604</v>
      </c>
      <c r="N1474" s="123">
        <v>35</v>
      </c>
      <c r="O1474" s="123">
        <f t="shared" si="46"/>
        <v>0</v>
      </c>
      <c r="P1474" s="127" t="s">
        <v>338</v>
      </c>
    </row>
    <row r="1475" spans="1:16" s="123" customFormat="1" x14ac:dyDescent="0.25">
      <c r="A1475" s="123">
        <v>2015</v>
      </c>
      <c r="B1475" s="124">
        <v>80</v>
      </c>
      <c r="C1475" s="123" t="s">
        <v>91</v>
      </c>
      <c r="D1475" s="123" t="s">
        <v>349</v>
      </c>
      <c r="E1475" s="123">
        <v>31407</v>
      </c>
      <c r="F1475" s="123">
        <v>35</v>
      </c>
      <c r="G1475" s="123">
        <v>32211031407</v>
      </c>
      <c r="H1475" s="125" t="s">
        <v>377</v>
      </c>
      <c r="I1475" s="123" t="s">
        <v>378</v>
      </c>
      <c r="J1475" s="123" t="s">
        <v>3605</v>
      </c>
      <c r="K1475" s="123">
        <v>50</v>
      </c>
      <c r="L1475" s="126">
        <f t="shared" si="47"/>
        <v>1.4285714285714286</v>
      </c>
      <c r="M1475" s="123" t="s">
        <v>3606</v>
      </c>
      <c r="N1475" s="123">
        <v>36</v>
      </c>
      <c r="O1475" s="123">
        <f t="shared" ref="O1475:O1485" si="48">IFERROR(F1475-N1475,"-")</f>
        <v>-1</v>
      </c>
      <c r="P1475" s="127" t="s">
        <v>338</v>
      </c>
    </row>
    <row r="1476" spans="1:16" s="123" customFormat="1" x14ac:dyDescent="0.25">
      <c r="A1476" s="123">
        <v>2016</v>
      </c>
      <c r="B1476" s="124">
        <v>80</v>
      </c>
      <c r="C1476" s="123" t="s">
        <v>91</v>
      </c>
      <c r="D1476" s="123" t="s">
        <v>349</v>
      </c>
      <c r="E1476" s="123">
        <v>31407</v>
      </c>
      <c r="F1476" s="123">
        <v>35</v>
      </c>
      <c r="G1476" s="123">
        <v>32211031407</v>
      </c>
      <c r="H1476" s="125" t="s">
        <v>377</v>
      </c>
      <c r="I1476" s="123" t="s">
        <v>378</v>
      </c>
      <c r="J1476" s="123" t="s">
        <v>3607</v>
      </c>
      <c r="K1476" s="123">
        <v>34</v>
      </c>
      <c r="L1476" s="126">
        <f t="shared" si="47"/>
        <v>0.97142857142857142</v>
      </c>
      <c r="M1476" s="123" t="s">
        <v>3608</v>
      </c>
      <c r="N1476" s="123">
        <v>37</v>
      </c>
      <c r="O1476" s="123">
        <f t="shared" si="48"/>
        <v>-2</v>
      </c>
      <c r="P1476" s="127" t="s">
        <v>338</v>
      </c>
    </row>
    <row r="1477" spans="1:16" s="123" customFormat="1" x14ac:dyDescent="0.25">
      <c r="A1477" s="123">
        <v>2014</v>
      </c>
      <c r="B1477" s="124">
        <v>80</v>
      </c>
      <c r="C1477" s="123" t="s">
        <v>91</v>
      </c>
      <c r="D1477" s="123" t="s">
        <v>401</v>
      </c>
      <c r="E1477" s="123">
        <v>22139</v>
      </c>
      <c r="F1477" s="123">
        <v>12</v>
      </c>
      <c r="G1477" s="123">
        <v>23210022139</v>
      </c>
      <c r="H1477" s="125" t="s">
        <v>2436</v>
      </c>
      <c r="I1477" s="123" t="s">
        <v>760</v>
      </c>
      <c r="J1477" s="123" t="s">
        <v>3609</v>
      </c>
      <c r="K1477" s="123">
        <v>39</v>
      </c>
      <c r="L1477" s="126">
        <f t="shared" si="47"/>
        <v>3.25</v>
      </c>
      <c r="M1477" s="123" t="s">
        <v>3610</v>
      </c>
      <c r="N1477" s="123" t="s">
        <v>369</v>
      </c>
      <c r="O1477" s="123" t="str">
        <f t="shared" si="48"/>
        <v>-</v>
      </c>
      <c r="P1477" s="127" t="s">
        <v>338</v>
      </c>
    </row>
    <row r="1478" spans="1:16" s="123" customFormat="1" x14ac:dyDescent="0.25">
      <c r="A1478" s="123">
        <v>2015</v>
      </c>
      <c r="B1478" s="124">
        <v>80</v>
      </c>
      <c r="C1478" s="123" t="s">
        <v>91</v>
      </c>
      <c r="D1478" s="123" t="s">
        <v>401</v>
      </c>
      <c r="E1478" s="123">
        <v>22139</v>
      </c>
      <c r="F1478" s="123">
        <v>12</v>
      </c>
      <c r="G1478" s="123">
        <v>23210022139</v>
      </c>
      <c r="H1478" s="125" t="s">
        <v>2436</v>
      </c>
      <c r="I1478" s="123" t="s">
        <v>760</v>
      </c>
      <c r="J1478" s="123" t="s">
        <v>3611</v>
      </c>
      <c r="K1478" s="123">
        <v>35</v>
      </c>
      <c r="L1478" s="126">
        <f t="shared" si="47"/>
        <v>2.9166666666666665</v>
      </c>
      <c r="M1478" s="123" t="s">
        <v>3612</v>
      </c>
      <c r="N1478" s="123" t="s">
        <v>369</v>
      </c>
      <c r="O1478" s="123" t="str">
        <f t="shared" si="48"/>
        <v>-</v>
      </c>
      <c r="P1478" s="127" t="s">
        <v>338</v>
      </c>
    </row>
    <row r="1479" spans="1:16" s="123" customFormat="1" x14ac:dyDescent="0.25">
      <c r="A1479" s="123">
        <v>2016</v>
      </c>
      <c r="B1479" s="124">
        <v>80</v>
      </c>
      <c r="C1479" s="123" t="s">
        <v>91</v>
      </c>
      <c r="D1479" s="123" t="s">
        <v>401</v>
      </c>
      <c r="E1479" s="123">
        <v>22139</v>
      </c>
      <c r="F1479" s="123">
        <v>12</v>
      </c>
      <c r="G1479" s="123">
        <v>23210022139</v>
      </c>
      <c r="H1479" s="125" t="s">
        <v>2436</v>
      </c>
      <c r="I1479" s="123" t="s">
        <v>760</v>
      </c>
      <c r="J1479" s="123" t="s">
        <v>3613</v>
      </c>
      <c r="K1479" s="123">
        <v>34</v>
      </c>
      <c r="L1479" s="126">
        <f t="shared" si="47"/>
        <v>2.8333333333333335</v>
      </c>
      <c r="M1479" s="123" t="s">
        <v>3614</v>
      </c>
      <c r="N1479" s="123">
        <v>13</v>
      </c>
      <c r="O1479" s="123">
        <f t="shared" si="48"/>
        <v>-1</v>
      </c>
      <c r="P1479" s="127" t="s">
        <v>338</v>
      </c>
    </row>
    <row r="1480" spans="1:16" s="123" customFormat="1" x14ac:dyDescent="0.25">
      <c r="A1480" s="123">
        <v>2014</v>
      </c>
      <c r="B1480" s="124">
        <v>80</v>
      </c>
      <c r="C1480" s="123" t="s">
        <v>91</v>
      </c>
      <c r="D1480" s="123" t="s">
        <v>401</v>
      </c>
      <c r="E1480" s="123">
        <v>33408</v>
      </c>
      <c r="F1480" s="123">
        <v>12</v>
      </c>
      <c r="G1480" s="123">
        <v>23210033408</v>
      </c>
      <c r="H1480" s="125" t="s">
        <v>3615</v>
      </c>
      <c r="I1480" s="123" t="s">
        <v>3616</v>
      </c>
      <c r="J1480" s="123" t="s">
        <v>3617</v>
      </c>
      <c r="K1480" s="123">
        <v>9</v>
      </c>
      <c r="L1480" s="126">
        <f t="shared" si="47"/>
        <v>0.75</v>
      </c>
      <c r="M1480" s="123" t="s">
        <v>3618</v>
      </c>
      <c r="N1480" s="123">
        <v>9</v>
      </c>
      <c r="O1480" s="123">
        <f t="shared" si="48"/>
        <v>3</v>
      </c>
      <c r="P1480" s="127" t="s">
        <v>338</v>
      </c>
    </row>
    <row r="1481" spans="1:16" s="123" customFormat="1" x14ac:dyDescent="0.25">
      <c r="A1481" s="123">
        <v>2015</v>
      </c>
      <c r="B1481" s="124">
        <v>80</v>
      </c>
      <c r="C1481" s="123" t="s">
        <v>91</v>
      </c>
      <c r="D1481" s="123" t="s">
        <v>401</v>
      </c>
      <c r="E1481" s="123">
        <v>33408</v>
      </c>
      <c r="F1481" s="123">
        <v>12</v>
      </c>
      <c r="G1481" s="123">
        <v>23210033408</v>
      </c>
      <c r="H1481" s="125" t="s">
        <v>3615</v>
      </c>
      <c r="I1481" s="123" t="s">
        <v>3616</v>
      </c>
      <c r="J1481" s="123" t="s">
        <v>3619</v>
      </c>
      <c r="K1481" s="123">
        <v>10</v>
      </c>
      <c r="L1481" s="126">
        <f t="shared" si="47"/>
        <v>0.83333333333333337</v>
      </c>
      <c r="M1481" s="123" t="s">
        <v>3620</v>
      </c>
      <c r="N1481" s="123">
        <v>10</v>
      </c>
      <c r="O1481" s="123">
        <f t="shared" si="48"/>
        <v>2</v>
      </c>
      <c r="P1481" s="127" t="s">
        <v>338</v>
      </c>
    </row>
    <row r="1482" spans="1:16" s="123" customFormat="1" x14ac:dyDescent="0.25">
      <c r="A1482" s="123">
        <v>2016</v>
      </c>
      <c r="B1482" s="124">
        <v>80</v>
      </c>
      <c r="C1482" s="123" t="s">
        <v>91</v>
      </c>
      <c r="D1482" s="123" t="s">
        <v>401</v>
      </c>
      <c r="E1482" s="123">
        <v>33408</v>
      </c>
      <c r="F1482" s="123">
        <v>12</v>
      </c>
      <c r="G1482" s="123">
        <v>23210033408</v>
      </c>
      <c r="H1482" s="125" t="s">
        <v>3615</v>
      </c>
      <c r="I1482" s="123" t="s">
        <v>3616</v>
      </c>
      <c r="J1482" s="123" t="s">
        <v>3621</v>
      </c>
      <c r="K1482" s="123">
        <v>12</v>
      </c>
      <c r="L1482" s="126">
        <f t="shared" si="47"/>
        <v>1</v>
      </c>
      <c r="M1482" s="123" t="s">
        <v>3622</v>
      </c>
      <c r="N1482" s="123">
        <v>12</v>
      </c>
      <c r="O1482" s="123">
        <f t="shared" si="48"/>
        <v>0</v>
      </c>
      <c r="P1482" s="127" t="s">
        <v>338</v>
      </c>
    </row>
    <row r="1483" spans="1:16" s="123" customFormat="1" x14ac:dyDescent="0.25">
      <c r="A1483" s="123">
        <v>2014</v>
      </c>
      <c r="B1483" s="124">
        <v>80</v>
      </c>
      <c r="C1483" s="123" t="s">
        <v>91</v>
      </c>
      <c r="D1483" s="123" t="s">
        <v>401</v>
      </c>
      <c r="E1483" s="123">
        <v>33409</v>
      </c>
      <c r="F1483" s="123">
        <v>12</v>
      </c>
      <c r="G1483" s="123">
        <v>23210033409</v>
      </c>
      <c r="H1483" s="125" t="s">
        <v>2451</v>
      </c>
      <c r="I1483" s="123" t="s">
        <v>2452</v>
      </c>
      <c r="J1483" s="123" t="s">
        <v>3623</v>
      </c>
      <c r="K1483" s="123">
        <v>22</v>
      </c>
      <c r="L1483" s="126">
        <f t="shared" si="47"/>
        <v>1.8333333333333333</v>
      </c>
      <c r="M1483" s="123" t="s">
        <v>3624</v>
      </c>
      <c r="N1483" s="123">
        <v>11</v>
      </c>
      <c r="O1483" s="123">
        <f t="shared" si="48"/>
        <v>1</v>
      </c>
      <c r="P1483" s="127" t="s">
        <v>338</v>
      </c>
    </row>
    <row r="1484" spans="1:16" s="123" customFormat="1" x14ac:dyDescent="0.25">
      <c r="A1484" s="123">
        <v>2015</v>
      </c>
      <c r="B1484" s="124">
        <v>80</v>
      </c>
      <c r="C1484" s="123" t="s">
        <v>91</v>
      </c>
      <c r="D1484" s="123" t="s">
        <v>401</v>
      </c>
      <c r="E1484" s="123">
        <v>33409</v>
      </c>
      <c r="F1484" s="123">
        <v>12</v>
      </c>
      <c r="G1484" s="123">
        <v>23210033409</v>
      </c>
      <c r="H1484" s="125" t="s">
        <v>2451</v>
      </c>
      <c r="I1484" s="123" t="s">
        <v>2452</v>
      </c>
      <c r="J1484" s="123" t="s">
        <v>3625</v>
      </c>
      <c r="K1484" s="123">
        <v>23</v>
      </c>
      <c r="L1484" s="126">
        <f t="shared" si="47"/>
        <v>1.9166666666666667</v>
      </c>
      <c r="M1484" s="123" t="s">
        <v>3626</v>
      </c>
      <c r="N1484" s="123">
        <v>11</v>
      </c>
      <c r="O1484" s="123">
        <f t="shared" si="48"/>
        <v>1</v>
      </c>
      <c r="P1484" s="127" t="s">
        <v>338</v>
      </c>
    </row>
    <row r="1485" spans="1:16" s="123" customFormat="1" x14ac:dyDescent="0.25">
      <c r="A1485" s="123">
        <v>2016</v>
      </c>
      <c r="B1485" s="124">
        <v>80</v>
      </c>
      <c r="C1485" s="123" t="s">
        <v>91</v>
      </c>
      <c r="D1485" s="123" t="s">
        <v>401</v>
      </c>
      <c r="E1485" s="123">
        <v>33409</v>
      </c>
      <c r="F1485" s="123">
        <v>12</v>
      </c>
      <c r="G1485" s="123">
        <v>23210033409</v>
      </c>
      <c r="H1485" s="125" t="s">
        <v>2451</v>
      </c>
      <c r="I1485" s="123" t="s">
        <v>2452</v>
      </c>
      <c r="J1485" s="123" t="s">
        <v>3627</v>
      </c>
      <c r="K1485" s="123">
        <v>17</v>
      </c>
      <c r="L1485" s="126">
        <f t="shared" si="47"/>
        <v>1.4166666666666667</v>
      </c>
      <c r="M1485" s="123" t="s">
        <v>3628</v>
      </c>
      <c r="N1485" s="123">
        <v>14</v>
      </c>
      <c r="O1485" s="123">
        <f t="shared" si="48"/>
        <v>-2</v>
      </c>
      <c r="P1485" s="127" t="s">
        <v>338</v>
      </c>
    </row>
  </sheetData>
  <conditionalFormatting sqref="J2:J1485">
    <cfRule type="duplicateValues" dxfId="1" priority="2"/>
  </conditionalFormatting>
  <conditionalFormatting sqref="M2:M1485">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3</vt:i4>
      </vt:variant>
    </vt:vector>
  </HeadingPairs>
  <TitlesOfParts>
    <vt:vector size="12" baseType="lpstr">
      <vt:lpstr>Description</vt:lpstr>
      <vt:lpstr>Fiche GT</vt:lpstr>
      <vt:lpstr>Fiche PRO</vt:lpstr>
      <vt:lpstr>Base_lyc</vt:lpstr>
      <vt:lpstr>2017</vt:lpstr>
      <vt:lpstr>2016</vt:lpstr>
      <vt:lpstr>2015</vt:lpstr>
      <vt:lpstr>2014</vt:lpstr>
      <vt:lpstr>sevocap</vt:lpstr>
      <vt:lpstr>Etablissement_Code</vt:lpstr>
      <vt:lpstr>'Fiche GT'!Zone_d_impression</vt:lpstr>
      <vt:lpstr>'Fiche PRO'!Zone_d_impression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iioet_lrossignol</dc:creator>
  <cp:lastModifiedBy>dbroustet</cp:lastModifiedBy>
  <cp:lastPrinted>2018-08-02T03:16:56Z</cp:lastPrinted>
  <dcterms:created xsi:type="dcterms:W3CDTF">2009-10-09T10:01:11Z</dcterms:created>
  <dcterms:modified xsi:type="dcterms:W3CDTF">2018-08-02T03:17:27Z</dcterms:modified>
</cp:coreProperties>
</file>